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workbookProtection workbookAlgorithmName="SHA-512" workbookHashValue="9e0CVPyQAU/ZPHGEKI3/ZznsK8kC0xCaAydkIKewUA1WSv3BZPawZdOFuCwmUZGFzy1xai5Zy9BMy8zaN46o1g==" workbookSpinCount="100000" workbookSaltValue="RmqT5I6Sh6/g9x5e21eoTg==" lockStructure="1"/>
  <bookViews>
    <workbookView xWindow="65416" yWindow="65416" windowWidth="29040" windowHeight="15720" firstSheet="1" activeTab="1"/>
  </bookViews>
  <sheets>
    <sheet name="01Seznam zadavatelů" sheetId="4" state="hidden" r:id="rId1"/>
    <sheet name="03Specifikace" sheetId="3" r:id="rId2"/>
    <sheet name="04Cena plnění" sheetId="5" state="hidden" r:id="rId3"/>
    <sheet name="240 Odpovědi formuláře" sheetId="1" state="hidden" r:id="rId4"/>
    <sheet name="Seznam_PO_1_1_2022" sheetId="2" state="hidden" r:id="rId5"/>
  </sheets>
  <definedNames>
    <definedName name="_xlnm._FilterDatabase" localSheetId="1" hidden="1">'03Specifikace'!$B$7:$O$18</definedName>
    <definedName name="_xlnm._FilterDatabase" localSheetId="3" hidden="1">'240 Odpovědi formuláře'!$A$1:$T$54</definedName>
    <definedName name="_xlnm._FilterDatabase" localSheetId="4" hidden="1">'Seznam_PO_1_1_2022'!$A$1:$AA$54</definedName>
    <definedName name="_xlnm.Print_Area" localSheetId="0">'01Seznam zadavatelů'!$A$1:$R$58</definedName>
    <definedName name="_xlnm.Print_Area" localSheetId="1">'03Specifikace'!$A$1:$Q$20</definedName>
    <definedName name="_xlnm.Print_Area" localSheetId="2">'04Cena plnění'!$A$1:$D$21</definedName>
    <definedName name="up" localSheetId="4">'Seznam_PO_1_1_2022'!#REF!</definedName>
    <definedName name="_xlnm.Print_Titles" localSheetId="1">'03Specifikace'!$7:$7</definedName>
    <definedName name="_xlnm.Print_Titles" localSheetId="4">'Seznam_PO_1_1_2022'!$1:$1</definedName>
  </definedNames>
  <calcPr calcId="191029"/>
  <extLst/>
</workbook>
</file>

<file path=xl/comments5.xml><?xml version="1.0" encoding="utf-8"?>
<comments xmlns="http://schemas.openxmlformats.org/spreadsheetml/2006/main">
  <authors>
    <author>tc={6E166A99-2CB7-4165-ADC3-CD3775041418}</author>
    <author>Nikola Kobzinková</author>
    <author>Veronika Vališová</author>
    <author>Cejiza, s.r.o.</author>
    <author>tc={A0550FD8-CDBB-4AE9-BC5A-8F64E7A013C0}</author>
  </authors>
  <commentList>
    <comment ref="E8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1.9.2021 změna názvu (velké písmeno u "vyšší"</t>
        </r>
      </text>
    </comment>
    <comment ref="W16" authorId="1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E31" authorId="2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34" authorId="3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P39" authorId="1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E42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43" authorId="3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</commentList>
</comments>
</file>

<file path=xl/sharedStrings.xml><?xml version="1.0" encoding="utf-8"?>
<sst xmlns="http://schemas.openxmlformats.org/spreadsheetml/2006/main" count="1618" uniqueCount="1030">
  <si>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</si>
  <si>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</si>
  <si>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</si>
  <si>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</si>
  <si>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říjen– prosinec 2023 (3 měsíce)</t>
  </si>
  <si>
    <t>Přejete si v rámci centrálního nákupu na období říjen – prosinec 2023 využívat dodávky papíru s náhradním plněním?</t>
  </si>
  <si>
    <t>Xerografický papír A4, bílý, 80 g, kvalita A        (1 balík = 500 listů)</t>
  </si>
  <si>
    <t>Xerografický papír A4, bílý, 80 g, kvalita B        (1 balík = 500 listů)</t>
  </si>
  <si>
    <t>Xerografický papír A4, bílý, 80 g, kvalita C        (1 balík = 500 listů)</t>
  </si>
  <si>
    <t>Xerografický papír A4, bílý, 160 g, (1 balík = 250 listů)</t>
  </si>
  <si>
    <t>Xerografický papír A4, barevný, 80 g, (1 balík = 500 listů)</t>
  </si>
  <si>
    <t>Xerografický papír A4, barevný, 160 g, (1 balík = 250 listů)</t>
  </si>
  <si>
    <t>Xerografický papír A3, bílý, 80 g, kvalita A        (1 balík = 500 listů)</t>
  </si>
  <si>
    <t>Xerografický papír A3, bílý, 80 g, kvalita B        (1 balík = 500 listů)</t>
  </si>
  <si>
    <t>Xerografický papír A3, bílý, 80 g, kvalita C        (1 balík = 500 listů)</t>
  </si>
  <si>
    <t>Xerografický papír A3, barevný, 80 g, (1 balík = 500 listů)</t>
  </si>
  <si>
    <t>Xerografický papír A5, bílý, 80 g, (1 balík = 500 listů)</t>
  </si>
  <si>
    <t>Xerografický papír A4, 100 % recyklovaný, 80 g, (1 balík = 500 listů)</t>
  </si>
  <si>
    <t>Ano</t>
  </si>
  <si>
    <t>sedlackovar@zzsjmk.cz</t>
  </si>
  <si>
    <t>Radmila Sedláčková</t>
  </si>
  <si>
    <t>00346292</t>
  </si>
  <si>
    <t>info@stredniskolastraznice.cz</t>
  </si>
  <si>
    <t>Ivana Labudová/Střední škola Strážnice, příspěvková organizace</t>
  </si>
  <si>
    <t>00837385</t>
  </si>
  <si>
    <t>elpis@skolaelpis.cz</t>
  </si>
  <si>
    <t>Romana Badalová</t>
  </si>
  <si>
    <t>tomaskova@dps-plavec.cz</t>
  </si>
  <si>
    <t>Domov pro seniory Plaveč, příspěvková organizace</t>
  </si>
  <si>
    <t>provozni@ddstraznice.cz</t>
  </si>
  <si>
    <t>Milan Komoň</t>
  </si>
  <si>
    <t>leona.kubicova@spgs-bce.cz</t>
  </si>
  <si>
    <t>Leona Kubicová/Střední pedagogická škola Boskovice, příspěvková organzace</t>
  </si>
  <si>
    <t>janku@zamekbrezany.cz</t>
  </si>
  <si>
    <t>Vít Janků</t>
  </si>
  <si>
    <t>m.sperkova@domovbozice.cz</t>
  </si>
  <si>
    <t>Martina Šperková</t>
  </si>
  <si>
    <t>ustohalova@domovufrantiska.cz</t>
  </si>
  <si>
    <t>Naděžda Ustohalová/Domov u Františka</t>
  </si>
  <si>
    <t>04150015</t>
  </si>
  <si>
    <t>pantuckova@autistickaskola.cz</t>
  </si>
  <si>
    <t>Dana Pantůčková</t>
  </si>
  <si>
    <t>veisova@domovskalice.cz</t>
  </si>
  <si>
    <t>Alena Ludvíková</t>
  </si>
  <si>
    <t>info@domovhvezda.cz</t>
  </si>
  <si>
    <t>Petra Kulíšková / Domov Hvězda, p.o.</t>
  </si>
  <si>
    <t>00226564</t>
  </si>
  <si>
    <t>mazourkova.barbora@ddblansko.cz</t>
  </si>
  <si>
    <t>Barbora Mazourková</t>
  </si>
  <si>
    <t>ekonom@ddhodonin.cz</t>
  </si>
  <si>
    <t>Mgr. Radka Vondrysková</t>
  </si>
  <si>
    <t>nada.prochazkova@mszskyjov.cz</t>
  </si>
  <si>
    <t>Naděžda Procházková / Mateřská škola a základní škoíla Kyjov, Školní, příspěvková organizace</t>
  </si>
  <si>
    <t>00567043</t>
  </si>
  <si>
    <t>brozek@kruhznojmo.cz</t>
  </si>
  <si>
    <t>Ing. Jiří Brožek</t>
  </si>
  <si>
    <t>00838993</t>
  </si>
  <si>
    <t>anna.krytinarova@sokolska.cz</t>
  </si>
  <si>
    <t>Anna Krytinářová</t>
  </si>
  <si>
    <t>00559415</t>
  </si>
  <si>
    <t>kancelar@szsz.cz</t>
  </si>
  <si>
    <t>Bc. Laura Zelbová</t>
  </si>
  <si>
    <t>00638081</t>
  </si>
  <si>
    <t>reditel@mkgym.cz</t>
  </si>
  <si>
    <t>Mgr. Dagmar Holá</t>
  </si>
  <si>
    <t>hospodarka@zustisnov.cz</t>
  </si>
  <si>
    <t>Alena Ivánková</t>
  </si>
  <si>
    <t>ekonomka@srdcevdome.cz</t>
  </si>
  <si>
    <t>Miroslava Prchalová</t>
  </si>
  <si>
    <t>roman.janda@sos-znojmo.cz</t>
  </si>
  <si>
    <t>Roman Janda / Střední odborná škola Znojmo Dvořákova, příspěvková organizace</t>
  </si>
  <si>
    <t>00055301</t>
  </si>
  <si>
    <t>Petr.Frank@sstebrno.cz</t>
  </si>
  <si>
    <t>Petr Frank</t>
  </si>
  <si>
    <t>00226475</t>
  </si>
  <si>
    <t>lsvobodova@jilova.cz</t>
  </si>
  <si>
    <t>Lenka  Svobodová</t>
  </si>
  <si>
    <t>00638013</t>
  </si>
  <si>
    <t>sobotkova@ssmk.eu</t>
  </si>
  <si>
    <t>Renata Sobotková</t>
  </si>
  <si>
    <t>00055166</t>
  </si>
  <si>
    <t>vostera@zamecekstrelice.cz</t>
  </si>
  <si>
    <t>Miloš Voštera/Zameček Střelice p.o.</t>
  </si>
  <si>
    <t>00212920</t>
  </si>
  <si>
    <t>zichackova@gvid.cz</t>
  </si>
  <si>
    <t>Milada Zicháčková / Gymnázium Brno, Vídeňská, příspěvková organizace</t>
  </si>
  <si>
    <t>00558982</t>
  </si>
  <si>
    <t>dmklast4@seznam.cz</t>
  </si>
  <si>
    <t>Domov mládeže a zařízení školního stravování Brno,příspěvková organizace</t>
  </si>
  <si>
    <t>00567396</t>
  </si>
  <si>
    <t>musilova@gjbi.cz</t>
  </si>
  <si>
    <t>Simona Musilová, Gymnázium Jana Blahoslava Ivančice</t>
  </si>
  <si>
    <t>katerina.brazdova@vida.cz</t>
  </si>
  <si>
    <t xml:space="preserve">Kateřina Brázdová </t>
  </si>
  <si>
    <t>mrkvovam@gys.cz</t>
  </si>
  <si>
    <t>Miriam Mrkvová</t>
  </si>
  <si>
    <t>sekretariat@zusblansko.cz</t>
  </si>
  <si>
    <t>Základní umělecká škola Blansko, příspěvková organizace</t>
  </si>
  <si>
    <t>00380521</t>
  </si>
  <si>
    <t>maskova@gym-tisnov.cz</t>
  </si>
  <si>
    <t>Eva Mašková/Gymnázium Tišnov</t>
  </si>
  <si>
    <t>boudova@socialnisluzbyvyskov.cz</t>
  </si>
  <si>
    <t>Sociální služby Vyškov, p.o.</t>
  </si>
  <si>
    <t>kalinova@ssposbrno.cz</t>
  </si>
  <si>
    <t>Kateřina Kalinová, SŠBCH, p.o.</t>
  </si>
  <si>
    <t>svc@svcboskovice.cz</t>
  </si>
  <si>
    <t>Kamil Ošlejšek/Středisko volného času Boskovice, příspěvková organizace</t>
  </si>
  <si>
    <t>00390348</t>
  </si>
  <si>
    <t>kotoulkova@skolaac.cz</t>
  </si>
  <si>
    <t>Ellen Kotoulková</t>
  </si>
  <si>
    <t>00056324</t>
  </si>
  <si>
    <t>caha@sspkyjov.cz</t>
  </si>
  <si>
    <t>Zdeněk Caha</t>
  </si>
  <si>
    <t>00053163</t>
  </si>
  <si>
    <t>ambrosova@skolatisnov.cz</t>
  </si>
  <si>
    <t>Renata Ambrosová</t>
  </si>
  <si>
    <t>00053198</t>
  </si>
  <si>
    <t>sedlackova.o@gymkren.cz</t>
  </si>
  <si>
    <t>GYMNÁZIUM BRNO,KŘENOVÁ,PŘÍSPĚVKOVÁ ORGANIZACE</t>
  </si>
  <si>
    <t>00558991</t>
  </si>
  <si>
    <t>info@ssudbrno.cz</t>
  </si>
  <si>
    <t>Kamila Richterjörková</t>
  </si>
  <si>
    <t>00566756</t>
  </si>
  <si>
    <t>kancelar@helceletka.cz</t>
  </si>
  <si>
    <t>Dům dětí a mládeže Brno, Helceletova</t>
  </si>
  <si>
    <t>lenka.krejci@pppbrno.cz</t>
  </si>
  <si>
    <t>Lenka Krejčí</t>
  </si>
  <si>
    <t>kokesova@gslap.cz</t>
  </si>
  <si>
    <t>Gabriela Kokešová/Gymnázium a ZUŠ Šlapanice, příspěvková organizace</t>
  </si>
  <si>
    <t>medkova@gymnaslo.cz</t>
  </si>
  <si>
    <t>Martina Medková, Gymnázium Brno, Slovanské náměstí, příspěvková organizace</t>
  </si>
  <si>
    <t>00559016</t>
  </si>
  <si>
    <t>l.hrebickova@vila.mbrn.cz</t>
  </si>
  <si>
    <t>Lucie Hřebíčková</t>
  </si>
  <si>
    <t>00089257</t>
  </si>
  <si>
    <t>hortova@souuhelna.cz</t>
  </si>
  <si>
    <t>Dana Hortová</t>
  </si>
  <si>
    <t>00530506</t>
  </si>
  <si>
    <t>krejci.alena@cizincijmk.cz</t>
  </si>
  <si>
    <t>Alena Krejčí</t>
  </si>
  <si>
    <t>yvonaformanova@seznam.cz</t>
  </si>
  <si>
    <t>Yvona Formanová</t>
  </si>
  <si>
    <t>dedomov@seznam.cz</t>
  </si>
  <si>
    <t>Ing. Jitka Tauferová</t>
  </si>
  <si>
    <t>skola@oucvrcovice.cz</t>
  </si>
  <si>
    <t>Andrea Ráčková</t>
  </si>
  <si>
    <t>josef.trneny@gyby.cz</t>
  </si>
  <si>
    <t>Josef Trněný, Gymnázium Brno-Bystrc</t>
  </si>
  <si>
    <t>ekonom@eminzamek.cz</t>
  </si>
  <si>
    <t>Ing. Miloslava Buczyková, Emin zámek, p.o.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</si>
  <si>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</si>
  <si>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</si>
  <si>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</si>
  <si>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</si>
  <si>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</si>
  <si>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</si>
  <si>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</si>
  <si>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</si>
  <si>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</si>
  <si>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</si>
  <si>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</si>
  <si>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</si>
  <si>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</si>
  <si>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</si>
  <si>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</si>
  <si>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</si>
  <si>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</si>
  <si>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</si>
  <si>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</si>
  <si>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</si>
  <si>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</si>
  <si>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</si>
  <si>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</si>
  <si>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</si>
  <si>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</si>
  <si>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</si>
  <si>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</si>
  <si>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</si>
  <si>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</si>
  <si>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</si>
  <si>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</si>
  <si>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</si>
  <si>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</si>
  <si>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</si>
  <si>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Vladimír Bohdálek</t>
  </si>
  <si>
    <t>ředitel</t>
  </si>
  <si>
    <t>Ing. Vladimír Bohdálek, ředitel</t>
  </si>
  <si>
    <t>Ing. Vladimírem Bohdálkem</t>
  </si>
  <si>
    <t>ředitelem</t>
  </si>
  <si>
    <t>Ing. Vladimírem Bohdálkem, ředitelem</t>
  </si>
  <si>
    <t>V Brně</t>
  </si>
  <si>
    <t>školství</t>
  </si>
  <si>
    <t>v registru ekonomických subjektů ČSÚ v ARES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</si>
  <si>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</si>
  <si>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r>
      <t xml:space="preserve">machalova@jilova.cz </t>
    </r>
    <r>
      <rPr>
        <b/>
        <sz val="7"/>
        <rFont val="Arial"/>
        <family val="2"/>
        <scheme val="minor"/>
      </rPr>
      <t>sou@jilova.cz - sekretariát</t>
    </r>
    <r>
      <rPr>
        <sz val="7"/>
        <rFont val="Arial"/>
        <family val="2"/>
        <scheme val="minor"/>
      </rPr>
      <t xml:space="preserve"> necasova@jilova.cz - studijní</t>
    </r>
  </si>
  <si>
    <t>bohdalek@jilova.cz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</si>
  <si>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</si>
  <si>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</si>
  <si>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</si>
  <si>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</si>
  <si>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</si>
  <si>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</si>
  <si>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</si>
  <si>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</si>
  <si>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</si>
  <si>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</si>
  <si>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</si>
  <si>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</si>
  <si>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</si>
  <si>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602 00 Brno</t>
  </si>
  <si>
    <t>ředitelkou</t>
  </si>
  <si>
    <t>ředitelka</t>
  </si>
  <si>
    <t>Smetanova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</si>
  <si>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</si>
  <si>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</si>
  <si>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</si>
  <si>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</si>
  <si>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</si>
  <si>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</si>
  <si>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</si>
  <si>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Zbyněk Tureček</t>
  </si>
  <si>
    <t>pověřen řízením</t>
  </si>
  <si>
    <t>Mgr. Zbyněk Tureček, pověřen řízením</t>
  </si>
  <si>
    <t>Mgr. Zbyňkem Turečkem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</si>
  <si>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</si>
  <si>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</si>
  <si>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</si>
  <si>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</si>
  <si>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</si>
  <si>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</si>
  <si>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</si>
  <si>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</si>
  <si>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</si>
  <si>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</si>
  <si>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</si>
  <si>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</si>
  <si>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</si>
  <si>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</si>
  <si>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</si>
  <si>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</si>
  <si>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</si>
  <si>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</si>
  <si>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</si>
  <si>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</si>
  <si>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</si>
  <si>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 xml:space="preserve">Československá obchodní banka, a. s. </t>
  </si>
  <si>
    <t>JM_017</t>
  </si>
  <si>
    <t>45671702</t>
  </si>
  <si>
    <t>Domov 1, 671 32 Plaveč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</si>
  <si>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</si>
  <si>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</si>
  <si>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</si>
  <si>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</si>
  <si>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</si>
  <si>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</si>
  <si>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</si>
  <si>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</si>
  <si>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</si>
  <si>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</si>
  <si>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</si>
  <si>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dps.plavec@dps-plavec.cz</t>
  </si>
  <si>
    <t>vybiral@dps-plavec.cz</t>
  </si>
  <si>
    <t>669 02 Znojmo</t>
  </si>
  <si>
    <t>Ve Znojmě</t>
  </si>
  <si>
    <t>zdravotnictví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</si>
  <si>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</si>
  <si>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</si>
  <si>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</si>
  <si>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</si>
  <si>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</si>
  <si>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</si>
  <si>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</si>
  <si>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Ing. Libor Pelaj</t>
  </si>
  <si>
    <t>Ing. Libor Pelaj, ředitel</t>
  </si>
  <si>
    <t>Ing. Libor Pelajem</t>
  </si>
  <si>
    <t>Ing. Libor Pelajem, ředitelem</t>
  </si>
  <si>
    <t>515248539; 515 248 538</t>
  </si>
  <si>
    <t xml:space="preserve">sekretariat@sos-znojmo.cz </t>
  </si>
  <si>
    <t>reditel@sos-znojmo.cz; marie.smrckova@sos-znojmo.cz;</t>
  </si>
  <si>
    <t>kultury a památkové péče</t>
  </si>
  <si>
    <t>Sokolská</t>
  </si>
  <si>
    <t>Jana Palacha</t>
  </si>
  <si>
    <t>JM_025</t>
  </si>
  <si>
    <t>Střední zdravotnická škola a vyšší odborná škola zdravotnická Znojmo, příspěvková organizace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</si>
  <si>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</si>
  <si>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</si>
  <si>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</si>
  <si>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</si>
  <si>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</si>
  <si>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</si>
  <si>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</si>
  <si>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</si>
  <si>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</si>
  <si>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pigl@szsz.cz</t>
  </si>
  <si>
    <t>JM_027</t>
  </si>
  <si>
    <t>Dům dětí a mládeže Brno, Helceletova, příspěvková organizace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</si>
  <si>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</si>
  <si>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</si>
  <si>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</si>
  <si>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</si>
  <si>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</si>
  <si>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</si>
  <si>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</si>
  <si>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</si>
  <si>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</si>
  <si>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</si>
  <si>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</si>
  <si>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</si>
  <si>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</si>
  <si>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</si>
  <si>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</si>
  <si>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</si>
  <si>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</si>
  <si>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</si>
  <si>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</si>
  <si>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</si>
  <si>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</si>
  <si>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</si>
  <si>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Žerotínovo náměstí 449/3</t>
  </si>
  <si>
    <t>Žerotínovo náměstí</t>
  </si>
  <si>
    <t>MONETA Money Bank, a. s.</t>
  </si>
  <si>
    <t>JM_038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</si>
  <si>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</si>
  <si>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</si>
  <si>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</si>
  <si>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</si>
  <si>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</si>
  <si>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</si>
  <si>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</si>
  <si>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</si>
  <si>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</si>
  <si>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</si>
  <si>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spacek@kruhznojmo.cz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</si>
  <si>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</si>
  <si>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</si>
  <si>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</si>
  <si>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</si>
  <si>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</si>
  <si>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</si>
  <si>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</si>
  <si>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</si>
  <si>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</si>
  <si>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</si>
  <si>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530511351 / 731 852 183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</si>
  <si>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</si>
  <si>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</si>
  <si>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</si>
  <si>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</si>
  <si>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</si>
  <si>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</si>
  <si>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</si>
  <si>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</si>
  <si>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</si>
  <si>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</si>
  <si>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</si>
  <si>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</si>
  <si>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</si>
  <si>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</si>
  <si>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Komenského</t>
  </si>
  <si>
    <t>JM_046</t>
  </si>
  <si>
    <t>45671729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</si>
  <si>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</si>
  <si>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</si>
  <si>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</si>
  <si>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</si>
  <si>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</si>
  <si>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</si>
  <si>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Mgr. Michaela Králová, DiS.</t>
  </si>
  <si>
    <t>Mgr. Michaela Králová, DiS., ředitelka</t>
  </si>
  <si>
    <t>Mgr. Michaelou Královou, DiS.</t>
  </si>
  <si>
    <t>Mgr. Michaelou Královou, DiS., ředitelkou</t>
  </si>
  <si>
    <t>Ve Skalici</t>
  </si>
  <si>
    <t>V OR u KS v Brně, oddíl Pr, vložka 1248</t>
  </si>
  <si>
    <t>huskova@domovskalice.cz</t>
  </si>
  <si>
    <t>612 00 Brno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</si>
  <si>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</si>
  <si>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</si>
  <si>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</si>
  <si>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</si>
  <si>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</si>
  <si>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</si>
  <si>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</si>
  <si>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</si>
  <si>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</si>
  <si>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</si>
  <si>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</si>
  <si>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sekretariat@gymnaslo.cz</t>
  </si>
  <si>
    <t>red@gymnaslo.cz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</si>
  <si>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</si>
  <si>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</si>
  <si>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</si>
  <si>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</si>
  <si>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</si>
  <si>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</si>
  <si>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</si>
  <si>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</si>
  <si>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</si>
  <si>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</si>
  <si>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</si>
  <si>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</si>
  <si>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</si>
  <si>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</si>
  <si>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</si>
  <si>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</si>
  <si>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</si>
  <si>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</si>
  <si>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</si>
  <si>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</si>
  <si>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</si>
  <si>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Sberbank CZ, a.s.</t>
  </si>
  <si>
    <t>4010034544 / 6800</t>
  </si>
  <si>
    <t>Mgr. Petr Polášek, DiS.</t>
  </si>
  <si>
    <t>zástupce statutárního orgánu</t>
  </si>
  <si>
    <t>Mgr. Petr Polášek, DiS., zástupce statutárního orgánu</t>
  </si>
  <si>
    <t>Mgr. Petrem Poláškem, DiS.</t>
  </si>
  <si>
    <t>zástupcem statutárního orgánu</t>
  </si>
  <si>
    <t>Mgr. Petrem Poláškem, DiS., zástupcem statutárního orgánu</t>
  </si>
  <si>
    <t>543421362; 606 053 567</t>
  </si>
  <si>
    <t>skola@ssudbrno.cz</t>
  </si>
  <si>
    <t>polasek@vos.ssudbrno.cz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</si>
  <si>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</si>
  <si>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</si>
  <si>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</si>
  <si>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</si>
  <si>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</si>
  <si>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</si>
  <si>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</si>
  <si>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</si>
  <si>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</si>
  <si>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</si>
  <si>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</si>
  <si>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516802543, 702263987</t>
  </si>
  <si>
    <t>posta@spgs-bce.cz</t>
  </si>
  <si>
    <t>reditel@spgs-bce.cz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</si>
  <si>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</si>
  <si>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</si>
  <si>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</si>
  <si>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</si>
  <si>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</si>
  <si>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</si>
  <si>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</si>
  <si>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</si>
  <si>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</si>
  <si>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</si>
  <si>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</si>
  <si>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</si>
  <si>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náměstí 9. května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</si>
  <si>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</si>
  <si>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</si>
  <si>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</si>
  <si>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</si>
  <si>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</si>
  <si>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</si>
  <si>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</si>
  <si>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</si>
  <si>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</si>
  <si>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</si>
  <si>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</si>
  <si>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</si>
  <si>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skola@skolaac.cz zacek@skolaac.cz - energie</t>
  </si>
  <si>
    <t>oslejsek@skolaac.cz</t>
  </si>
  <si>
    <t>666 01 Tišnov</t>
  </si>
  <si>
    <t>V Tišnově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</si>
  <si>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</si>
  <si>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</si>
  <si>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</si>
  <si>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</si>
  <si>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</si>
  <si>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</si>
  <si>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</si>
  <si>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</si>
  <si>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</si>
  <si>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</si>
  <si>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</si>
  <si>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</si>
  <si>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</si>
  <si>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</si>
  <si>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</si>
  <si>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</si>
  <si>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</si>
  <si>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</si>
  <si>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</si>
  <si>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</si>
  <si>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</si>
  <si>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</si>
  <si>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</si>
  <si>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</si>
  <si>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zus@zustisnov.cz
posta@zustisnov.cz</t>
  </si>
  <si>
    <t>reditel@zustisnov.cz</t>
  </si>
  <si>
    <t>666 02 Předklášteří</t>
  </si>
  <si>
    <t>V Předklášteří</t>
  </si>
  <si>
    <t>JM_081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</si>
  <si>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</si>
  <si>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</si>
  <si>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</si>
  <si>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</si>
  <si>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</si>
  <si>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</si>
  <si>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</si>
  <si>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</si>
  <si>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</si>
  <si>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</si>
  <si>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</si>
  <si>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</si>
  <si>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682 01 Vyškov</t>
  </si>
  <si>
    <t>Ve Vyškově</t>
  </si>
  <si>
    <t>Hybešova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</si>
  <si>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</si>
  <si>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</si>
  <si>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</si>
  <si>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</si>
  <si>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</si>
  <si>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</si>
  <si>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</si>
  <si>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</si>
  <si>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</si>
  <si>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</si>
  <si>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</si>
  <si>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618 00 Brno</t>
  </si>
  <si>
    <t>Charbulova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</si>
  <si>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</si>
  <si>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</si>
  <si>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</si>
  <si>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</si>
  <si>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</si>
  <si>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</si>
  <si>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</si>
  <si>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</si>
  <si>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</si>
  <si>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</si>
  <si>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</si>
  <si>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markova@charbulova.cz</t>
  </si>
  <si>
    <t>JM_100</t>
  </si>
  <si>
    <t>od 1.1.2022 nejsou plátci DPH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</si>
  <si>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</si>
  <si>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</si>
  <si>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</si>
  <si>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</si>
  <si>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</si>
  <si>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</si>
  <si>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</si>
  <si>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</si>
  <si>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</si>
  <si>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mikulasek@pppbrno.cz; lenka.krejci@pppbrno.cz;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</si>
  <si>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</si>
  <si>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</si>
  <si>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</si>
  <si>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</si>
  <si>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</si>
  <si>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</si>
  <si>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</si>
  <si>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</si>
  <si>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</si>
  <si>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</si>
  <si>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</si>
  <si>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</si>
  <si>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</si>
  <si>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</si>
  <si>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JM_108</t>
  </si>
  <si>
    <t>Mateřská škola, základní škola a praktická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</si>
  <si>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</si>
  <si>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</si>
  <si>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</si>
  <si>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</si>
  <si>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</si>
  <si>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</si>
  <si>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</si>
  <si>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</si>
  <si>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</si>
  <si>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</si>
  <si>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</si>
  <si>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627 00 Brno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</si>
  <si>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</si>
  <si>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</si>
  <si>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</si>
  <si>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</si>
  <si>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</si>
  <si>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</si>
  <si>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</si>
  <si>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</si>
  <si>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</si>
  <si>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</si>
  <si>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</si>
  <si>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</si>
  <si>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</si>
  <si>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</si>
  <si>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</si>
  <si>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</si>
  <si>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</si>
  <si>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</si>
  <si>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</si>
  <si>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</si>
  <si>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</si>
  <si>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Mgr. Pavlína Pohlová</t>
  </si>
  <si>
    <t>Mgr. Pavlína Pohlová, ředitelka</t>
  </si>
  <si>
    <t>Mgr. Pavlínou Pohlovou</t>
  </si>
  <si>
    <t>Mgr. Pavlínou Pohlovou, ředitelkou</t>
  </si>
  <si>
    <t>545245630</t>
  </si>
  <si>
    <t xml:space="preserve">elpis@skolaelpis.cz. </t>
  </si>
  <si>
    <t>JM_125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</si>
  <si>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</si>
  <si>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</si>
  <si>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</si>
  <si>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</si>
  <si>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</si>
  <si>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</si>
  <si>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</si>
  <si>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</si>
  <si>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</si>
  <si>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</si>
  <si>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</si>
  <si>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</si>
  <si>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</si>
  <si>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</si>
  <si>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</si>
  <si>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</si>
  <si>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</si>
  <si>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</si>
  <si>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</si>
  <si>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</si>
  <si>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</si>
  <si>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</si>
  <si>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</si>
  <si>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</si>
  <si>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</si>
  <si>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</si>
  <si>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</si>
  <si>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pavel.sevela@domovhvezda.cz</t>
  </si>
  <si>
    <t>697 01 Kyjov</t>
  </si>
  <si>
    <t>V Kyjově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</si>
  <si>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</si>
  <si>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</si>
  <si>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</si>
  <si>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</si>
  <si>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</si>
  <si>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</si>
  <si>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</si>
  <si>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</si>
  <si>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</si>
  <si>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</si>
  <si>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</si>
  <si>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 zastupce@mszskyjov.cz</t>
  </si>
  <si>
    <t>reditel@mszskyjov.cz</t>
  </si>
  <si>
    <t>JM_145</t>
  </si>
  <si>
    <t>CZ00053163</t>
  </si>
  <si>
    <t>Střední škola polytechnická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</si>
  <si>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</si>
  <si>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</si>
  <si>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</si>
  <si>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</si>
  <si>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</si>
  <si>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</si>
  <si>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</si>
  <si>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</si>
  <si>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</si>
  <si>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kois@sspkyjov.cz</t>
  </si>
  <si>
    <t>JM_171</t>
  </si>
  <si>
    <t>Emin zámek, příspěvková organizace</t>
  </si>
  <si>
    <t>Šanov 275, 671 67 Hrušovany nad Jevišovkou</t>
  </si>
  <si>
    <t>Šanov 275</t>
  </si>
  <si>
    <t>671 67 Hrušovany nad Jevišovkou</t>
  </si>
  <si>
    <t>Šanov</t>
  </si>
  <si>
    <t>30335741 / 0100</t>
  </si>
  <si>
    <t>Mgr. Ing. Vít Janků</t>
  </si>
  <si>
    <t>Mgr. Ing. Vít Janků, ředitel</t>
  </si>
  <si>
    <t>Mgr. Ing. Vítem Janků</t>
  </si>
  <si>
    <t>V Šanově</t>
  </si>
  <si>
    <t>V OR u KS v Brně, oddíl Pr, vložka 1231</t>
  </si>
  <si>
    <t>martinovicova@eminzamek.cz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</si>
  <si>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</si>
  <si>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</si>
  <si>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</si>
  <si>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</si>
  <si>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</si>
  <si>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</si>
  <si>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</si>
  <si>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</si>
  <si>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</si>
  <si>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</si>
  <si>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</si>
  <si>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</si>
  <si>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</si>
  <si>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</si>
  <si>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</si>
  <si>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678 01 Blansko</t>
  </si>
  <si>
    <t>V Blansku</t>
  </si>
  <si>
    <t>JM_177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</si>
  <si>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</si>
  <si>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</si>
  <si>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</si>
  <si>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</si>
  <si>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</si>
  <si>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</si>
  <si>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</si>
  <si>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</si>
  <si>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</si>
  <si>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</si>
  <si>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</si>
  <si>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</si>
  <si>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</si>
  <si>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</si>
  <si>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</si>
  <si>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</si>
  <si>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</si>
  <si>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</si>
  <si>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</si>
  <si>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</si>
  <si>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</si>
  <si>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</si>
  <si>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</si>
  <si>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JM_184</t>
  </si>
  <si>
    <t>00226556</t>
  </si>
  <si>
    <t>Sociální služby Vyškov, příspěvková organizace</t>
  </si>
  <si>
    <t>Polní 252/1, 682 01 Vyškov</t>
  </si>
  <si>
    <t>Polní 252/1</t>
  </si>
  <si>
    <t>Polní</t>
  </si>
  <si>
    <t>9037731 / 0100</t>
  </si>
  <si>
    <t>doc. Ing. Dana Martinovičová, Ph.D., MBA</t>
  </si>
  <si>
    <t>doc. Ing. Danou Martinovičovou, Ph.D., MBA</t>
  </si>
  <si>
    <t>V OR u KS v Brně, oddíl Pr, vložka 1262</t>
  </si>
  <si>
    <t>515143012, 604491000</t>
  </si>
  <si>
    <t>martinovicova@socialnisluzbyvyskov.info
info@socialnisluzbyvyskov.info</t>
  </si>
  <si>
    <t>martinovicova@socialnisluzbyvyskov.info</t>
  </si>
  <si>
    <t>692 01 Mikulov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</si>
  <si>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</si>
  <si>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</si>
  <si>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</si>
  <si>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</si>
  <si>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</si>
  <si>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</si>
  <si>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Tureček, ředitel</t>
  </si>
  <si>
    <t>Mgr. Zbyňkem Turečkem, ředitelem</t>
  </si>
  <si>
    <t>V Klentnici</t>
  </si>
  <si>
    <t>V OR u KS v Brně, oddíl Pr, vložka 1249</t>
  </si>
  <si>
    <t>reditel@srdcevdome.cz</t>
  </si>
  <si>
    <t>JM_195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</si>
  <si>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</si>
  <si>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</si>
  <si>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</si>
  <si>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</si>
  <si>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</si>
  <si>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</si>
  <si>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</si>
  <si>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</si>
  <si>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</si>
  <si>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</si>
  <si>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</si>
  <si>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</si>
  <si>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</si>
  <si>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</si>
  <si>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</si>
  <si>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</si>
  <si>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</si>
  <si>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</si>
  <si>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</si>
  <si>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</si>
  <si>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</si>
  <si>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</si>
  <si>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</si>
  <si>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</si>
  <si>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</si>
  <si>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</si>
  <si>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JM_207</t>
  </si>
  <si>
    <t>S-centrum Hodonín, příspěvková organizace</t>
  </si>
  <si>
    <t>Jarošova 1717/3, 695 01 Hodonín</t>
  </si>
  <si>
    <t xml:space="preserve">Jarošova 1717/3, </t>
  </si>
  <si>
    <t>695 01 Hodonín</t>
  </si>
  <si>
    <t xml:space="preserve">Jarošova 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</si>
  <si>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</si>
  <si>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</si>
  <si>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</si>
  <si>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</si>
  <si>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</si>
  <si>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</si>
  <si>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</si>
  <si>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info@ddhodonin.cz</t>
  </si>
  <si>
    <t>reditel@ddhodonin.cz</t>
  </si>
  <si>
    <t>691 23 Pohořelice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</si>
  <si>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</si>
  <si>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</si>
  <si>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</si>
  <si>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</si>
  <si>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</si>
  <si>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</si>
  <si>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</si>
  <si>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</si>
  <si>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</si>
  <si>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</si>
  <si>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</si>
  <si>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</si>
  <si>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672 01 Moravský Krumlov</t>
  </si>
  <si>
    <t>V Moravském Krumlově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</si>
  <si>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</si>
  <si>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</si>
  <si>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</si>
  <si>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</si>
  <si>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</si>
  <si>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</si>
  <si>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</si>
  <si>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</si>
  <si>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</si>
  <si>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</si>
  <si>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</si>
  <si>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</si>
  <si>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</si>
  <si>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</si>
  <si>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</si>
  <si>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</si>
  <si>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</si>
  <si>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</si>
  <si>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Holá, ředitelka</t>
  </si>
  <si>
    <t>Mgr. Dagmarou Holou</t>
  </si>
  <si>
    <t>Mgr. Dagmarou Holou, ředitelkou</t>
  </si>
  <si>
    <t>515322234</t>
  </si>
  <si>
    <t>664 91 Ivančice</t>
  </si>
  <si>
    <t>V Ivančicích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</si>
  <si>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</si>
  <si>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</si>
  <si>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</si>
  <si>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</si>
  <si>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</si>
  <si>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</si>
  <si>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</si>
  <si>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Čermáková, ředitelka</t>
  </si>
  <si>
    <t>Ing. Ivanou Čermákovou</t>
  </si>
  <si>
    <t>Ing. Ivanou Čermákovou, ředitelkou</t>
  </si>
  <si>
    <t>546 451 110; 606 706 680</t>
  </si>
  <si>
    <t>reditel@gjbi.cz</t>
  </si>
  <si>
    <t>cermakova@gjbi.cz</t>
  </si>
  <si>
    <t>Masarykova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</si>
  <si>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</si>
  <si>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</si>
  <si>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</si>
  <si>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</si>
  <si>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</si>
  <si>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</si>
  <si>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</si>
  <si>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</si>
  <si>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>Mgr. Dana Staňková</t>
  </si>
  <si>
    <t>Mgr. Dana Staňková, ředitelka</t>
  </si>
  <si>
    <t>Mgr. Danou Staňkovou</t>
  </si>
  <si>
    <t>Mgr. Danou Staňkovou, ředitelkou</t>
  </si>
  <si>
    <t>reditel@skolatisnov.cz</t>
  </si>
  <si>
    <t>696 62 Strážnice</t>
  </si>
  <si>
    <t>Ve Strážnici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</si>
  <si>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</si>
  <si>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</si>
  <si>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</si>
  <si>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</si>
  <si>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</si>
  <si>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</si>
  <si>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</si>
  <si>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</si>
  <si>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</si>
  <si>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518 332 105
702 087 364 </t>
  </si>
  <si>
    <t>vavriko@gys.cz</t>
  </si>
  <si>
    <t>JM_257</t>
  </si>
  <si>
    <t>47375604</t>
  </si>
  <si>
    <t>Domov pro seniory Strážnice, příspěvková organizace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</si>
  <si>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</si>
  <si>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</si>
  <si>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</si>
  <si>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</si>
  <si>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</si>
  <si>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</si>
  <si>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</si>
  <si>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</si>
  <si>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</si>
  <si>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</si>
  <si>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</si>
  <si>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</si>
  <si>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</si>
  <si>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</si>
  <si>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</si>
  <si>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</si>
  <si>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</si>
  <si>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</si>
  <si>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</si>
  <si>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</si>
  <si>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</si>
  <si>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</si>
  <si>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</si>
  <si>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</si>
  <si>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601 82  Brno</t>
  </si>
  <si>
    <t>JMK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</si>
  <si>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</si>
  <si>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</si>
  <si>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</si>
  <si>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</si>
  <si>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</si>
  <si>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</si>
  <si>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</si>
  <si>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</si>
  <si>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</si>
  <si>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</si>
  <si>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</si>
  <si>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</si>
  <si>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</si>
  <si>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</si>
  <si>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</si>
  <si>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</si>
  <si>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</si>
  <si>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</si>
  <si>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</si>
  <si>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</si>
  <si>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</si>
  <si>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</si>
  <si>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</si>
  <si>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</si>
  <si>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</si>
  <si>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</si>
  <si>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</si>
  <si>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</si>
  <si>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roznovska@domovufrantiska.cz</t>
  </si>
  <si>
    <t>jizdny@domovufrantiska.cz</t>
  </si>
  <si>
    <t>JM_287</t>
  </si>
  <si>
    <t>17456517</t>
  </si>
  <si>
    <t>Centrum pro cizince Jihomoravského kraje, zapsaný ústav</t>
  </si>
  <si>
    <t>Žerotínovo náměstí 449/3, Veveří, 602 00 Brno</t>
  </si>
  <si>
    <t>123-8032740237/0100</t>
  </si>
  <si>
    <t>Bc. Alena Krejčí, DiS.</t>
  </si>
  <si>
    <t>Bc. Alena Krejčí, DiS.,ředitelka</t>
  </si>
  <si>
    <t>Bc. Alenou Krejčí, DiS.</t>
  </si>
  <si>
    <t>Bc. Alenou Krejčí, DiS., ředitelkou</t>
  </si>
  <si>
    <t>V OR u KS v Brně, oddíl U, vložka 341</t>
  </si>
  <si>
    <t xml:space="preserve">734 510 213                                                                         731 474 174 - ředitelka                                    </t>
  </si>
  <si>
    <t xml:space="preserve">info@cizincijmk.cz </t>
  </si>
  <si>
    <t>Vypnili dotazník</t>
  </si>
  <si>
    <t>E-mail- dotazník</t>
  </si>
  <si>
    <t>Specifikace předmětu plnění</t>
  </si>
  <si>
    <t>-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</si>
  <si>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</si>
  <si>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</si>
  <si>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</si>
  <si>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</si>
  <si>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>)</t>
    </r>
  </si>
  <si>
    <t>Formát</t>
  </si>
  <si>
    <t>Bělost (CIE)
minimální hodnota</t>
  </si>
  <si>
    <t>Opacita (%)
minimální hodnota</t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</si>
  <si>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</si>
  <si>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</si>
  <si>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</si>
  <si>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</si>
  <si>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</si>
  <si>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</si>
  <si>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</si>
  <si>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</si>
  <si>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</si>
  <si>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</si>
  <si>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</si>
  <si>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Předpokládaná hodnota</t>
  </si>
  <si>
    <t>Xerografický papír A4 80g, bílý / KVALITA A</t>
  </si>
  <si>
    <t>A4</t>
  </si>
  <si>
    <t>166±2</t>
  </si>
  <si>
    <t>95±3</t>
  </si>
  <si>
    <t>107±4</t>
  </si>
  <si>
    <t>160 ±50</t>
  </si>
  <si>
    <t>ano</t>
  </si>
  <si>
    <t>Xerografický papír A4 80g, bílý / KVALITA B</t>
  </si>
  <si>
    <t>160±2</t>
  </si>
  <si>
    <t>93±3</t>
  </si>
  <si>
    <t>106 ±4</t>
  </si>
  <si>
    <t>200 ±50</t>
  </si>
  <si>
    <t>×</t>
  </si>
  <si>
    <t>Xerografický papír A4 80g, bílý / KVALITA C</t>
  </si>
  <si>
    <t>145±2</t>
  </si>
  <si>
    <t>92±3</t>
  </si>
  <si>
    <t>210 ±50</t>
  </si>
  <si>
    <t>ne</t>
  </si>
  <si>
    <t>Xerografický papír A4 160g, bílý</t>
  </si>
  <si>
    <t>195 ± 5</t>
  </si>
  <si>
    <t>150±50</t>
  </si>
  <si>
    <t>Xerografický papír A4 80g, barevný, minimálně 4 barvy</t>
  </si>
  <si>
    <t>105 ±4</t>
  </si>
  <si>
    <t>180±50</t>
  </si>
  <si>
    <t>Xerografický papír A4 160g, barevný, minimálně 4 barvy</t>
  </si>
  <si>
    <t>200 ± 5</t>
  </si>
  <si>
    <t>Xerografický papír A3 80g, bílý / KVALITA A</t>
  </si>
  <si>
    <t>A3</t>
  </si>
  <si>
    <t>180 ±50</t>
  </si>
  <si>
    <t>Xerografický papír A3 80g, bílý / KVALITA B</t>
  </si>
  <si>
    <t>Xerografický papír A3 80g, bílý / KVALITA C</t>
  </si>
  <si>
    <t>Xerografický papír A3 80g, barevný, minimálně 4 barvy</t>
  </si>
  <si>
    <t>x</t>
  </si>
  <si>
    <t>Xerografický papír A5 80g, bílá</t>
  </si>
  <si>
    <t>A5</t>
  </si>
  <si>
    <t>162±2</t>
  </si>
  <si>
    <t>92±2</t>
  </si>
  <si>
    <t>Xerografický papír 100% recyklovaný A4 80g</t>
  </si>
  <si>
    <t>72±2</t>
  </si>
  <si>
    <t>102±6</t>
  </si>
  <si>
    <t>Celkem</t>
  </si>
  <si>
    <t>Seznam pověřujících zadavatelů - s náhradním plněním</t>
  </si>
  <si>
    <t xml:space="preserve"> - </t>
  </si>
  <si>
    <t xml:space="preserve">Příloha č. 1 Výzvy k podání nabídek                 </t>
  </si>
  <si>
    <t>Poř. č.</t>
  </si>
  <si>
    <t>IČO pro výpočet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</si>
  <si>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</si>
  <si>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</si>
  <si>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</si>
  <si>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</si>
  <si>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</si>
  <si>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</si>
  <si>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</si>
  <si>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</si>
  <si>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</si>
  <si>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</si>
  <si>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</si>
  <si>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</si>
  <si>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</si>
  <si>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</si>
  <si>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Zpracování ceny plnění</t>
  </si>
  <si>
    <t>Příloha č. 4 Výzvy k podání nabídek</t>
  </si>
  <si>
    <t>Zboží</t>
  </si>
  <si>
    <t>Požadovaný počet kusů</t>
  </si>
  <si>
    <r>
      <t xml:space="preserve">Cena za 1 kus
v Kč bez DPH
</t>
    </r>
    <r>
      <rPr>
        <sz val="11"/>
        <rFont val="Arial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</si>
  <si>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</si>
  <si>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</si>
  <si>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</si>
  <si>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</si>
  <si>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</si>
  <si>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</si>
  <si>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</si>
  <si>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</si>
  <si>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</si>
  <si>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</si>
  <si>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</si>
  <si>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</si>
  <si>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</si>
  <si>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DNS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</si>
</sst>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m/d/yyyy\ h:mm:ss"/>
    <numFmt numFmtId="165" formatCode="#,##0.00\ &quot;Kč&quot;"/>
    <numFmt numFmtId="166" formatCode="_-* #,##0\ _K_č_-;\-* #,##0\ _K_č_-;_-* &quot;-&quot;\ _K_č_-;_-@_-"/>
  </numFmts>
  <fonts count="36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8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7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sz val="7"/>
      <color theme="1"/>
      <name val="Arial"/>
      <family val="2"/>
      <scheme val="minor"/>
    </font>
    <font>
      <sz val="6"/>
      <name val="Arial"/>
      <family val="2"/>
      <scheme val="minor"/>
    </font>
    <font>
      <b/>
      <sz val="7"/>
      <name val="Arial"/>
      <family val="2"/>
      <scheme val="minor"/>
    </font>
    <font>
      <u val="single"/>
      <sz val="10"/>
      <color theme="10"/>
      <name val="Arial"/>
      <family val="2"/>
    </font>
    <font>
      <sz val="7"/>
      <color indexed="8"/>
      <name val="Arial"/>
      <family val="2"/>
      <scheme val="minor"/>
    </font>
    <font>
      <sz val="7"/>
      <name val="Arial"/>
      <family val="2"/>
    </font>
    <font>
      <sz val="7"/>
      <name val="Calibri"/>
      <family val="2"/>
    </font>
    <font>
      <u val="single"/>
      <sz val="7"/>
      <color theme="10"/>
      <name val="Arial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0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vertAlign val="superscript"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sz val="11"/>
      <name val="Calibri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 CE"/>
      <family val="2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17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quotePrefix="1"/>
    <xf numFmtId="0" fontId="4" fillId="2" borderId="1" xfId="20" applyFont="1" applyFill="1" applyBorder="1" applyAlignment="1">
      <alignment horizontal="left" vertical="center"/>
      <protection/>
    </xf>
    <xf numFmtId="49" fontId="4" fillId="2" borderId="1" xfId="20" applyNumberFormat="1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0" fontId="7" fillId="0" borderId="0" xfId="20" applyFont="1" applyAlignment="1">
      <alignment vertical="center"/>
      <protection/>
    </xf>
    <xf numFmtId="0" fontId="8" fillId="3" borderId="1" xfId="21" applyFont="1" applyFill="1" applyBorder="1" applyAlignment="1">
      <alignment horizontal="left" vertical="center"/>
      <protection/>
    </xf>
    <xf numFmtId="49" fontId="8" fillId="0" borderId="1" xfId="20" applyNumberFormat="1" applyFont="1" applyBorder="1" applyAlignment="1">
      <alignment horizontal="left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vertical="center" wrapText="1"/>
      <protection/>
    </xf>
    <xf numFmtId="49" fontId="10" fillId="0" borderId="1" xfId="20" applyNumberFormat="1" applyFont="1" applyBorder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8" fillId="0" borderId="0" xfId="20" applyFont="1" applyAlignment="1">
      <alignment vertical="center"/>
      <protection/>
    </xf>
    <xf numFmtId="3" fontId="8" fillId="0" borderId="1" xfId="20" applyNumberFormat="1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8" fillId="3" borderId="1" xfId="20" applyFont="1" applyFill="1" applyBorder="1" applyAlignment="1">
      <alignment horizontal="left" vertical="center"/>
      <protection/>
    </xf>
    <xf numFmtId="49" fontId="9" fillId="0" borderId="1" xfId="20" applyNumberFormat="1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9" fillId="0" borderId="0" xfId="20" applyFont="1" applyAlignment="1">
      <alignment vertical="center" wrapText="1"/>
      <protection/>
    </xf>
    <xf numFmtId="49" fontId="8" fillId="0" borderId="1" xfId="20" applyNumberFormat="1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left" vertical="center" wrapText="1" shrinkToFit="1"/>
      <protection/>
    </xf>
    <xf numFmtId="0" fontId="9" fillId="3" borderId="1" xfId="20" applyFont="1" applyFill="1" applyBorder="1" applyAlignment="1">
      <alignment horizontal="left" vertical="center"/>
      <protection/>
    </xf>
    <xf numFmtId="0" fontId="9" fillId="3" borderId="1" xfId="20" applyFont="1" applyFill="1" applyBorder="1" applyAlignment="1">
      <alignment vertical="center" wrapText="1"/>
      <protection/>
    </xf>
    <xf numFmtId="0" fontId="8" fillId="0" borderId="0" xfId="20" applyFont="1" applyAlignment="1">
      <alignment vertical="center" wrapText="1"/>
      <protection/>
    </xf>
    <xf numFmtId="0" fontId="9" fillId="3" borderId="1" xfId="20" applyFont="1" applyFill="1" applyBorder="1" applyAlignment="1">
      <alignment horizontal="left" vertical="center" wrapText="1"/>
      <protection/>
    </xf>
    <xf numFmtId="0" fontId="8" fillId="0" borderId="1" xfId="22" applyFont="1" applyBorder="1" applyAlignment="1">
      <alignment horizontal="left" vertical="center" wrapText="1"/>
    </xf>
    <xf numFmtId="0" fontId="16" fillId="0" borderId="1" xfId="22" applyFont="1" applyBorder="1" applyAlignment="1">
      <alignment horizontal="left" vertical="center" wrapText="1"/>
    </xf>
    <xf numFmtId="0" fontId="9" fillId="4" borderId="1" xfId="20" applyFont="1" applyFill="1" applyBorder="1" applyAlignment="1">
      <alignment horizontal="left" vertical="center"/>
      <protection/>
    </xf>
    <xf numFmtId="49" fontId="8" fillId="4" borderId="1" xfId="20" applyNumberFormat="1" applyFont="1" applyFill="1" applyBorder="1" applyAlignment="1">
      <alignment horizontal="left" vertical="center"/>
      <protection/>
    </xf>
    <xf numFmtId="0" fontId="9" fillId="4" borderId="1" xfId="20" applyFont="1" applyFill="1" applyBorder="1" applyAlignment="1">
      <alignment horizontal="left" vertical="center" wrapText="1"/>
      <protection/>
    </xf>
    <xf numFmtId="0" fontId="9" fillId="4" borderId="1" xfId="20" applyFont="1" applyFill="1" applyBorder="1" applyAlignment="1">
      <alignment vertical="center" wrapText="1"/>
      <protection/>
    </xf>
    <xf numFmtId="0" fontId="9" fillId="4" borderId="1" xfId="20" applyFont="1" applyFill="1" applyBorder="1" applyAlignment="1">
      <alignment horizontal="center" vertical="center"/>
      <protection/>
    </xf>
    <xf numFmtId="0" fontId="8" fillId="4" borderId="1" xfId="20" applyFont="1" applyFill="1" applyBorder="1" applyAlignment="1">
      <alignment vertical="center" wrapText="1"/>
      <protection/>
    </xf>
    <xf numFmtId="0" fontId="10" fillId="4" borderId="1" xfId="20" applyFont="1" applyFill="1" applyBorder="1" applyAlignment="1">
      <alignment vertical="center" wrapText="1"/>
      <protection/>
    </xf>
    <xf numFmtId="3" fontId="8" fillId="4" borderId="1" xfId="20" applyNumberFormat="1" applyFont="1" applyFill="1" applyBorder="1" applyAlignment="1">
      <alignment horizontal="left" vertical="center"/>
      <protection/>
    </xf>
    <xf numFmtId="0" fontId="8" fillId="4" borderId="1" xfId="20" applyFont="1" applyFill="1" applyBorder="1" applyAlignment="1">
      <alignment horizontal="left" vertical="center" wrapText="1"/>
      <protection/>
    </xf>
    <xf numFmtId="0" fontId="8" fillId="0" borderId="1" xfId="20" applyFont="1" applyBorder="1" applyAlignment="1">
      <alignment vertical="center"/>
      <protection/>
    </xf>
    <xf numFmtId="0" fontId="8" fillId="3" borderId="0" xfId="20" applyFont="1" applyFill="1" applyAlignment="1">
      <alignment horizontal="left" vertical="center"/>
      <protection/>
    </xf>
    <xf numFmtId="49" fontId="8" fillId="0" borderId="0" xfId="20" applyNumberFormat="1" applyFont="1" applyAlignment="1">
      <alignment horizontal="left" vertical="center"/>
      <protection/>
    </xf>
    <xf numFmtId="0" fontId="9" fillId="0" borderId="0" xfId="20" applyFont="1" applyAlignment="1">
      <alignment horizontal="center" vertical="center"/>
      <protection/>
    </xf>
    <xf numFmtId="0" fontId="10" fillId="0" borderId="0" xfId="20" applyFont="1" applyAlignment="1">
      <alignment vertical="center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20" applyFont="1" applyBorder="1" applyAlignment="1">
      <alignment horizontal="left" vertical="center"/>
      <protection/>
    </xf>
    <xf numFmtId="164" fontId="3" fillId="5" borderId="0" xfId="0" applyNumberFormat="1" applyFont="1" applyFill="1"/>
    <xf numFmtId="0" fontId="3" fillId="5" borderId="0" xfId="0" applyFont="1" applyFill="1"/>
    <xf numFmtId="0" fontId="0" fillId="5" borderId="0" xfId="0" applyFill="1"/>
    <xf numFmtId="0" fontId="19" fillId="5" borderId="0" xfId="0" applyFont="1" applyFill="1"/>
    <xf numFmtId="0" fontId="15" fillId="0" borderId="1" xfId="20" applyFont="1" applyBorder="1" applyAlignment="1">
      <alignment vertical="center"/>
      <protection/>
    </xf>
    <xf numFmtId="0" fontId="15" fillId="0" borderId="1" xfId="20" applyFont="1" applyBorder="1" applyAlignment="1">
      <alignment vertical="center" wrapText="1"/>
      <protection/>
    </xf>
    <xf numFmtId="3" fontId="8" fillId="0" borderId="1" xfId="20" applyNumberFormat="1" applyFont="1" applyBorder="1" applyAlignment="1">
      <alignment horizontal="left" vertical="center"/>
      <protection/>
    </xf>
    <xf numFmtId="3" fontId="8" fillId="0" borderId="0" xfId="20" applyNumberFormat="1" applyFont="1" applyAlignment="1">
      <alignment horizontal="left" vertical="center" wrapText="1"/>
      <protection/>
    </xf>
    <xf numFmtId="0" fontId="14" fillId="0" borderId="1" xfId="20" applyFont="1" applyBorder="1" applyAlignment="1">
      <alignment horizontal="left" vertical="center"/>
      <protection/>
    </xf>
    <xf numFmtId="165" fontId="2" fillId="0" borderId="0" xfId="24" applyNumberFormat="1" applyAlignment="1">
      <alignment horizontal="center" vertical="center"/>
      <protection/>
    </xf>
    <xf numFmtId="0" fontId="2" fillId="0" borderId="0" xfId="24" applyAlignment="1">
      <alignment horizontal="left" vertical="center"/>
      <protection/>
    </xf>
    <xf numFmtId="0" fontId="21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1" fillId="6" borderId="1" xfId="24" applyFont="1" applyFill="1" applyBorder="1" applyAlignment="1">
      <alignment horizontal="center" vertical="center" wrapText="1"/>
      <protection/>
    </xf>
    <xf numFmtId="0" fontId="21" fillId="6" borderId="1" xfId="25" applyFont="1" applyFill="1" applyBorder="1" applyAlignment="1">
      <alignment horizontal="center" vertical="center" wrapText="1"/>
      <protection/>
    </xf>
    <xf numFmtId="0" fontId="24" fillId="6" borderId="1" xfId="25" applyFont="1" applyFill="1" applyBorder="1" applyAlignment="1">
      <alignment horizontal="center" vertical="center" wrapText="1"/>
      <protection/>
    </xf>
    <xf numFmtId="0" fontId="21" fillId="6" borderId="1" xfId="25" applyFont="1" applyFill="1" applyBorder="1" applyAlignment="1">
      <alignment horizontal="center" vertical="center"/>
      <protection/>
    </xf>
    <xf numFmtId="0" fontId="24" fillId="6" borderId="1" xfId="24" applyFont="1" applyFill="1" applyBorder="1" applyAlignment="1">
      <alignment horizontal="center" vertical="center" wrapText="1"/>
      <protection/>
    </xf>
    <xf numFmtId="0" fontId="21" fillId="7" borderId="1" xfId="24" applyFont="1" applyFill="1" applyBorder="1" applyAlignment="1">
      <alignment horizontal="center" vertical="center" wrapText="1"/>
      <protection/>
    </xf>
    <xf numFmtId="165" fontId="2" fillId="0" borderId="0" xfId="24" applyNumberFormat="1" applyAlignment="1">
      <alignment horizontal="center" vertical="center" wrapText="1"/>
      <protection/>
    </xf>
    <xf numFmtId="0" fontId="25" fillId="3" borderId="1" xfId="26" applyFont="1" applyFill="1" applyBorder="1" applyAlignment="1">
      <alignment horizontal="center" vertical="center"/>
      <protection/>
    </xf>
    <xf numFmtId="0" fontId="26" fillId="0" borderId="1" xfId="26" applyFont="1" applyBorder="1" applyAlignment="1">
      <alignment horizontal="center" vertical="center" wrapText="1"/>
      <protection/>
    </xf>
    <xf numFmtId="0" fontId="27" fillId="3" borderId="1" xfId="26" applyFont="1" applyFill="1" applyBorder="1" applyAlignment="1">
      <alignment horizontal="center" vertical="center"/>
      <protection/>
    </xf>
    <xf numFmtId="3" fontId="27" fillId="3" borderId="1" xfId="26" applyNumberFormat="1" applyFont="1" applyFill="1" applyBorder="1" applyAlignment="1">
      <alignment horizontal="center" vertical="center"/>
      <protection/>
    </xf>
    <xf numFmtId="0" fontId="25" fillId="0" borderId="1" xfId="25" applyFont="1" applyBorder="1" applyAlignment="1">
      <alignment horizontal="left" vertical="center" wrapText="1"/>
      <protection/>
    </xf>
    <xf numFmtId="0" fontId="27" fillId="0" borderId="1" xfId="26" applyFont="1" applyBorder="1" applyAlignment="1">
      <alignment horizontal="center" vertical="center"/>
      <protection/>
    </xf>
    <xf numFmtId="3" fontId="27" fillId="0" borderId="1" xfId="26" applyNumberFormat="1" applyFont="1" applyBorder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 wrapText="1"/>
      <protection/>
    </xf>
    <xf numFmtId="0" fontId="27" fillId="0" borderId="1" xfId="25" applyFont="1" applyBorder="1" applyAlignment="1">
      <alignment horizontal="center" vertical="center"/>
      <protection/>
    </xf>
    <xf numFmtId="44" fontId="27" fillId="0" borderId="1" xfId="24" applyNumberFormat="1" applyFont="1" applyBorder="1" applyAlignment="1">
      <alignment horizontal="center" vertical="center"/>
      <protection/>
    </xf>
    <xf numFmtId="0" fontId="27" fillId="0" borderId="1" xfId="24" applyFont="1" applyBorder="1" applyAlignment="1" applyProtection="1">
      <alignment horizontal="left" vertical="center"/>
      <protection locked="0"/>
    </xf>
    <xf numFmtId="165" fontId="27" fillId="0" borderId="0" xfId="24" applyNumberFormat="1" applyFont="1" applyAlignment="1">
      <alignment horizontal="center" vertical="center"/>
      <protection/>
    </xf>
    <xf numFmtId="0" fontId="27" fillId="0" borderId="0" xfId="24" applyFont="1" applyAlignment="1">
      <alignment horizontal="left" vertical="center"/>
      <protection/>
    </xf>
    <xf numFmtId="44" fontId="27" fillId="3" borderId="1" xfId="24" applyNumberFormat="1" applyFont="1" applyFill="1" applyBorder="1" applyAlignment="1">
      <alignment horizontal="center" vertical="center"/>
      <protection/>
    </xf>
    <xf numFmtId="3" fontId="25" fillId="0" borderId="1" xfId="24" applyNumberFormat="1" applyFont="1" applyBorder="1" applyAlignment="1">
      <alignment horizontal="center" vertical="center"/>
      <protection/>
    </xf>
    <xf numFmtId="0" fontId="21" fillId="0" borderId="0" xfId="24" applyFont="1" applyAlignment="1">
      <alignment horizontal="left"/>
      <protection/>
    </xf>
    <xf numFmtId="0" fontId="2" fillId="0" borderId="0" xfId="24" applyAlignment="1">
      <alignment horizontal="left"/>
      <protection/>
    </xf>
    <xf numFmtId="0" fontId="21" fillId="0" borderId="0" xfId="24" applyFont="1" applyAlignment="1">
      <alignment horizontal="center"/>
      <protection/>
    </xf>
    <xf numFmtId="0" fontId="2" fillId="0" borderId="0" xfId="24" applyAlignment="1">
      <alignment horizontal="center"/>
      <protection/>
    </xf>
    <xf numFmtId="3" fontId="2" fillId="0" borderId="0" xfId="24" applyNumberFormat="1" applyAlignment="1">
      <alignment horizontal="center"/>
      <protection/>
    </xf>
    <xf numFmtId="3" fontId="2" fillId="0" borderId="0" xfId="24" applyNumberFormat="1" applyAlignment="1">
      <alignment horizontal="center" vertical="center"/>
      <protection/>
    </xf>
    <xf numFmtId="165" fontId="2" fillId="0" borderId="0" xfId="24" applyNumberFormat="1" applyAlignment="1">
      <alignment horizontal="center"/>
      <protection/>
    </xf>
    <xf numFmtId="0" fontId="2" fillId="0" borderId="0" xfId="24">
      <alignment/>
      <protection/>
    </xf>
    <xf numFmtId="0" fontId="28" fillId="0" borderId="0" xfId="20" applyFont="1" applyAlignment="1">
      <alignment horizontal="center" vertical="center"/>
      <protection/>
    </xf>
    <xf numFmtId="0" fontId="30" fillId="0" borderId="0" xfId="21" applyFont="1" applyAlignment="1">
      <alignment horizontal="center" vertical="center" wrapText="1"/>
      <protection/>
    </xf>
    <xf numFmtId="0" fontId="28" fillId="0" borderId="0" xfId="20" applyFont="1">
      <alignment/>
      <protection/>
    </xf>
    <xf numFmtId="0" fontId="30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center" vertical="center"/>
      <protection/>
    </xf>
    <xf numFmtId="0" fontId="29" fillId="8" borderId="1" xfId="21" applyFont="1" applyFill="1" applyBorder="1" applyAlignment="1">
      <alignment horizontal="center" vertical="center"/>
      <protection/>
    </xf>
    <xf numFmtId="0" fontId="29" fillId="8" borderId="1" xfId="21" applyFont="1" applyFill="1" applyBorder="1" applyAlignment="1">
      <alignment horizontal="center" vertical="center" wrapText="1"/>
      <protection/>
    </xf>
    <xf numFmtId="49" fontId="29" fillId="8" borderId="1" xfId="21" applyNumberFormat="1" applyFont="1" applyFill="1" applyBorder="1" applyAlignment="1">
      <alignment horizontal="center" vertical="center" wrapText="1"/>
      <protection/>
    </xf>
    <xf numFmtId="0" fontId="30" fillId="0" borderId="1" xfId="21" applyFont="1" applyBorder="1" applyAlignment="1">
      <alignment horizontal="center" vertical="center" wrapText="1"/>
      <protection/>
    </xf>
    <xf numFmtId="0" fontId="30" fillId="9" borderId="1" xfId="21" applyFont="1" applyFill="1" applyBorder="1" applyAlignment="1">
      <alignment horizontal="center" vertical="center" wrapText="1"/>
      <protection/>
    </xf>
    <xf numFmtId="0" fontId="30" fillId="10" borderId="1" xfId="21" applyFont="1" applyFill="1" applyBorder="1" applyAlignment="1">
      <alignment horizontal="center" vertical="center" wrapText="1"/>
      <protection/>
    </xf>
    <xf numFmtId="0" fontId="28" fillId="0" borderId="1" xfId="20" applyFont="1" applyBorder="1" applyAlignment="1">
      <alignment horizontal="center" vertical="center"/>
      <protection/>
    </xf>
    <xf numFmtId="164" fontId="3" fillId="0" borderId="1" xfId="27" applyNumberFormat="1" applyFont="1" applyBorder="1" applyAlignment="1">
      <alignment horizontal="center" vertical="center"/>
      <protection/>
    </xf>
    <xf numFmtId="0" fontId="3" fillId="0" borderId="1" xfId="27" applyFont="1" applyBorder="1" applyAlignment="1">
      <alignment horizontal="center" vertical="center" wrapText="1"/>
      <protection/>
    </xf>
    <xf numFmtId="0" fontId="28" fillId="0" borderId="1" xfId="27" applyFont="1" applyBorder="1" applyAlignment="1">
      <alignment horizontal="center" vertical="center"/>
      <protection/>
    </xf>
    <xf numFmtId="0" fontId="0" fillId="0" borderId="0" xfId="27" applyFont="1" applyAlignment="1">
      <alignment horizontal="center" vertical="center"/>
      <protection/>
    </xf>
    <xf numFmtId="49" fontId="0" fillId="0" borderId="0" xfId="27" applyNumberFormat="1" applyFont="1" applyAlignment="1">
      <alignment horizontal="center" vertical="center"/>
      <protection/>
    </xf>
    <xf numFmtId="0" fontId="0" fillId="0" borderId="0" xfId="27" applyFont="1" applyAlignment="1">
      <alignment horizontal="center" vertical="center" wrapText="1"/>
      <protection/>
    </xf>
    <xf numFmtId="166" fontId="28" fillId="0" borderId="0" xfId="27" applyNumberFormat="1" applyFont="1" applyAlignment="1">
      <alignment horizontal="center" vertical="center"/>
      <protection/>
    </xf>
    <xf numFmtId="49" fontId="28" fillId="0" borderId="0" xfId="20" applyNumberFormat="1" applyFont="1" applyAlignment="1">
      <alignment horizontal="center" vertical="center"/>
      <protection/>
    </xf>
    <xf numFmtId="0" fontId="28" fillId="0" borderId="0" xfId="20" applyFont="1" applyAlignment="1">
      <alignment horizontal="center" vertical="center" wrapText="1"/>
      <protection/>
    </xf>
    <xf numFmtId="0" fontId="27" fillId="0" borderId="0" xfId="20" applyFont="1">
      <alignment/>
      <protection/>
    </xf>
    <xf numFmtId="0" fontId="27" fillId="0" borderId="0" xfId="21" applyFont="1">
      <alignment/>
      <protection/>
    </xf>
    <xf numFmtId="0" fontId="21" fillId="0" borderId="0" xfId="21" applyFont="1">
      <alignment/>
      <protection/>
    </xf>
    <xf numFmtId="0" fontId="21" fillId="11" borderId="1" xfId="21" applyFont="1" applyFill="1" applyBorder="1" applyAlignment="1">
      <alignment horizontal="center" vertical="center"/>
      <protection/>
    </xf>
    <xf numFmtId="0" fontId="21" fillId="11" borderId="1" xfId="21" applyFont="1" applyFill="1" applyBorder="1" applyAlignment="1">
      <alignment horizontal="center" vertical="center" wrapText="1"/>
      <protection/>
    </xf>
    <xf numFmtId="0" fontId="21" fillId="11" borderId="1" xfId="21" applyFont="1" applyFill="1" applyBorder="1" applyAlignment="1" applyProtection="1">
      <alignment horizontal="center" vertical="center" wrapText="1"/>
      <protection locked="0"/>
    </xf>
    <xf numFmtId="0" fontId="21" fillId="11" borderId="1" xfId="21" applyFont="1" applyFill="1" applyBorder="1" applyAlignment="1" applyProtection="1">
      <alignment horizontal="center" vertical="center" wrapText="1"/>
      <protection hidden="1"/>
    </xf>
    <xf numFmtId="0" fontId="27" fillId="4" borderId="1" xfId="21" applyFont="1" applyFill="1" applyBorder="1">
      <alignment/>
      <protection/>
    </xf>
    <xf numFmtId="2" fontId="25" fillId="12" borderId="1" xfId="21" applyNumberFormat="1" applyFont="1" applyFill="1" applyBorder="1" applyAlignment="1" applyProtection="1">
      <alignment horizontal="center"/>
      <protection locked="0"/>
    </xf>
    <xf numFmtId="3" fontId="25" fillId="13" borderId="1" xfId="21" applyNumberFormat="1" applyFont="1" applyFill="1" applyBorder="1" applyAlignment="1">
      <alignment horizontal="center" vertical="center"/>
      <protection/>
    </xf>
    <xf numFmtId="4" fontId="25" fillId="14" borderId="1" xfId="21" applyNumberFormat="1" applyFont="1" applyFill="1" applyBorder="1" applyAlignment="1" applyProtection="1">
      <alignment horizontal="center"/>
      <protection hidden="1"/>
    </xf>
    <xf numFmtId="0" fontId="20" fillId="0" borderId="0" xfId="20" applyFont="1">
      <alignment/>
      <protection/>
    </xf>
    <xf numFmtId="0" fontId="21" fillId="0" borderId="1" xfId="21" applyFont="1" applyBorder="1" applyAlignment="1">
      <alignment horizontal="center" vertical="center"/>
      <protection/>
    </xf>
    <xf numFmtId="4" fontId="21" fillId="15" borderId="1" xfId="21" applyNumberFormat="1" applyFont="1" applyFill="1" applyBorder="1" applyAlignment="1" applyProtection="1">
      <alignment horizontal="center" vertical="center"/>
      <protection hidden="1"/>
    </xf>
    <xf numFmtId="3" fontId="27" fillId="0" borderId="0" xfId="20" applyNumberFormat="1" applyFont="1">
      <alignment/>
      <protection/>
    </xf>
    <xf numFmtId="0" fontId="28" fillId="0" borderId="1" xfId="25" applyFont="1" applyBorder="1" applyAlignment="1">
      <alignment horizontal="center" vertical="center" wrapText="1"/>
      <protection/>
    </xf>
    <xf numFmtId="0" fontId="28" fillId="0" borderId="1" xfId="25" applyFont="1" applyBorder="1" applyAlignment="1">
      <alignment horizontal="center" vertical="center"/>
      <protection/>
    </xf>
    <xf numFmtId="0" fontId="30" fillId="16" borderId="1" xfId="21" applyFont="1" applyFill="1" applyBorder="1" applyAlignment="1">
      <alignment horizontal="center" vertical="center" wrapText="1"/>
      <protection/>
    </xf>
    <xf numFmtId="0" fontId="28" fillId="0" borderId="0" xfId="27" applyFont="1" applyAlignment="1">
      <alignment horizontal="center" vertical="center"/>
      <protection/>
    </xf>
    <xf numFmtId="165" fontId="2" fillId="0" borderId="0" xfId="24" applyNumberFormat="1" applyFont="1" applyAlignment="1">
      <alignment horizontal="center" vertical="center" wrapText="1"/>
      <protection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vertical="center"/>
    </xf>
    <xf numFmtId="0" fontId="32" fillId="17" borderId="1" xfId="21" applyFont="1" applyFill="1" applyBorder="1" applyAlignment="1">
      <alignment horizontal="center" vertical="center" wrapText="1"/>
      <protection/>
    </xf>
    <xf numFmtId="0" fontId="32" fillId="0" borderId="1" xfId="21" applyFont="1" applyBorder="1" applyAlignment="1">
      <alignment horizontal="center" vertical="center" wrapText="1"/>
      <protection/>
    </xf>
    <xf numFmtId="0" fontId="19" fillId="0" borderId="1" xfId="27" applyFont="1" applyBorder="1" applyAlignment="1">
      <alignment horizontal="center" vertical="center"/>
      <protection/>
    </xf>
    <xf numFmtId="166" fontId="19" fillId="0" borderId="0" xfId="27" applyNumberFormat="1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33" fillId="3" borderId="1" xfId="26" applyFont="1" applyFill="1" applyBorder="1" applyAlignment="1">
      <alignment horizontal="center" vertical="center"/>
      <protection/>
    </xf>
    <xf numFmtId="0" fontId="33" fillId="0" borderId="1" xfId="25" applyFont="1" applyBorder="1" applyAlignment="1">
      <alignment horizontal="left" vertical="center" wrapText="1"/>
      <protection/>
    </xf>
    <xf numFmtId="0" fontId="20" fillId="0" borderId="1" xfId="25" applyFont="1" applyBorder="1" applyAlignment="1">
      <alignment horizontal="center" vertical="center" wrapText="1"/>
      <protection/>
    </xf>
    <xf numFmtId="0" fontId="20" fillId="0" borderId="1" xfId="25" applyFont="1" applyBorder="1" applyAlignment="1">
      <alignment horizontal="center" vertical="center"/>
      <protection/>
    </xf>
    <xf numFmtId="0" fontId="20" fillId="3" borderId="1" xfId="26" applyFont="1" applyFill="1" applyBorder="1" applyAlignment="1">
      <alignment horizontal="center" vertical="center"/>
      <protection/>
    </xf>
    <xf numFmtId="3" fontId="20" fillId="3" borderId="1" xfId="26" applyNumberFormat="1" applyFont="1" applyFill="1" applyBorder="1" applyAlignment="1">
      <alignment horizontal="center" vertical="center"/>
      <protection/>
    </xf>
    <xf numFmtId="0" fontId="34" fillId="0" borderId="1" xfId="26" applyFont="1" applyBorder="1" applyAlignment="1">
      <alignment horizontal="center" vertical="center" wrapText="1"/>
      <protection/>
    </xf>
    <xf numFmtId="44" fontId="20" fillId="3" borderId="1" xfId="24" applyNumberFormat="1" applyFont="1" applyFill="1" applyBorder="1" applyAlignment="1">
      <alignment horizontal="center" vertical="center"/>
      <protection/>
    </xf>
    <xf numFmtId="3" fontId="33" fillId="0" borderId="1" xfId="24" applyNumberFormat="1" applyFont="1" applyBorder="1" applyAlignment="1">
      <alignment horizontal="center" vertical="center"/>
      <protection/>
    </xf>
    <xf numFmtId="165" fontId="20" fillId="0" borderId="0" xfId="24" applyNumberFormat="1" applyFont="1" applyAlignment="1">
      <alignment horizontal="center" vertical="center"/>
      <protection/>
    </xf>
    <xf numFmtId="0" fontId="20" fillId="0" borderId="0" xfId="24" applyFont="1" applyAlignment="1">
      <alignment horizontal="left" vertical="center"/>
      <protection/>
    </xf>
    <xf numFmtId="0" fontId="20" fillId="0" borderId="1" xfId="26" applyFont="1" applyBorder="1" applyAlignment="1">
      <alignment horizontal="center" vertical="center"/>
      <protection/>
    </xf>
    <xf numFmtId="3" fontId="20" fillId="0" borderId="1" xfId="26" applyNumberFormat="1" applyFont="1" applyBorder="1" applyAlignment="1">
      <alignment horizontal="center" vertical="center"/>
      <protection/>
    </xf>
    <xf numFmtId="44" fontId="20" fillId="0" borderId="1" xfId="24" applyNumberFormat="1" applyFont="1" applyBorder="1" applyAlignment="1">
      <alignment horizontal="center" vertical="center"/>
      <protection/>
    </xf>
    <xf numFmtId="49" fontId="3" fillId="0" borderId="1" xfId="0" applyNumberFormat="1" applyFont="1" applyBorder="1" applyAlignment="1" quotePrefix="1">
      <alignment vertical="center"/>
    </xf>
    <xf numFmtId="49" fontId="3" fillId="0" borderId="1" xfId="0" applyNumberFormat="1" applyFont="1" applyBorder="1" applyAlignment="1">
      <alignment vertical="center"/>
    </xf>
    <xf numFmtId="0" fontId="29" fillId="0" borderId="0" xfId="21" applyFont="1" applyAlignment="1">
      <alignment horizontal="center" vertical="center" wrapText="1"/>
      <protection/>
    </xf>
    <xf numFmtId="0" fontId="29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21" fillId="0" borderId="0" xfId="24" applyFont="1" applyAlignment="1">
      <alignment horizontal="center" vertical="center" wrapText="1"/>
      <protection/>
    </xf>
    <xf numFmtId="0" fontId="21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1" fillId="0" borderId="0" xfId="21" applyFont="1" applyAlignment="1">
      <alignment horizontal="center"/>
      <protection/>
    </xf>
    <xf numFmtId="0" fontId="21" fillId="0" borderId="0" xfId="21" applyFont="1" applyAlignment="1">
      <alignment horizontal="center" wrapText="1"/>
      <protection/>
    </xf>
    <xf numFmtId="0" fontId="27" fillId="0" borderId="1" xfId="21" applyFont="1" applyBorder="1" applyAlignment="1">
      <alignment horizontal="center" vertical="center"/>
      <protection/>
    </xf>
    <xf numFmtId="0" fontId="27" fillId="0" borderId="0" xfId="28" applyFont="1" applyAlignment="1">
      <alignment horizontal="left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Normální 4 5" xfId="24"/>
    <cellStyle name="Normální 5 2" xfId="25"/>
    <cellStyle name="normální_List1_1" xfId="26"/>
    <cellStyle name="Normální 13" xfId="27"/>
    <cellStyle name="Normální 3 2" xfId="28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strike val="0"/>
      </font>
      <fill>
        <patternFill>
          <bgColor theme="7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D6D45189-233F-4D9A-87D7-86A091695E17}" userId="S::info@cejiza.cz::8536720e-5348-4969-8cb4-d7f0986c37e4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1-09-08T12:23:31.90" personId="{D6D45189-233F-4D9A-87D7-86A091695E17}" id="{6E166A99-2CB7-4165-ADC3-CD3775041418}">
    <text>od 1.9.2021 změna názvu (velké písmeno u "vyšší"</text>
  </threadedComment>
  <threadedComment ref="E42" dT="2019-08-07T09:22:07.11" personId="{D6D45189-233F-4D9A-87D7-86A091695E17}" id="{A0550FD8-CDBB-4AE9-BC5A-8F64E7A013C0}">
    <text>Změna názvu od 1.9.2019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7" Type="http://schemas.microsoft.com/office/2017/10/relationships/threadedComment" Target="../threadedComments/threadedComment1.xml" /><Relationship Id="rId1" Type="http://schemas.openxmlformats.org/officeDocument/2006/relationships/hyperlink" Target="mailto:kois@sspkyjov.cz" TargetMode="External" /><Relationship Id="rId2" Type="http://schemas.openxmlformats.org/officeDocument/2006/relationships/hyperlink" Target="mailto:martinovicova@socialnisluzbyvyskov.info" TargetMode="External" /><Relationship Id="rId3" Type="http://schemas.openxmlformats.org/officeDocument/2006/relationships/hyperlink" Target="mailto:martinovicova@socialnisluzbyvyskov.info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7D9A-3215-4BAE-8323-8C9FDDC33FA9}">
  <sheetPr>
    <tabColor theme="5" tint="-0.24997000396251678"/>
    <pageSetUpPr fitToPage="1"/>
  </sheetPr>
  <dimension ref="A1:S60"/>
  <sheetViews>
    <sheetView view="pageBreakPreview" zoomScale="85" zoomScaleSheetLayoutView="85" workbookViewId="0" topLeftCell="A1">
      <selection activeCell="D52" sqref="D52"/>
    </sheetView>
  </sheetViews>
  <sheetFormatPr defaultColWidth="9.140625" defaultRowHeight="39.75" customHeight="1"/>
  <cols>
    <col min="1" max="1" width="9.140625" style="98" customWidth="1"/>
    <col min="2" max="2" width="13.7109375" style="98" customWidth="1"/>
    <col min="3" max="3" width="14.57421875" style="98" hidden="1" customWidth="1"/>
    <col min="4" max="4" width="9.8515625" style="117" customWidth="1"/>
    <col min="5" max="5" width="38.28125" style="98" customWidth="1"/>
    <col min="6" max="6" width="31.140625" style="118" customWidth="1"/>
    <col min="7" max="14" width="14.57421875" style="98" customWidth="1"/>
    <col min="15" max="16" width="14.57421875" style="145" hidden="1" customWidth="1"/>
    <col min="17" max="18" width="14.57421875" style="98" customWidth="1"/>
    <col min="19" max="19" width="8.8515625" style="98" hidden="1" customWidth="1"/>
    <col min="20" max="16384" width="9.140625" style="100" customWidth="1"/>
  </cols>
  <sheetData>
    <row r="1" spans="3:18" ht="12.75">
      <c r="C1" s="162" t="s">
        <v>992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99"/>
    </row>
    <row r="2" spans="3:18" ht="12.75">
      <c r="C2" s="163" t="s">
        <v>993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01"/>
    </row>
    <row r="3" spans="3:18" ht="12.75">
      <c r="C3" s="163" t="s">
        <v>994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01"/>
    </row>
    <row r="4" spans="3:18" ht="12.75"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02"/>
    </row>
    <row r="5" spans="1:18" ht="62.45" customHeight="1">
      <c r="A5" s="103" t="s">
        <v>995</v>
      </c>
      <c r="B5" s="103" t="s">
        <v>150</v>
      </c>
      <c r="C5" s="104" t="s">
        <v>996</v>
      </c>
      <c r="D5" s="105" t="s">
        <v>997</v>
      </c>
      <c r="E5" s="104" t="s">
        <v>153</v>
      </c>
      <c r="F5" s="104" t="s">
        <v>998</v>
      </c>
      <c r="G5" s="107" t="s">
        <v>999</v>
      </c>
      <c r="H5" s="108" t="s">
        <v>1000</v>
      </c>
      <c r="I5" s="136" t="s">
        <v>1001</v>
      </c>
      <c r="J5" s="106" t="s">
        <v>1002</v>
      </c>
      <c r="K5" s="106" t="s">
        <v>1003</v>
      </c>
      <c r="L5" s="106" t="s">
        <v>1004</v>
      </c>
      <c r="M5" s="107" t="s">
        <v>1005</v>
      </c>
      <c r="N5" s="108" t="s">
        <v>1006</v>
      </c>
      <c r="O5" s="141" t="s">
        <v>1007</v>
      </c>
      <c r="P5" s="142" t="s">
        <v>1008</v>
      </c>
      <c r="Q5" s="106" t="s">
        <v>1009</v>
      </c>
      <c r="R5" s="106" t="s">
        <v>1010</v>
      </c>
    </row>
    <row r="6" spans="1:19" ht="40.15" customHeight="1">
      <c r="A6" s="109">
        <v>1</v>
      </c>
      <c r="B6" s="110" t="str">
        <f>VLOOKUP(C6,Seznam_PO_1_1_2022!A:B,2,0)</f>
        <v>JM_058</v>
      </c>
      <c r="C6" s="139">
        <v>346292</v>
      </c>
      <c r="D6" s="160" t="s">
        <v>21</v>
      </c>
      <c r="E6" s="111" t="str">
        <f>VLOOKUP(C6,Seznam_PO_1_1_2022!A:E,5,0)</f>
        <v>Zdravotnická záchranná služba Jihomoravského kraje, příspěvková organizace</v>
      </c>
      <c r="F6" s="111" t="str">
        <f>VLOOKUP(C6,Seznam_PO_1_1_2022!A:F,6,0)</f>
        <v>Kamenice 798/1d, 625 00 Brno</v>
      </c>
      <c r="G6" s="112">
        <f>VLOOKUP(C6,'240 Odpovědi formuláře'!A:H,8,0)</f>
        <v>480</v>
      </c>
      <c r="H6" s="112">
        <f>VLOOKUP(C6,'240 Odpovědi formuláře'!A:I,9,0)</f>
        <v>0</v>
      </c>
      <c r="I6" s="112">
        <f>VLOOKUP(C6,'240 Odpovědi formuláře'!A:J,10,0)</f>
        <v>0</v>
      </c>
      <c r="J6" s="112">
        <f>VLOOKUP(C6,'240 Odpovědi formuláře'!A:K,11,0)</f>
        <v>0</v>
      </c>
      <c r="K6" s="112">
        <f>VLOOKUP(C6,'240 Odpovědi formuláře'!A:L,12,0)</f>
        <v>0</v>
      </c>
      <c r="L6" s="112">
        <f>VLOOKUP(C6,'240 Odpovědi formuláře'!A:M,13,0)</f>
        <v>0</v>
      </c>
      <c r="M6" s="112">
        <f>VLOOKUP(C6,'240 Odpovědi formuláře'!A:N,14,0)</f>
        <v>0</v>
      </c>
      <c r="N6" s="112">
        <f>VLOOKUP(C6,'240 Odpovědi formuláře'!A:O,15,0)</f>
        <v>0</v>
      </c>
      <c r="O6" s="143">
        <f>VLOOKUP(C6,'240 Odpovědi formuláře'!A:P,16,0)</f>
        <v>0</v>
      </c>
      <c r="P6" s="143">
        <f>VLOOKUP(C6,'240 Odpovědi formuláře'!A:Q,17,0)</f>
        <v>0</v>
      </c>
      <c r="Q6" s="112">
        <f>VLOOKUP(C6,'240 Odpovědi formuláře'!A:R,18,0)</f>
        <v>0</v>
      </c>
      <c r="R6" s="112">
        <f>VLOOKUP(C6,'240 Odpovědi formuláře'!A:S,19,0)</f>
        <v>0</v>
      </c>
      <c r="S6" s="98">
        <f>SUM(G6:R6)</f>
        <v>480</v>
      </c>
    </row>
    <row r="7" spans="1:19" ht="40.15" customHeight="1">
      <c r="A7" s="109">
        <v>2</v>
      </c>
      <c r="B7" s="110" t="str">
        <f>VLOOKUP(C7,Seznam_PO_1_1_2022!A:B,2,0)</f>
        <v>JM_260</v>
      </c>
      <c r="C7" s="139">
        <v>837385</v>
      </c>
      <c r="D7" s="160" t="s">
        <v>24</v>
      </c>
      <c r="E7" s="111" t="str">
        <f>VLOOKUP(C7,Seznam_PO_1_1_2022!A:E,5,0)</f>
        <v>Střední škola Strážnice, příspěvková organizace</v>
      </c>
      <c r="F7" s="111" t="str">
        <f>VLOOKUP(C7,Seznam_PO_1_1_2022!A:F,6,0)</f>
        <v>J. Skácela 890, 696 62 Strážnice</v>
      </c>
      <c r="G7" s="112">
        <f>VLOOKUP(C7,'240 Odpovědi formuláře'!A:H,8,0)</f>
        <v>100</v>
      </c>
      <c r="H7" s="112">
        <f>VLOOKUP(C7,'240 Odpovědi formuláře'!A:I,9,0)</f>
        <v>0</v>
      </c>
      <c r="I7" s="112">
        <f>VLOOKUP(C7,'240 Odpovědi formuláře'!A:J,10,0)</f>
        <v>0</v>
      </c>
      <c r="J7" s="112">
        <f>VLOOKUP(C7,'240 Odpovědi formuláře'!A:K,11,0)</f>
        <v>0</v>
      </c>
      <c r="K7" s="112">
        <f>VLOOKUP(C7,'240 Odpovědi formuláře'!A:L,12,0)</f>
        <v>0</v>
      </c>
      <c r="L7" s="112">
        <f>VLOOKUP(C7,'240 Odpovědi formuláře'!A:M,13,0)</f>
        <v>0</v>
      </c>
      <c r="M7" s="112">
        <f>VLOOKUP(C7,'240 Odpovědi formuláře'!A:N,14,0)</f>
        <v>0</v>
      </c>
      <c r="N7" s="112">
        <f>VLOOKUP(C7,'240 Odpovědi formuláře'!A:O,15,0)</f>
        <v>0</v>
      </c>
      <c r="O7" s="143">
        <f>VLOOKUP(C7,'240 Odpovědi formuláře'!A:P,16,0)</f>
        <v>0</v>
      </c>
      <c r="P7" s="143">
        <f>VLOOKUP(C7,'240 Odpovědi formuláře'!A:Q,17,0)</f>
        <v>0</v>
      </c>
      <c r="Q7" s="112">
        <f>VLOOKUP(C7,'240 Odpovědi formuláře'!A:R,18,0)</f>
        <v>0</v>
      </c>
      <c r="R7" s="112">
        <f>VLOOKUP(C7,'240 Odpovědi formuláře'!A:S,19,0)</f>
        <v>0</v>
      </c>
      <c r="S7" s="98">
        <f aca="true" t="shared" si="0" ref="S7:S58">SUM(G7:R7)</f>
        <v>100</v>
      </c>
    </row>
    <row r="8" spans="1:19" ht="40.15" customHeight="1">
      <c r="A8" s="109">
        <v>3</v>
      </c>
      <c r="B8" s="110" t="str">
        <f>VLOOKUP(C8,Seznam_PO_1_1_2022!A:B,2,0)</f>
        <v>JM_115</v>
      </c>
      <c r="C8" s="140">
        <v>62160095</v>
      </c>
      <c r="D8" s="161">
        <v>62160095</v>
      </c>
      <c r="E8" s="111" t="str">
        <f>VLOOKUP(C8,Seznam_PO_1_1_2022!A:E,5,0)</f>
        <v>Mateřská škola speciální, základní škola speciální a praktická škola Elpis Brno, příspěvková organizace</v>
      </c>
      <c r="F8" s="111" t="str">
        <f>VLOOKUP(C8,Seznam_PO_1_1_2022!A:F,6,0)</f>
        <v>Koperníkova 803/2, 615 00 Brno</v>
      </c>
      <c r="G8" s="112">
        <f>VLOOKUP(C8,'240 Odpovědi formuláře'!A:H,8,0)</f>
        <v>20</v>
      </c>
      <c r="H8" s="112">
        <f>VLOOKUP(C8,'240 Odpovědi formuláře'!A:I,9,0)</f>
        <v>0</v>
      </c>
      <c r="I8" s="112">
        <f>VLOOKUP(C8,'240 Odpovědi formuláře'!A:J,10,0)</f>
        <v>0</v>
      </c>
      <c r="J8" s="112">
        <f>VLOOKUP(C8,'240 Odpovědi formuláře'!A:K,11,0)</f>
        <v>0</v>
      </c>
      <c r="K8" s="112">
        <f>VLOOKUP(C8,'240 Odpovědi formuláře'!A:L,12,0)</f>
        <v>0</v>
      </c>
      <c r="L8" s="112">
        <f>VLOOKUP(C8,'240 Odpovědi formuláře'!A:M,13,0)</f>
        <v>0</v>
      </c>
      <c r="M8" s="112">
        <f>VLOOKUP(C8,'240 Odpovědi formuláře'!A:N,14,0)</f>
        <v>0</v>
      </c>
      <c r="N8" s="112">
        <f>VLOOKUP(C8,'240 Odpovědi formuláře'!A:O,15,0)</f>
        <v>0</v>
      </c>
      <c r="O8" s="143">
        <f>VLOOKUP(C8,'240 Odpovědi formuláře'!A:P,16,0)</f>
        <v>0</v>
      </c>
      <c r="P8" s="143">
        <f>VLOOKUP(C8,'240 Odpovědi formuláře'!A:Q,17,0)</f>
        <v>0</v>
      </c>
      <c r="Q8" s="112">
        <f>VLOOKUP(C8,'240 Odpovědi formuláře'!A:R,18,0)</f>
        <v>0</v>
      </c>
      <c r="R8" s="112">
        <f>VLOOKUP(C8,'240 Odpovědi formuláře'!A:S,19,0)</f>
        <v>0</v>
      </c>
      <c r="S8" s="98">
        <f t="shared" si="0"/>
        <v>20</v>
      </c>
    </row>
    <row r="9" spans="1:19" ht="40.15" customHeight="1">
      <c r="A9" s="109">
        <v>4</v>
      </c>
      <c r="B9" s="110" t="str">
        <f>VLOOKUP(C9,Seznam_PO_1_1_2022!A:B,2,0)</f>
        <v>JM_017</v>
      </c>
      <c r="C9" s="140">
        <v>45671702</v>
      </c>
      <c r="D9" s="161">
        <v>45671702</v>
      </c>
      <c r="E9" s="111" t="str">
        <f>VLOOKUP(C9,Seznam_PO_1_1_2022!A:E,5,0)</f>
        <v>Domov pro seniory Plaveč, příspěvková organizace</v>
      </c>
      <c r="F9" s="111" t="str">
        <f>VLOOKUP(C9,Seznam_PO_1_1_2022!A:F,6,0)</f>
        <v>Domov 1, 671 32 Plaveč</v>
      </c>
      <c r="G9" s="112">
        <f>VLOOKUP(C9,'240 Odpovědi formuláře'!A:H,8,0)</f>
        <v>50</v>
      </c>
      <c r="H9" s="112">
        <f>VLOOKUP(C9,'240 Odpovědi formuláře'!A:I,9,0)</f>
        <v>0</v>
      </c>
      <c r="I9" s="112">
        <f>VLOOKUP(C9,'240 Odpovědi formuláře'!A:J,10,0)</f>
        <v>0</v>
      </c>
      <c r="J9" s="112">
        <f>VLOOKUP(C9,'240 Odpovědi formuláře'!A:K,11,0)</f>
        <v>0</v>
      </c>
      <c r="K9" s="112">
        <f>VLOOKUP(C9,'240 Odpovědi formuláře'!A:L,12,0)</f>
        <v>0</v>
      </c>
      <c r="L9" s="112">
        <f>VLOOKUP(C9,'240 Odpovědi formuláře'!A:M,13,0)</f>
        <v>0</v>
      </c>
      <c r="M9" s="112">
        <f>VLOOKUP(C9,'240 Odpovědi formuláře'!A:N,14,0)</f>
        <v>0</v>
      </c>
      <c r="N9" s="112">
        <f>VLOOKUP(C9,'240 Odpovědi formuláře'!A:O,15,0)</f>
        <v>0</v>
      </c>
      <c r="O9" s="143">
        <f>VLOOKUP(C9,'240 Odpovědi formuláře'!A:P,16,0)</f>
        <v>0</v>
      </c>
      <c r="P9" s="143">
        <f>VLOOKUP(C9,'240 Odpovědi formuláře'!A:Q,17,0)</f>
        <v>0</v>
      </c>
      <c r="Q9" s="112">
        <f>VLOOKUP(C9,'240 Odpovědi formuláře'!A:R,18,0)</f>
        <v>0</v>
      </c>
      <c r="R9" s="112">
        <f>VLOOKUP(C9,'240 Odpovědi formuláře'!A:S,19,0)</f>
        <v>0</v>
      </c>
      <c r="S9" s="98">
        <f t="shared" si="0"/>
        <v>50</v>
      </c>
    </row>
    <row r="10" spans="1:19" ht="40.15" customHeight="1">
      <c r="A10" s="109">
        <v>5</v>
      </c>
      <c r="B10" s="110" t="str">
        <f>VLOOKUP(C10,Seznam_PO_1_1_2022!A:B,2,0)</f>
        <v>JM_257</v>
      </c>
      <c r="C10" s="140">
        <v>47375604</v>
      </c>
      <c r="D10" s="161">
        <v>47375604</v>
      </c>
      <c r="E10" s="111" t="str">
        <f>VLOOKUP(C10,Seznam_PO_1_1_2022!A:E,5,0)</f>
        <v>Domov pro seniory Strážnice, příspěvková organizace</v>
      </c>
      <c r="F10" s="111" t="str">
        <f>VLOOKUP(C10,Seznam_PO_1_1_2022!A:F,6,0)</f>
        <v>Preláta Horného 515, 696 62 Strážnice</v>
      </c>
      <c r="G10" s="112">
        <f>VLOOKUP(C10,'240 Odpovědi formuláře'!A:H,8,0)</f>
        <v>50</v>
      </c>
      <c r="H10" s="112">
        <f>VLOOKUP(C10,'240 Odpovědi formuláře'!A:I,9,0)</f>
        <v>0</v>
      </c>
      <c r="I10" s="112">
        <f>VLOOKUP(C10,'240 Odpovědi formuláře'!A:J,10,0)</f>
        <v>0</v>
      </c>
      <c r="J10" s="112">
        <f>VLOOKUP(C10,'240 Odpovědi formuláře'!A:K,11,0)</f>
        <v>0</v>
      </c>
      <c r="K10" s="112">
        <f>VLOOKUP(C10,'240 Odpovědi formuláře'!A:L,12,0)</f>
        <v>0</v>
      </c>
      <c r="L10" s="112">
        <f>VLOOKUP(C10,'240 Odpovědi formuláře'!A:M,13,0)</f>
        <v>0</v>
      </c>
      <c r="M10" s="112">
        <f>VLOOKUP(C10,'240 Odpovědi formuláře'!A:N,14,0)</f>
        <v>0</v>
      </c>
      <c r="N10" s="112">
        <f>VLOOKUP(C10,'240 Odpovědi formuláře'!A:O,15,0)</f>
        <v>0</v>
      </c>
      <c r="O10" s="143">
        <f>VLOOKUP(C10,'240 Odpovědi formuláře'!A:P,16,0)</f>
        <v>0</v>
      </c>
      <c r="P10" s="143">
        <f>VLOOKUP(C10,'240 Odpovědi formuláře'!A:Q,17,0)</f>
        <v>0</v>
      </c>
      <c r="Q10" s="112">
        <f>VLOOKUP(C10,'240 Odpovědi formuláře'!A:R,18,0)</f>
        <v>0</v>
      </c>
      <c r="R10" s="112">
        <f>VLOOKUP(C10,'240 Odpovědi formuláře'!A:S,19,0)</f>
        <v>0</v>
      </c>
      <c r="S10" s="98">
        <f t="shared" si="0"/>
        <v>50</v>
      </c>
    </row>
    <row r="11" spans="1:19" ht="40.15" customHeight="1">
      <c r="A11" s="109">
        <v>6</v>
      </c>
      <c r="B11" s="110" t="str">
        <f>VLOOKUP(C11,Seznam_PO_1_1_2022!A:B,2,0)</f>
        <v>JM_070</v>
      </c>
      <c r="C11" s="140">
        <v>62073117</v>
      </c>
      <c r="D11" s="161">
        <v>62073117</v>
      </c>
      <c r="E11" s="111" t="str">
        <f>VLOOKUP(C11,Seznam_PO_1_1_2022!A:E,5,0)</f>
        <v>Střední pedagogická škola Boskovice, příspěvková organizace</v>
      </c>
      <c r="F11" s="111" t="str">
        <f>VLOOKUP(C11,Seznam_PO_1_1_2022!A:F,6,0)</f>
        <v>Komenského 343/5, 680 11 Boskovice</v>
      </c>
      <c r="G11" s="112">
        <f>VLOOKUP(C11,'240 Odpovědi formuláře'!A:H,8,0)</f>
        <v>0</v>
      </c>
      <c r="H11" s="112">
        <f>VLOOKUP(C11,'240 Odpovědi formuláře'!A:I,9,0)</f>
        <v>20</v>
      </c>
      <c r="I11" s="112">
        <f>VLOOKUP(C11,'240 Odpovědi formuláře'!A:J,10,0)</f>
        <v>0</v>
      </c>
      <c r="J11" s="112">
        <f>VLOOKUP(C11,'240 Odpovědi formuláře'!A:K,11,0)</f>
        <v>0</v>
      </c>
      <c r="K11" s="112">
        <f>VLOOKUP(C11,'240 Odpovědi formuláře'!A:L,12,0)</f>
        <v>0</v>
      </c>
      <c r="L11" s="112">
        <f>VLOOKUP(C11,'240 Odpovědi formuláře'!A:M,13,0)</f>
        <v>0</v>
      </c>
      <c r="M11" s="112">
        <f>VLOOKUP(C11,'240 Odpovědi formuláře'!A:N,14,0)</f>
        <v>0</v>
      </c>
      <c r="N11" s="112">
        <f>VLOOKUP(C11,'240 Odpovědi formuláře'!A:O,15,0)</f>
        <v>0</v>
      </c>
      <c r="O11" s="143">
        <f>VLOOKUP(C11,'240 Odpovědi formuláře'!A:P,16,0)</f>
        <v>0</v>
      </c>
      <c r="P11" s="143">
        <f>VLOOKUP(C11,'240 Odpovědi formuláře'!A:Q,17,0)</f>
        <v>0</v>
      </c>
      <c r="Q11" s="112">
        <f>VLOOKUP(C11,'240 Odpovědi formuláře'!A:R,18,0)</f>
        <v>0</v>
      </c>
      <c r="R11" s="112">
        <f>VLOOKUP(C11,'240 Odpovědi formuláře'!A:S,19,0)</f>
        <v>0</v>
      </c>
      <c r="S11" s="98">
        <f t="shared" si="0"/>
        <v>20</v>
      </c>
    </row>
    <row r="12" spans="1:19" ht="40.15" customHeight="1">
      <c r="A12" s="109">
        <v>7</v>
      </c>
      <c r="B12" s="110" t="str">
        <f>VLOOKUP(C12,Seznam_PO_1_1_2022!A:B,2,0)</f>
        <v>JM_195</v>
      </c>
      <c r="C12" s="140">
        <v>45671788</v>
      </c>
      <c r="D12" s="161">
        <v>45671788</v>
      </c>
      <c r="E12" s="111" t="str">
        <f>VLOOKUP(C12,Seznam_PO_1_1_2022!A:E,5,0)</f>
        <v>Zámek Břežany, příspěvková organizace</v>
      </c>
      <c r="F12" s="111" t="str">
        <f>VLOOKUP(C12,Seznam_PO_1_1_2022!A:F,6,0)</f>
        <v>Břežany 1, 671 65 Břežany</v>
      </c>
      <c r="G12" s="112">
        <f>VLOOKUP(C12,'240 Odpovědi formuláře'!A:H,8,0)</f>
        <v>0</v>
      </c>
      <c r="H12" s="112">
        <f>VLOOKUP(C12,'240 Odpovědi formuláře'!A:I,9,0)</f>
        <v>20</v>
      </c>
      <c r="I12" s="112">
        <f>VLOOKUP(C12,'240 Odpovědi formuláře'!A:J,10,0)</f>
        <v>0</v>
      </c>
      <c r="J12" s="112">
        <f>VLOOKUP(C12,'240 Odpovědi formuláře'!A:K,11,0)</f>
        <v>0</v>
      </c>
      <c r="K12" s="112">
        <f>VLOOKUP(C12,'240 Odpovědi formuláře'!A:L,12,0)</f>
        <v>0</v>
      </c>
      <c r="L12" s="112">
        <f>VLOOKUP(C12,'240 Odpovědi formuláře'!A:M,13,0)</f>
        <v>0</v>
      </c>
      <c r="M12" s="112">
        <f>VLOOKUP(C12,'240 Odpovědi formuláře'!A:N,14,0)</f>
        <v>0</v>
      </c>
      <c r="N12" s="112">
        <f>VLOOKUP(C12,'240 Odpovědi formuláře'!A:O,15,0)</f>
        <v>0</v>
      </c>
      <c r="O12" s="143">
        <f>VLOOKUP(C12,'240 Odpovědi formuláře'!A:P,16,0)</f>
        <v>0</v>
      </c>
      <c r="P12" s="143">
        <f>VLOOKUP(C12,'240 Odpovědi formuláře'!A:Q,17,0)</f>
        <v>0</v>
      </c>
      <c r="Q12" s="112">
        <f>VLOOKUP(C12,'240 Odpovědi formuláře'!A:R,18,0)</f>
        <v>0</v>
      </c>
      <c r="R12" s="112">
        <f>VLOOKUP(C12,'240 Odpovědi formuláře'!A:S,19,0)</f>
        <v>0</v>
      </c>
      <c r="S12" s="98">
        <f t="shared" si="0"/>
        <v>20</v>
      </c>
    </row>
    <row r="13" spans="1:19" ht="40.15" customHeight="1">
      <c r="A13" s="109">
        <v>8</v>
      </c>
      <c r="B13" s="110" t="str">
        <f>VLOOKUP(C13,Seznam_PO_1_1_2022!A:B,2,0)</f>
        <v>JM_173</v>
      </c>
      <c r="C13" s="140">
        <v>45671877</v>
      </c>
      <c r="D13" s="161">
        <v>45671877</v>
      </c>
      <c r="E13" s="111" t="str">
        <f>VLOOKUP(C13,Seznam_PO_1_1_2022!A:E,5,0)</f>
        <v>Domov Božice, příspěvková organizace</v>
      </c>
      <c r="F13" s="111" t="str">
        <f>VLOOKUP(C13,Seznam_PO_1_1_2022!A:F,6,0)</f>
        <v>Božice 188, 671 64 Božice</v>
      </c>
      <c r="G13" s="112">
        <f>VLOOKUP(C13,'240 Odpovědi formuláře'!A:H,8,0)</f>
        <v>45</v>
      </c>
      <c r="H13" s="112">
        <f>VLOOKUP(C13,'240 Odpovědi formuláře'!A:I,9,0)</f>
        <v>0</v>
      </c>
      <c r="I13" s="112">
        <f>VLOOKUP(C13,'240 Odpovědi formuláře'!A:J,10,0)</f>
        <v>0</v>
      </c>
      <c r="J13" s="112">
        <f>VLOOKUP(C13,'240 Odpovědi formuláře'!A:K,11,0)</f>
        <v>0</v>
      </c>
      <c r="K13" s="112">
        <f>VLOOKUP(C13,'240 Odpovědi formuláře'!A:L,12,0)</f>
        <v>0</v>
      </c>
      <c r="L13" s="112">
        <f>VLOOKUP(C13,'240 Odpovědi formuláře'!A:M,13,0)</f>
        <v>0</v>
      </c>
      <c r="M13" s="112">
        <f>VLOOKUP(C13,'240 Odpovědi formuláře'!A:N,14,0)</f>
        <v>0</v>
      </c>
      <c r="N13" s="112">
        <f>VLOOKUP(C13,'240 Odpovědi formuláře'!A:O,15,0)</f>
        <v>0</v>
      </c>
      <c r="O13" s="143">
        <f>VLOOKUP(C13,'240 Odpovědi formuláře'!A:P,16,0)</f>
        <v>0</v>
      </c>
      <c r="P13" s="143">
        <f>VLOOKUP(C13,'240 Odpovědi formuláře'!A:Q,17,0)</f>
        <v>0</v>
      </c>
      <c r="Q13" s="112">
        <f>VLOOKUP(C13,'240 Odpovědi formuláře'!A:R,18,0)</f>
        <v>0</v>
      </c>
      <c r="R13" s="112">
        <f>VLOOKUP(C13,'240 Odpovědi formuláře'!A:S,19,0)</f>
        <v>0</v>
      </c>
      <c r="S13" s="98">
        <f t="shared" si="0"/>
        <v>45</v>
      </c>
    </row>
    <row r="14" spans="1:19" ht="40.15" customHeight="1">
      <c r="A14" s="109">
        <v>9</v>
      </c>
      <c r="B14" s="110" t="str">
        <f>VLOOKUP(C14,Seznam_PO_1_1_2022!A:B,2,0)</f>
        <v>JM_283</v>
      </c>
      <c r="C14" s="139">
        <v>4150015</v>
      </c>
      <c r="D14" s="160" t="s">
        <v>39</v>
      </c>
      <c r="E14" s="111" t="str">
        <f>VLOOKUP(C14,Seznam_PO_1_1_2022!A:E,5,0)</f>
        <v>Domov u Františka, příspěvková organizace</v>
      </c>
      <c r="F14" s="111" t="str">
        <f>VLOOKUP(C14,Seznam_PO_1_1_2022!A:F,6,0)</f>
        <v>Rybářská 1079, 664 53 Újezd u Brna</v>
      </c>
      <c r="G14" s="112">
        <f>VLOOKUP(C14,'240 Odpovědi formuláře'!A:H,8,0)</f>
        <v>0</v>
      </c>
      <c r="H14" s="112">
        <f>VLOOKUP(C14,'240 Odpovědi formuláře'!A:I,9,0)</f>
        <v>30</v>
      </c>
      <c r="I14" s="112">
        <f>VLOOKUP(C14,'240 Odpovědi formuláře'!A:J,10,0)</f>
        <v>0</v>
      </c>
      <c r="J14" s="112">
        <f>VLOOKUP(C14,'240 Odpovědi formuláře'!A:K,11,0)</f>
        <v>0</v>
      </c>
      <c r="K14" s="112">
        <f>VLOOKUP(C14,'240 Odpovědi formuláře'!A:L,12,0)</f>
        <v>0</v>
      </c>
      <c r="L14" s="112">
        <f>VLOOKUP(C14,'240 Odpovědi formuláře'!A:M,13,0)</f>
        <v>0</v>
      </c>
      <c r="M14" s="112">
        <f>VLOOKUP(C14,'240 Odpovědi formuláře'!A:N,14,0)</f>
        <v>0</v>
      </c>
      <c r="N14" s="112">
        <f>VLOOKUP(C14,'240 Odpovědi formuláře'!A:O,15,0)</f>
        <v>0</v>
      </c>
      <c r="O14" s="143">
        <f>VLOOKUP(C14,'240 Odpovědi formuláře'!A:P,16,0)</f>
        <v>0</v>
      </c>
      <c r="P14" s="143">
        <f>VLOOKUP(C14,'240 Odpovědi formuláře'!A:Q,17,0)</f>
        <v>0</v>
      </c>
      <c r="Q14" s="112">
        <f>VLOOKUP(C14,'240 Odpovědi formuláře'!A:R,18,0)</f>
        <v>0</v>
      </c>
      <c r="R14" s="112">
        <f>VLOOKUP(C14,'240 Odpovědi formuláře'!A:S,19,0)</f>
        <v>0</v>
      </c>
      <c r="S14" s="98">
        <f t="shared" si="0"/>
        <v>30</v>
      </c>
    </row>
    <row r="15" spans="1:19" ht="40.15" customHeight="1">
      <c r="A15" s="109">
        <v>10</v>
      </c>
      <c r="B15" s="110" t="str">
        <f>VLOOKUP(C15,Seznam_PO_1_1_2022!A:B,2,0)</f>
        <v>JM_108</v>
      </c>
      <c r="C15" s="140">
        <v>62157299</v>
      </c>
      <c r="D15" s="161">
        <v>62157299</v>
      </c>
      <c r="E15" s="111" t="str">
        <f>VLOOKUP(C15,Seznam_PO_1_1_2022!A:E,5,0)</f>
        <v>Mateřská škola, základní škola a praktická škola Brno, Štolcova, příspěvková organizace</v>
      </c>
      <c r="F15" s="111" t="str">
        <f>VLOOKUP(C15,Seznam_PO_1_1_2022!A:F,6,0)</f>
        <v>Štolcova 301/16, 618 00 Brno</v>
      </c>
      <c r="G15" s="112">
        <f>VLOOKUP(C15,'240 Odpovědi formuláře'!A:H,8,0)</f>
        <v>0</v>
      </c>
      <c r="H15" s="112">
        <f>VLOOKUP(C15,'240 Odpovědi formuláře'!A:I,9,0)</f>
        <v>150</v>
      </c>
      <c r="I15" s="112">
        <f>VLOOKUP(C15,'240 Odpovědi formuláře'!A:J,10,0)</f>
        <v>0</v>
      </c>
      <c r="J15" s="112">
        <f>VLOOKUP(C15,'240 Odpovědi formuláře'!A:K,11,0)</f>
        <v>0</v>
      </c>
      <c r="K15" s="112">
        <f>VLOOKUP(C15,'240 Odpovědi formuláře'!A:L,12,0)</f>
        <v>0</v>
      </c>
      <c r="L15" s="112">
        <f>VLOOKUP(C15,'240 Odpovědi formuláře'!A:M,13,0)</f>
        <v>0</v>
      </c>
      <c r="M15" s="112">
        <f>VLOOKUP(C15,'240 Odpovědi formuláře'!A:N,14,0)</f>
        <v>0</v>
      </c>
      <c r="N15" s="112">
        <f>VLOOKUP(C15,'240 Odpovědi formuláře'!A:O,15,0)</f>
        <v>0</v>
      </c>
      <c r="O15" s="143">
        <f>VLOOKUP(C15,'240 Odpovědi formuláře'!A:P,16,0)</f>
        <v>0</v>
      </c>
      <c r="P15" s="143">
        <f>VLOOKUP(C15,'240 Odpovědi formuláře'!A:Q,17,0)</f>
        <v>0</v>
      </c>
      <c r="Q15" s="112">
        <f>VLOOKUP(C15,'240 Odpovědi formuláře'!A:R,18,0)</f>
        <v>0</v>
      </c>
      <c r="R15" s="112">
        <f>VLOOKUP(C15,'240 Odpovědi formuláře'!A:S,19,0)</f>
        <v>0</v>
      </c>
      <c r="S15" s="98">
        <f t="shared" si="0"/>
        <v>150</v>
      </c>
    </row>
    <row r="16" spans="1:19" ht="40.15" customHeight="1">
      <c r="A16" s="109">
        <v>11</v>
      </c>
      <c r="B16" s="110" t="str">
        <f>VLOOKUP(C16,Seznam_PO_1_1_2022!A:B,2,0)</f>
        <v>JM_046</v>
      </c>
      <c r="C16" s="140">
        <v>45671729</v>
      </c>
      <c r="D16" s="161">
        <v>45671729</v>
      </c>
      <c r="E16" s="111" t="str">
        <f>VLOOKUP(C16,Seznam_PO_1_1_2022!A:E,5,0)</f>
        <v>Domov pro seniory Skalice, příspěvková organizace</v>
      </c>
      <c r="F16" s="111" t="str">
        <f>VLOOKUP(C16,Seznam_PO_1_1_2022!A:F,6,0)</f>
        <v>Skalice 1, 671 71 Hostěradice</v>
      </c>
      <c r="G16" s="112">
        <f>VLOOKUP(C16,'240 Odpovědi formuláře'!A:H,8,0)</f>
        <v>50</v>
      </c>
      <c r="H16" s="112">
        <f>VLOOKUP(C16,'240 Odpovědi formuláře'!A:I,9,0)</f>
        <v>0</v>
      </c>
      <c r="I16" s="112">
        <f>VLOOKUP(C16,'240 Odpovědi formuláře'!A:J,10,0)</f>
        <v>0</v>
      </c>
      <c r="J16" s="112">
        <f>VLOOKUP(C16,'240 Odpovědi formuláře'!A:K,11,0)</f>
        <v>0</v>
      </c>
      <c r="K16" s="112">
        <f>VLOOKUP(C16,'240 Odpovědi formuláře'!A:L,12,0)</f>
        <v>0</v>
      </c>
      <c r="L16" s="112">
        <f>VLOOKUP(C16,'240 Odpovědi formuláře'!A:M,13,0)</f>
        <v>0</v>
      </c>
      <c r="M16" s="112">
        <f>VLOOKUP(C16,'240 Odpovědi formuláře'!A:N,14,0)</f>
        <v>0</v>
      </c>
      <c r="N16" s="112">
        <f>VLOOKUP(C16,'240 Odpovědi formuláře'!A:O,15,0)</f>
        <v>0</v>
      </c>
      <c r="O16" s="143">
        <f>VLOOKUP(C16,'240 Odpovědi formuláře'!A:P,16,0)</f>
        <v>0</v>
      </c>
      <c r="P16" s="143">
        <f>VLOOKUP(C16,'240 Odpovědi formuláře'!A:Q,17,0)</f>
        <v>0</v>
      </c>
      <c r="Q16" s="112">
        <f>VLOOKUP(C16,'240 Odpovědi formuláře'!A:R,18,0)</f>
        <v>0</v>
      </c>
      <c r="R16" s="112">
        <f>VLOOKUP(C16,'240 Odpovědi formuláře'!A:S,19,0)</f>
        <v>0</v>
      </c>
      <c r="S16" s="98">
        <f t="shared" si="0"/>
        <v>50</v>
      </c>
    </row>
    <row r="17" spans="1:19" ht="40.15" customHeight="1">
      <c r="A17" s="109">
        <v>12</v>
      </c>
      <c r="B17" s="110" t="str">
        <f>VLOOKUP(C17,Seznam_PO_1_1_2022!A:B,2,0)</f>
        <v>JM_134</v>
      </c>
      <c r="C17" s="139">
        <v>226564</v>
      </c>
      <c r="D17" s="160" t="s">
        <v>46</v>
      </c>
      <c r="E17" s="111" t="str">
        <f>VLOOKUP(C17,Seznam_PO_1_1_2022!A:E,5,0)</f>
        <v>Domov Hvězda, příspěvková organizace</v>
      </c>
      <c r="F17" s="111" t="str">
        <f>VLOOKUP(C17,Seznam_PO_1_1_2022!A:F,6,0)</f>
        <v>Nové Hvězdlice 200, 683 41 Bohdalice</v>
      </c>
      <c r="G17" s="112">
        <f>VLOOKUP(C17,'240 Odpovědi formuláře'!A:H,8,0)</f>
        <v>0</v>
      </c>
      <c r="H17" s="112">
        <f>VLOOKUP(C17,'240 Odpovědi formuláře'!A:I,9,0)</f>
        <v>60</v>
      </c>
      <c r="I17" s="112">
        <f>VLOOKUP(C17,'240 Odpovědi formuláře'!A:J,10,0)</f>
        <v>0</v>
      </c>
      <c r="J17" s="112">
        <f>VLOOKUP(C17,'240 Odpovědi formuláře'!A:K,11,0)</f>
        <v>0</v>
      </c>
      <c r="K17" s="112">
        <f>VLOOKUP(C17,'240 Odpovědi formuláře'!A:L,12,0)</f>
        <v>0</v>
      </c>
      <c r="L17" s="112">
        <f>VLOOKUP(C17,'240 Odpovědi formuláře'!A:M,13,0)</f>
        <v>0</v>
      </c>
      <c r="M17" s="112">
        <f>VLOOKUP(C17,'240 Odpovědi formuláře'!A:N,14,0)</f>
        <v>0</v>
      </c>
      <c r="N17" s="112">
        <f>VLOOKUP(C17,'240 Odpovědi formuláře'!A:O,15,0)</f>
        <v>0</v>
      </c>
      <c r="O17" s="143">
        <f>VLOOKUP(C17,'240 Odpovědi formuláře'!A:P,16,0)</f>
        <v>0</v>
      </c>
      <c r="P17" s="143">
        <f>VLOOKUP(C17,'240 Odpovědi formuláře'!A:Q,17,0)</f>
        <v>0</v>
      </c>
      <c r="Q17" s="112">
        <f>VLOOKUP(C17,'240 Odpovědi formuláře'!A:R,18,0)</f>
        <v>0</v>
      </c>
      <c r="R17" s="112">
        <f>VLOOKUP(C17,'240 Odpovědi formuláře'!A:S,19,0)</f>
        <v>0</v>
      </c>
      <c r="S17" s="98">
        <f t="shared" si="0"/>
        <v>60</v>
      </c>
    </row>
    <row r="18" spans="1:19" ht="40.15" customHeight="1">
      <c r="A18" s="109">
        <v>13</v>
      </c>
      <c r="B18" s="110" t="str">
        <f>VLOOKUP(C18,Seznam_PO_1_1_2022!A:B,2,0)</f>
        <v>JM_178</v>
      </c>
      <c r="C18" s="140">
        <v>70997241</v>
      </c>
      <c r="D18" s="161">
        <v>70997241</v>
      </c>
      <c r="E18" s="111" t="str">
        <f>VLOOKUP(C18,Seznam_PO_1_1_2022!A:E,5,0)</f>
        <v>SENIOR centrum Blansko, příspěvková organizace</v>
      </c>
      <c r="F18" s="111" t="str">
        <f>VLOOKUP(C18,Seznam_PO_1_1_2022!A:F,6,0)</f>
        <v>Pod Sanatorkou 2363/3, 678 01 Blansko</v>
      </c>
      <c r="G18" s="112">
        <f>VLOOKUP(C18,'240 Odpovědi formuláře'!A:H,8,0)</f>
        <v>30</v>
      </c>
      <c r="H18" s="112">
        <f>VLOOKUP(C18,'240 Odpovědi formuláře'!A:I,9,0)</f>
        <v>0</v>
      </c>
      <c r="I18" s="112">
        <f>VLOOKUP(C18,'240 Odpovědi formuláře'!A:J,10,0)</f>
        <v>0</v>
      </c>
      <c r="J18" s="112">
        <f>VLOOKUP(C18,'240 Odpovědi formuláře'!A:K,11,0)</f>
        <v>0</v>
      </c>
      <c r="K18" s="112">
        <f>VLOOKUP(C18,'240 Odpovědi formuláře'!A:L,12,0)</f>
        <v>0</v>
      </c>
      <c r="L18" s="112">
        <f>VLOOKUP(C18,'240 Odpovědi formuláře'!A:M,13,0)</f>
        <v>0</v>
      </c>
      <c r="M18" s="112">
        <f>VLOOKUP(C18,'240 Odpovědi formuláře'!A:N,14,0)</f>
        <v>0</v>
      </c>
      <c r="N18" s="112">
        <f>VLOOKUP(C18,'240 Odpovědi formuláře'!A:O,15,0)</f>
        <v>0</v>
      </c>
      <c r="O18" s="143">
        <f>VLOOKUP(C18,'240 Odpovědi formuláře'!A:P,16,0)</f>
        <v>0</v>
      </c>
      <c r="P18" s="143">
        <f>VLOOKUP(C18,'240 Odpovědi formuláře'!A:Q,17,0)</f>
        <v>0</v>
      </c>
      <c r="Q18" s="112">
        <f>VLOOKUP(C18,'240 Odpovědi formuláře'!A:R,18,0)</f>
        <v>0</v>
      </c>
      <c r="R18" s="112">
        <f>VLOOKUP(C18,'240 Odpovědi formuláře'!A:S,19,0)</f>
        <v>0</v>
      </c>
      <c r="S18" s="98">
        <f t="shared" si="0"/>
        <v>30</v>
      </c>
    </row>
    <row r="19" spans="1:19" ht="40.15" customHeight="1">
      <c r="A19" s="109">
        <v>14</v>
      </c>
      <c r="B19" s="110" t="str">
        <f>VLOOKUP(C19,Seznam_PO_1_1_2022!A:B,2,0)</f>
        <v>JM_207</v>
      </c>
      <c r="C19" s="140">
        <v>46937102</v>
      </c>
      <c r="D19" s="161">
        <v>46937102</v>
      </c>
      <c r="E19" s="111" t="str">
        <f>VLOOKUP(C19,Seznam_PO_1_1_2022!A:E,5,0)</f>
        <v>S-centrum Hodonín, příspěvková organizace</v>
      </c>
      <c r="F19" s="111" t="str">
        <f>VLOOKUP(C19,Seznam_PO_1_1_2022!A:F,6,0)</f>
        <v>Jarošova 1717/3, 695 01 Hodonín</v>
      </c>
      <c r="G19" s="112">
        <f>VLOOKUP(C19,'240 Odpovědi formuláře'!A:H,8,0)</f>
        <v>0</v>
      </c>
      <c r="H19" s="112">
        <f>VLOOKUP(C19,'240 Odpovědi formuláře'!A:I,9,0)</f>
        <v>0</v>
      </c>
      <c r="I19" s="112">
        <f>VLOOKUP(C19,'240 Odpovědi formuláře'!A:J,10,0)</f>
        <v>35</v>
      </c>
      <c r="J19" s="112">
        <f>VLOOKUP(C19,'240 Odpovědi formuláře'!A:K,11,0)</f>
        <v>0</v>
      </c>
      <c r="K19" s="112">
        <f>VLOOKUP(C19,'240 Odpovědi formuláře'!A:L,12,0)</f>
        <v>0</v>
      </c>
      <c r="L19" s="112">
        <f>VLOOKUP(C19,'240 Odpovědi formuláře'!A:M,13,0)</f>
        <v>0</v>
      </c>
      <c r="M19" s="112">
        <f>VLOOKUP(C19,'240 Odpovědi formuláře'!A:N,14,0)</f>
        <v>0</v>
      </c>
      <c r="N19" s="112">
        <f>VLOOKUP(C19,'240 Odpovědi formuláře'!A:O,15,0)</f>
        <v>0</v>
      </c>
      <c r="O19" s="143">
        <f>VLOOKUP(C19,'240 Odpovědi formuláře'!A:P,16,0)</f>
        <v>0</v>
      </c>
      <c r="P19" s="143">
        <f>VLOOKUP(C19,'240 Odpovědi formuláře'!A:Q,17,0)</f>
        <v>0</v>
      </c>
      <c r="Q19" s="112">
        <f>VLOOKUP(C19,'240 Odpovědi formuláře'!A:R,18,0)</f>
        <v>0</v>
      </c>
      <c r="R19" s="112">
        <f>VLOOKUP(C19,'240 Odpovědi formuláře'!A:S,19,0)</f>
        <v>0</v>
      </c>
      <c r="S19" s="98">
        <f t="shared" si="0"/>
        <v>35</v>
      </c>
    </row>
    <row r="20" spans="1:19" ht="40.15" customHeight="1">
      <c r="A20" s="109">
        <v>15</v>
      </c>
      <c r="B20" s="110" t="str">
        <f>VLOOKUP(C20,Seznam_PO_1_1_2022!A:B,2,0)</f>
        <v>JM_136</v>
      </c>
      <c r="C20" s="139">
        <v>567043</v>
      </c>
      <c r="D20" s="160" t="s">
        <v>53</v>
      </c>
      <c r="E20" s="111" t="str">
        <f>VLOOKUP(C20,Seznam_PO_1_1_2022!A:E,5,0)</f>
        <v>Mateřská škola a základní škola Kyjov, Školní, příspěvková organizace</v>
      </c>
      <c r="F20" s="111" t="str">
        <f>VLOOKUP(C20,Seznam_PO_1_1_2022!A:F,6,0)</f>
        <v>Školní 3208/51, 697 01 Kyjov</v>
      </c>
      <c r="G20" s="112">
        <f>VLOOKUP(C20,'240 Odpovědi formuláře'!A:H,8,0)</f>
        <v>0</v>
      </c>
      <c r="H20" s="112">
        <f>VLOOKUP(C20,'240 Odpovědi formuláře'!A:I,9,0)</f>
        <v>50</v>
      </c>
      <c r="I20" s="112">
        <f>VLOOKUP(C20,'240 Odpovědi formuláře'!A:J,10,0)</f>
        <v>0</v>
      </c>
      <c r="J20" s="112">
        <f>VLOOKUP(C20,'240 Odpovědi formuláře'!A:K,11,0)</f>
        <v>0</v>
      </c>
      <c r="K20" s="112">
        <f>VLOOKUP(C20,'240 Odpovědi formuláře'!A:L,12,0)</f>
        <v>0</v>
      </c>
      <c r="L20" s="112">
        <f>VLOOKUP(C20,'240 Odpovědi formuláře'!A:M,13,0)</f>
        <v>0</v>
      </c>
      <c r="M20" s="112">
        <f>VLOOKUP(C20,'240 Odpovědi formuláře'!A:N,14,0)</f>
        <v>0</v>
      </c>
      <c r="N20" s="112">
        <f>VLOOKUP(C20,'240 Odpovědi formuláře'!A:O,15,0)</f>
        <v>0</v>
      </c>
      <c r="O20" s="143">
        <f>VLOOKUP(C20,'240 Odpovědi formuláře'!A:P,16,0)</f>
        <v>0</v>
      </c>
      <c r="P20" s="143">
        <f>VLOOKUP(C20,'240 Odpovědi formuláře'!A:Q,17,0)</f>
        <v>0</v>
      </c>
      <c r="Q20" s="112">
        <f>VLOOKUP(C20,'240 Odpovědi formuláře'!A:R,18,0)</f>
        <v>0</v>
      </c>
      <c r="R20" s="112">
        <f>VLOOKUP(C20,'240 Odpovědi formuláře'!A:S,19,0)</f>
        <v>0</v>
      </c>
      <c r="S20" s="98">
        <f t="shared" si="0"/>
        <v>50</v>
      </c>
    </row>
    <row r="21" spans="1:19" ht="40.15" customHeight="1">
      <c r="A21" s="109">
        <v>16</v>
      </c>
      <c r="B21" s="110" t="str">
        <f>VLOOKUP(C21,Seznam_PO_1_1_2022!A:B,2,0)</f>
        <v>JM_038</v>
      </c>
      <c r="C21" s="139">
        <v>838993</v>
      </c>
      <c r="D21" s="160" t="s">
        <v>56</v>
      </c>
      <c r="E21" s="111" t="str">
        <f>VLOOKUP(C21,Seznam_PO_1_1_2022!A:E,5,0)</f>
        <v>Kruh Znojmo - centrum zdravotních služeb pro děti,
příspěvková organizace</v>
      </c>
      <c r="F21" s="111" t="str">
        <f>VLOOKUP(C21,Seznam_PO_1_1_2022!A:F,6,0)</f>
        <v>Mládeže 1020/10, 669 02 Znojmo</v>
      </c>
      <c r="G21" s="112">
        <f>VLOOKUP(C21,'240 Odpovědi formuláře'!A:H,8,0)</f>
        <v>0</v>
      </c>
      <c r="H21" s="112">
        <f>VLOOKUP(C21,'240 Odpovědi formuláře'!A:I,9,0)</f>
        <v>40</v>
      </c>
      <c r="I21" s="112">
        <f>VLOOKUP(C21,'240 Odpovědi formuláře'!A:J,10,0)</f>
        <v>0</v>
      </c>
      <c r="J21" s="112">
        <f>VLOOKUP(C21,'240 Odpovědi formuláře'!A:K,11,0)</f>
        <v>0</v>
      </c>
      <c r="K21" s="112">
        <f>VLOOKUP(C21,'240 Odpovědi formuláře'!A:L,12,0)</f>
        <v>0</v>
      </c>
      <c r="L21" s="112">
        <f>VLOOKUP(C21,'240 Odpovědi formuláře'!A:M,13,0)</f>
        <v>0</v>
      </c>
      <c r="M21" s="112">
        <f>VLOOKUP(C21,'240 Odpovědi formuláře'!A:N,14,0)</f>
        <v>0</v>
      </c>
      <c r="N21" s="112">
        <f>VLOOKUP(C21,'240 Odpovědi formuláře'!A:O,15,0)</f>
        <v>0</v>
      </c>
      <c r="O21" s="143">
        <f>VLOOKUP(C21,'240 Odpovědi formuláře'!A:P,16,0)</f>
        <v>0</v>
      </c>
      <c r="P21" s="143">
        <f>VLOOKUP(C21,'240 Odpovědi formuláře'!A:Q,17,0)</f>
        <v>0</v>
      </c>
      <c r="Q21" s="112">
        <f>VLOOKUP(C21,'240 Odpovědi formuláře'!A:R,18,0)</f>
        <v>0</v>
      </c>
      <c r="R21" s="112">
        <f>VLOOKUP(C21,'240 Odpovědi formuláře'!A:S,19,0)</f>
        <v>0</v>
      </c>
      <c r="S21" s="98">
        <f t="shared" si="0"/>
        <v>40</v>
      </c>
    </row>
    <row r="22" spans="1:19" ht="40.15" customHeight="1">
      <c r="A22" s="109">
        <v>17</v>
      </c>
      <c r="B22" s="110" t="str">
        <f>VLOOKUP(C22,Seznam_PO_1_1_2022!A:B,2,0)</f>
        <v>JM_030</v>
      </c>
      <c r="C22" s="139">
        <v>559415</v>
      </c>
      <c r="D22" s="160" t="s">
        <v>59</v>
      </c>
      <c r="E22" s="111" t="str">
        <f>VLOOKUP(C22,Seznam_PO_1_1_2022!A:E,5,0)</f>
        <v>Střední průmyslová škola a Vyšší odborná škola Brno, Sokolská, příspěvková organizace</v>
      </c>
      <c r="F22" s="111" t="str">
        <f>VLOOKUP(C22,Seznam_PO_1_1_2022!A:F,6,0)</f>
        <v>Sokolská 366/1, 602 00 Brno</v>
      </c>
      <c r="G22" s="112">
        <f>VLOOKUP(C22,'240 Odpovědi formuláře'!A:H,8,0)</f>
        <v>0</v>
      </c>
      <c r="H22" s="112">
        <f>VLOOKUP(C22,'240 Odpovědi formuláře'!A:I,9,0)</f>
        <v>100</v>
      </c>
      <c r="I22" s="112">
        <f>VLOOKUP(C22,'240 Odpovědi formuláře'!A:J,10,0)</f>
        <v>0</v>
      </c>
      <c r="J22" s="112">
        <f>VLOOKUP(C22,'240 Odpovědi formuláře'!A:K,11,0)</f>
        <v>0</v>
      </c>
      <c r="K22" s="112">
        <f>VLOOKUP(C22,'240 Odpovědi formuláře'!A:L,12,0)</f>
        <v>0</v>
      </c>
      <c r="L22" s="112">
        <f>VLOOKUP(C22,'240 Odpovědi formuláře'!A:M,13,0)</f>
        <v>0</v>
      </c>
      <c r="M22" s="112">
        <f>VLOOKUP(C22,'240 Odpovědi formuláře'!A:N,14,0)</f>
        <v>0</v>
      </c>
      <c r="N22" s="112">
        <f>VLOOKUP(C22,'240 Odpovědi formuláře'!A:O,15,0)</f>
        <v>0</v>
      </c>
      <c r="O22" s="143">
        <f>VLOOKUP(C22,'240 Odpovědi formuláře'!A:P,16,0)</f>
        <v>0</v>
      </c>
      <c r="P22" s="143">
        <f>VLOOKUP(C22,'240 Odpovědi formuláře'!A:Q,17,0)</f>
        <v>0</v>
      </c>
      <c r="Q22" s="112">
        <f>VLOOKUP(C22,'240 Odpovědi formuláře'!A:R,18,0)</f>
        <v>0</v>
      </c>
      <c r="R22" s="112">
        <f>VLOOKUP(C22,'240 Odpovědi formuláře'!A:S,19,0)</f>
        <v>0</v>
      </c>
      <c r="S22" s="98">
        <f t="shared" si="0"/>
        <v>100</v>
      </c>
    </row>
    <row r="23" spans="1:19" ht="40.15" customHeight="1">
      <c r="A23" s="109">
        <v>18</v>
      </c>
      <c r="B23" s="110" t="str">
        <f>VLOOKUP(C23,Seznam_PO_1_1_2022!A:B,2,0)</f>
        <v>JM_025</v>
      </c>
      <c r="C23" s="139">
        <v>638081</v>
      </c>
      <c r="D23" s="160" t="s">
        <v>62</v>
      </c>
      <c r="E23" s="111" t="str">
        <f>VLOOKUP(C23,Seznam_PO_1_1_2022!A:E,5,0)</f>
        <v>Střední zdravotnická škola a vyšší odborná škola zdravotnická Znojmo, příspěvková organizace</v>
      </c>
      <c r="F23" s="111" t="str">
        <f>VLOOKUP(C23,Seznam_PO_1_1_2022!A:F,6,0)</f>
        <v xml:space="preserve">Jana Palacha 956/8, 669 33 Znojmo </v>
      </c>
      <c r="G23" s="112">
        <f>VLOOKUP(C23,'240 Odpovědi formuláře'!A:H,8,0)</f>
        <v>0</v>
      </c>
      <c r="H23" s="112">
        <f>VLOOKUP(C23,'240 Odpovědi formuláře'!A:I,9,0)</f>
        <v>25</v>
      </c>
      <c r="I23" s="112">
        <f>VLOOKUP(C23,'240 Odpovědi formuláře'!A:J,10,0)</f>
        <v>0</v>
      </c>
      <c r="J23" s="112">
        <f>VLOOKUP(C23,'240 Odpovědi formuláře'!A:K,11,0)</f>
        <v>0</v>
      </c>
      <c r="K23" s="112">
        <f>VLOOKUP(C23,'240 Odpovědi formuláře'!A:L,12,0)</f>
        <v>0</v>
      </c>
      <c r="L23" s="112">
        <f>VLOOKUP(C23,'240 Odpovědi formuláře'!A:M,13,0)</f>
        <v>0</v>
      </c>
      <c r="M23" s="112">
        <f>VLOOKUP(C23,'240 Odpovědi formuláře'!A:N,14,0)</f>
        <v>0</v>
      </c>
      <c r="N23" s="112">
        <f>VLOOKUP(C23,'240 Odpovědi formuláře'!A:O,15,0)</f>
        <v>0</v>
      </c>
      <c r="O23" s="143">
        <f>VLOOKUP(C23,'240 Odpovědi formuláře'!A:P,16,0)</f>
        <v>0</v>
      </c>
      <c r="P23" s="143">
        <f>VLOOKUP(C23,'240 Odpovědi formuláře'!A:Q,17,0)</f>
        <v>0</v>
      </c>
      <c r="Q23" s="112">
        <f>VLOOKUP(C23,'240 Odpovědi formuláře'!A:R,18,0)</f>
        <v>0</v>
      </c>
      <c r="R23" s="112">
        <f>VLOOKUP(C23,'240 Odpovědi formuláře'!A:S,19,0)</f>
        <v>0</v>
      </c>
      <c r="S23" s="98">
        <f t="shared" si="0"/>
        <v>25</v>
      </c>
    </row>
    <row r="24" spans="1:19" ht="40.15" customHeight="1">
      <c r="A24" s="109">
        <v>19</v>
      </c>
      <c r="B24" s="110" t="str">
        <f>VLOOKUP(C24,Seznam_PO_1_1_2022!A:B,2,0)</f>
        <v>JM_214</v>
      </c>
      <c r="C24" s="140">
        <v>49438875</v>
      </c>
      <c r="D24" s="161">
        <v>49438875</v>
      </c>
      <c r="E24" s="111" t="str">
        <f>VLOOKUP(C24,Seznam_PO_1_1_2022!A:E,5,0)</f>
        <v>Gymnázium Moravský Krumlov, příspěvková organizace</v>
      </c>
      <c r="F24" s="111" t="str">
        <f>VLOOKUP(C24,Seznam_PO_1_1_2022!A:F,6,0)</f>
        <v>Smetanova 168, 672 01 Moravský Krumlov</v>
      </c>
      <c r="G24" s="112">
        <f>VLOOKUP(C24,'240 Odpovědi formuláře'!A:H,8,0)</f>
        <v>50</v>
      </c>
      <c r="H24" s="112">
        <f>VLOOKUP(C24,'240 Odpovědi formuláře'!A:I,9,0)</f>
        <v>0</v>
      </c>
      <c r="I24" s="112">
        <f>VLOOKUP(C24,'240 Odpovědi formuláře'!A:J,10,0)</f>
        <v>0</v>
      </c>
      <c r="J24" s="112">
        <f>VLOOKUP(C24,'240 Odpovědi formuláře'!A:K,11,0)</f>
        <v>0</v>
      </c>
      <c r="K24" s="112">
        <f>VLOOKUP(C24,'240 Odpovědi formuláře'!A:L,12,0)</f>
        <v>0</v>
      </c>
      <c r="L24" s="112">
        <f>VLOOKUP(C24,'240 Odpovědi formuláře'!A:M,13,0)</f>
        <v>0</v>
      </c>
      <c r="M24" s="112">
        <f>VLOOKUP(C24,'240 Odpovědi formuláře'!A:N,14,0)</f>
        <v>3</v>
      </c>
      <c r="N24" s="112">
        <f>VLOOKUP(C24,'240 Odpovědi formuláře'!A:O,15,0)</f>
        <v>0</v>
      </c>
      <c r="O24" s="143">
        <f>VLOOKUP(C24,'240 Odpovědi formuláře'!A:P,16,0)</f>
        <v>0</v>
      </c>
      <c r="P24" s="143">
        <f>VLOOKUP(C24,'240 Odpovědi formuláře'!A:Q,17,0)</f>
        <v>0</v>
      </c>
      <c r="Q24" s="112">
        <f>VLOOKUP(C24,'240 Odpovědi formuláře'!A:R,18,0)</f>
        <v>0</v>
      </c>
      <c r="R24" s="112">
        <f>VLOOKUP(C24,'240 Odpovědi formuláře'!A:S,19,0)</f>
        <v>0</v>
      </c>
      <c r="S24" s="98">
        <f t="shared" si="0"/>
        <v>53</v>
      </c>
    </row>
    <row r="25" spans="1:19" ht="40.15" customHeight="1">
      <c r="A25" s="109">
        <v>20</v>
      </c>
      <c r="B25" s="110" t="str">
        <f>VLOOKUP(C25,Seznam_PO_1_1_2022!A:B,2,0)</f>
        <v>JM_078</v>
      </c>
      <c r="C25" s="140">
        <v>44947721</v>
      </c>
      <c r="D25" s="161">
        <v>44947721</v>
      </c>
      <c r="E25" s="111" t="str">
        <f>VLOOKUP(C25,Seznam_PO_1_1_2022!A:E,5,0)</f>
        <v>Základní umělecká škola Tišnov, příspěvková organizace</v>
      </c>
      <c r="F25" s="111" t="str">
        <f>VLOOKUP(C25,Seznam_PO_1_1_2022!A:F,6,0)</f>
        <v>Dvořáčkova 316, 666 01 Tišnov</v>
      </c>
      <c r="G25" s="112">
        <f>VLOOKUP(C25,'240 Odpovědi formuláře'!A:H,8,0)</f>
        <v>0</v>
      </c>
      <c r="H25" s="112">
        <f>VLOOKUP(C25,'240 Odpovědi formuláře'!A:I,9,0)</f>
        <v>0</v>
      </c>
      <c r="I25" s="112">
        <f>VLOOKUP(C25,'240 Odpovědi formuláře'!A:J,10,0)</f>
        <v>15</v>
      </c>
      <c r="J25" s="112">
        <f>VLOOKUP(C25,'240 Odpovědi formuláře'!A:K,11,0)</f>
        <v>0</v>
      </c>
      <c r="K25" s="112">
        <f>VLOOKUP(C25,'240 Odpovědi formuláře'!A:L,12,0)</f>
        <v>0</v>
      </c>
      <c r="L25" s="112">
        <f>VLOOKUP(C25,'240 Odpovědi formuláře'!A:M,13,0)</f>
        <v>0</v>
      </c>
      <c r="M25" s="112">
        <f>VLOOKUP(C25,'240 Odpovědi formuláře'!A:N,14,0)</f>
        <v>0</v>
      </c>
      <c r="N25" s="112">
        <f>VLOOKUP(C25,'240 Odpovědi formuláře'!A:O,15,0)</f>
        <v>0</v>
      </c>
      <c r="O25" s="143">
        <f>VLOOKUP(C25,'240 Odpovědi formuláře'!A:P,16,0)</f>
        <v>0</v>
      </c>
      <c r="P25" s="143">
        <f>VLOOKUP(C25,'240 Odpovědi formuláře'!A:Q,17,0)</f>
        <v>0</v>
      </c>
      <c r="Q25" s="112">
        <f>VLOOKUP(C25,'240 Odpovědi formuláře'!A:R,18,0)</f>
        <v>0</v>
      </c>
      <c r="R25" s="112">
        <f>VLOOKUP(C25,'240 Odpovědi formuláře'!A:S,19,0)</f>
        <v>0</v>
      </c>
      <c r="S25" s="98">
        <f t="shared" si="0"/>
        <v>15</v>
      </c>
    </row>
    <row r="26" spans="1:19" ht="40.15" customHeight="1">
      <c r="A26" s="109">
        <v>21</v>
      </c>
      <c r="B26" s="110" t="str">
        <f>VLOOKUP(C26,Seznam_PO_1_1_2022!A:B,2,0)</f>
        <v>JM_193</v>
      </c>
      <c r="C26" s="140">
        <v>48452751</v>
      </c>
      <c r="D26" s="161">
        <v>48452751</v>
      </c>
      <c r="E26" s="111" t="str">
        <f>VLOOKUP(C26,Seznam_PO_1_1_2022!A:E,5,0)</f>
        <v>Srdce v domě, příspěvková organizace</v>
      </c>
      <c r="F26" s="111" t="str">
        <f>VLOOKUP(C26,Seznam_PO_1_1_2022!A:F,6,0)</f>
        <v>Klentnice 81, 692 01 Mikulov</v>
      </c>
      <c r="G26" s="112">
        <f>VLOOKUP(C26,'240 Odpovědi formuláře'!A:H,8,0)</f>
        <v>0</v>
      </c>
      <c r="H26" s="112">
        <f>VLOOKUP(C26,'240 Odpovědi formuláře'!A:I,9,0)</f>
        <v>30</v>
      </c>
      <c r="I26" s="112">
        <f>VLOOKUP(C26,'240 Odpovědi formuláře'!A:J,10,0)</f>
        <v>0</v>
      </c>
      <c r="J26" s="112">
        <f>VLOOKUP(C26,'240 Odpovědi formuláře'!A:K,11,0)</f>
        <v>0</v>
      </c>
      <c r="K26" s="112">
        <f>VLOOKUP(C26,'240 Odpovědi formuláře'!A:L,12,0)</f>
        <v>0</v>
      </c>
      <c r="L26" s="112">
        <f>VLOOKUP(C26,'240 Odpovědi formuláře'!A:M,13,0)</f>
        <v>0</v>
      </c>
      <c r="M26" s="112">
        <f>VLOOKUP(C26,'240 Odpovědi formuláře'!A:N,14,0)</f>
        <v>0</v>
      </c>
      <c r="N26" s="112">
        <f>VLOOKUP(C26,'240 Odpovědi formuláře'!A:O,15,0)</f>
        <v>0</v>
      </c>
      <c r="O26" s="143">
        <f>VLOOKUP(C26,'240 Odpovědi formuláře'!A:P,16,0)</f>
        <v>0</v>
      </c>
      <c r="P26" s="143">
        <f>VLOOKUP(C26,'240 Odpovědi formuláře'!A:Q,17,0)</f>
        <v>0</v>
      </c>
      <c r="Q26" s="112">
        <f>VLOOKUP(C26,'240 Odpovědi formuláře'!A:R,18,0)</f>
        <v>0</v>
      </c>
      <c r="R26" s="112">
        <f>VLOOKUP(C26,'240 Odpovědi formuláře'!A:S,19,0)</f>
        <v>0</v>
      </c>
      <c r="S26" s="98">
        <f t="shared" si="0"/>
        <v>30</v>
      </c>
    </row>
    <row r="27" spans="1:19" ht="40.15" customHeight="1">
      <c r="A27" s="109">
        <v>22</v>
      </c>
      <c r="B27" s="110" t="str">
        <f>VLOOKUP(C27,Seznam_PO_1_1_2022!A:B,2,0)</f>
        <v>JM_019</v>
      </c>
      <c r="C27" s="139">
        <v>55301</v>
      </c>
      <c r="D27" s="160" t="s">
        <v>71</v>
      </c>
      <c r="E27" s="111" t="str">
        <f>VLOOKUP(C27,Seznam_PO_1_1_2022!A:E,5,0)</f>
        <v>Střední odborná škola Znojmo, Dvořákova, příspěvková organizace</v>
      </c>
      <c r="F27" s="111" t="str">
        <f>VLOOKUP(C27,Seznam_PO_1_1_2022!A:F,6,0)</f>
        <v xml:space="preserve">Dvořákova 1594/19, 669 02 Znojmo </v>
      </c>
      <c r="G27" s="112">
        <f>VLOOKUP(C27,'240 Odpovědi formuláře'!A:H,8,0)</f>
        <v>0</v>
      </c>
      <c r="H27" s="112">
        <f>VLOOKUP(C27,'240 Odpovědi formuláře'!A:I,9,0)</f>
        <v>120</v>
      </c>
      <c r="I27" s="112">
        <f>VLOOKUP(C27,'240 Odpovědi formuláře'!A:J,10,0)</f>
        <v>0</v>
      </c>
      <c r="J27" s="112">
        <f>VLOOKUP(C27,'240 Odpovědi formuláře'!A:K,11,0)</f>
        <v>0</v>
      </c>
      <c r="K27" s="112">
        <f>VLOOKUP(C27,'240 Odpovědi formuláře'!A:L,12,0)</f>
        <v>0</v>
      </c>
      <c r="L27" s="112">
        <f>VLOOKUP(C27,'240 Odpovědi formuláře'!A:M,13,0)</f>
        <v>0</v>
      </c>
      <c r="M27" s="112">
        <f>VLOOKUP(C27,'240 Odpovědi formuláře'!A:N,14,0)</f>
        <v>0</v>
      </c>
      <c r="N27" s="112">
        <f>VLOOKUP(C27,'240 Odpovědi formuláře'!A:O,15,0)</f>
        <v>0</v>
      </c>
      <c r="O27" s="143">
        <f>VLOOKUP(C27,'240 Odpovědi formuláře'!A:P,16,0)</f>
        <v>0</v>
      </c>
      <c r="P27" s="143">
        <f>VLOOKUP(C27,'240 Odpovědi formuláře'!A:Q,17,0)</f>
        <v>0</v>
      </c>
      <c r="Q27" s="112">
        <f>VLOOKUP(C27,'240 Odpovědi formuláře'!A:R,18,0)</f>
        <v>0</v>
      </c>
      <c r="R27" s="112">
        <f>VLOOKUP(C27,'240 Odpovědi formuláře'!A:S,19,0)</f>
        <v>0</v>
      </c>
      <c r="S27" s="98">
        <f t="shared" si="0"/>
        <v>120</v>
      </c>
    </row>
    <row r="28" spans="1:19" ht="40.15" customHeight="1">
      <c r="A28" s="109">
        <v>23</v>
      </c>
      <c r="B28" s="110" t="str">
        <f>VLOOKUP(C28,Seznam_PO_1_1_2022!A:B,2,0)</f>
        <v>JM_114</v>
      </c>
      <c r="C28" s="139">
        <v>226475</v>
      </c>
      <c r="D28" s="160" t="s">
        <v>74</v>
      </c>
      <c r="E28" s="111" t="str">
        <f>VLOOKUP(C28,Seznam_PO_1_1_2022!A:E,5,0)</f>
        <v>Střední škola technická a ekonomická Brno, Olomoucká, příspěvková organizace</v>
      </c>
      <c r="F28" s="111" t="str">
        <f>VLOOKUP(C28,Seznam_PO_1_1_2022!A:F,6,0)</f>
        <v>Olomoucká 1140/61, 627 00 Brno</v>
      </c>
      <c r="G28" s="112">
        <f>VLOOKUP(C28,'240 Odpovědi formuláře'!A:H,8,0)</f>
        <v>0</v>
      </c>
      <c r="H28" s="112">
        <f>VLOOKUP(C28,'240 Odpovědi formuláře'!A:I,9,0)</f>
        <v>100</v>
      </c>
      <c r="I28" s="112">
        <f>VLOOKUP(C28,'240 Odpovědi formuláře'!A:J,10,0)</f>
        <v>0</v>
      </c>
      <c r="J28" s="112">
        <f>VLOOKUP(C28,'240 Odpovědi formuláře'!A:K,11,0)</f>
        <v>0</v>
      </c>
      <c r="K28" s="112">
        <f>VLOOKUP(C28,'240 Odpovědi formuláře'!A:L,12,0)</f>
        <v>0</v>
      </c>
      <c r="L28" s="112">
        <f>VLOOKUP(C28,'240 Odpovědi formuláře'!A:M,13,0)</f>
        <v>0</v>
      </c>
      <c r="M28" s="112">
        <f>VLOOKUP(C28,'240 Odpovědi formuláře'!A:N,14,0)</f>
        <v>0</v>
      </c>
      <c r="N28" s="112">
        <f>VLOOKUP(C28,'240 Odpovědi formuláře'!A:O,15,0)</f>
        <v>5</v>
      </c>
      <c r="O28" s="143">
        <f>VLOOKUP(C28,'240 Odpovědi formuláře'!A:P,16,0)</f>
        <v>0</v>
      </c>
      <c r="P28" s="143">
        <f>VLOOKUP(C28,'240 Odpovědi formuláře'!A:Q,17,0)</f>
        <v>0</v>
      </c>
      <c r="Q28" s="112">
        <f>VLOOKUP(C28,'240 Odpovědi formuláře'!A:R,18,0)</f>
        <v>0</v>
      </c>
      <c r="R28" s="112">
        <f>VLOOKUP(C28,'240 Odpovědi formuláře'!A:S,19,0)</f>
        <v>0</v>
      </c>
      <c r="S28" s="98">
        <f t="shared" si="0"/>
        <v>105</v>
      </c>
    </row>
    <row r="29" spans="1:19" ht="40.15" customHeight="1">
      <c r="A29" s="109">
        <v>24</v>
      </c>
      <c r="B29" s="110" t="str">
        <f>VLOOKUP(C29,Seznam_PO_1_1_2022!A:B,2,0)</f>
        <v>JM_001</v>
      </c>
      <c r="C29" s="139">
        <v>638013</v>
      </c>
      <c r="D29" s="160" t="s">
        <v>77</v>
      </c>
      <c r="E29" s="111" t="str">
        <f>VLOOKUP(C29,Seznam_PO_1_1_2022!A:E,5,0)</f>
        <v>Střední škola polytechnická Brno, Jílová, příspěvková organizace</v>
      </c>
      <c r="F29" s="111" t="str">
        <f>VLOOKUP(C29,Seznam_PO_1_1_2022!A:F,6,0)</f>
        <v>Jílová 164/36g, 639 00 Brno</v>
      </c>
      <c r="G29" s="112">
        <f>VLOOKUP(C29,'240 Odpovědi formuláře'!A:H,8,0)</f>
        <v>150</v>
      </c>
      <c r="H29" s="112">
        <f>VLOOKUP(C29,'240 Odpovědi formuláře'!A:I,9,0)</f>
        <v>0</v>
      </c>
      <c r="I29" s="112">
        <f>VLOOKUP(C29,'240 Odpovědi formuláře'!A:J,10,0)</f>
        <v>0</v>
      </c>
      <c r="J29" s="112">
        <f>VLOOKUP(C29,'240 Odpovědi formuláře'!A:K,11,0)</f>
        <v>4</v>
      </c>
      <c r="K29" s="112">
        <f>VLOOKUP(C29,'240 Odpovědi formuláře'!A:L,12,0)</f>
        <v>4</v>
      </c>
      <c r="L29" s="112">
        <f>VLOOKUP(C29,'240 Odpovědi formuláře'!A:M,13,0)</f>
        <v>0</v>
      </c>
      <c r="M29" s="112">
        <f>VLOOKUP(C29,'240 Odpovědi formuláře'!A:N,14,0)</f>
        <v>5</v>
      </c>
      <c r="N29" s="112">
        <f>VLOOKUP(C29,'240 Odpovědi formuláře'!A:O,15,0)</f>
        <v>0</v>
      </c>
      <c r="O29" s="143">
        <f>VLOOKUP(C29,'240 Odpovědi formuláře'!A:P,16,0)</f>
        <v>0</v>
      </c>
      <c r="P29" s="143">
        <f>VLOOKUP(C29,'240 Odpovědi formuláře'!A:Q,17,0)</f>
        <v>0</v>
      </c>
      <c r="Q29" s="112">
        <f>VLOOKUP(C29,'240 Odpovědi formuláře'!A:R,18,0)</f>
        <v>0</v>
      </c>
      <c r="R29" s="112">
        <f>VLOOKUP(C29,'240 Odpovědi formuláře'!A:S,19,0)</f>
        <v>0</v>
      </c>
      <c r="S29" s="98">
        <f t="shared" si="0"/>
        <v>163</v>
      </c>
    </row>
    <row r="30" spans="1:19" ht="40.15" customHeight="1">
      <c r="A30" s="109">
        <v>25</v>
      </c>
      <c r="B30" s="110" t="str">
        <f>VLOOKUP(C30,Seznam_PO_1_1_2022!A:B,2,0)</f>
        <v>JM_213</v>
      </c>
      <c r="C30" s="139">
        <v>55166</v>
      </c>
      <c r="D30" s="160" t="s">
        <v>80</v>
      </c>
      <c r="E30" s="111" t="str">
        <f>VLOOKUP(C30,Seznam_PO_1_1_2022!A:E,5,0)</f>
        <v>Střední škola dopravy, obchodu a služeb Moravský Krumlov, příspěvková organizace</v>
      </c>
      <c r="F30" s="111" t="str">
        <f>VLOOKUP(C30,Seznam_PO_1_1_2022!A:F,6,0)</f>
        <v>nám. Klášterní 127, 672 01 Moravský Krumlov</v>
      </c>
      <c r="G30" s="112">
        <f>VLOOKUP(C30,'240 Odpovědi formuláře'!A:H,8,0)</f>
        <v>0</v>
      </c>
      <c r="H30" s="112">
        <f>VLOOKUP(C30,'240 Odpovědi formuláře'!A:I,9,0)</f>
        <v>150</v>
      </c>
      <c r="I30" s="112">
        <f>VLOOKUP(C30,'240 Odpovědi formuláře'!A:J,10,0)</f>
        <v>0</v>
      </c>
      <c r="J30" s="112">
        <f>VLOOKUP(C30,'240 Odpovědi formuláře'!A:K,11,0)</f>
        <v>0</v>
      </c>
      <c r="K30" s="112">
        <f>VLOOKUP(C30,'240 Odpovědi formuláře'!A:L,12,0)</f>
        <v>0</v>
      </c>
      <c r="L30" s="112">
        <f>VLOOKUP(C30,'240 Odpovědi formuláře'!A:M,13,0)</f>
        <v>0</v>
      </c>
      <c r="M30" s="112">
        <f>VLOOKUP(C30,'240 Odpovědi formuláře'!A:N,14,0)</f>
        <v>0</v>
      </c>
      <c r="N30" s="112">
        <f>VLOOKUP(C30,'240 Odpovědi formuláře'!A:O,15,0)</f>
        <v>0</v>
      </c>
      <c r="O30" s="143">
        <f>VLOOKUP(C30,'240 Odpovědi formuláře'!A:P,16,0)</f>
        <v>0</v>
      </c>
      <c r="P30" s="143">
        <f>VLOOKUP(C30,'240 Odpovědi formuláře'!A:Q,17,0)</f>
        <v>0</v>
      </c>
      <c r="Q30" s="112">
        <f>VLOOKUP(C30,'240 Odpovědi formuláře'!A:R,18,0)</f>
        <v>0</v>
      </c>
      <c r="R30" s="112">
        <f>VLOOKUP(C30,'240 Odpovědi formuláře'!A:S,19,0)</f>
        <v>0</v>
      </c>
      <c r="S30" s="98">
        <f t="shared" si="0"/>
        <v>150</v>
      </c>
    </row>
    <row r="31" spans="1:19" ht="40.15" customHeight="1">
      <c r="A31" s="109">
        <v>26</v>
      </c>
      <c r="B31" s="110" t="str">
        <f>VLOOKUP(C31,Seznam_PO_1_1_2022!A:B,2,0)</f>
        <v>JM_011</v>
      </c>
      <c r="C31" s="139">
        <v>212920</v>
      </c>
      <c r="D31" s="160" t="s">
        <v>83</v>
      </c>
      <c r="E31" s="111" t="str">
        <f>VLOOKUP(C31,Seznam_PO_1_1_2022!A:E,5,0)</f>
        <v>Zámeček Střelice, příspěvková organizace</v>
      </c>
      <c r="F31" s="111" t="str">
        <f>VLOOKUP(C31,Seznam_PO_1_1_2022!A:F,6,0)</f>
        <v>Tetčická 311/69, 664 47 Střelice</v>
      </c>
      <c r="G31" s="112">
        <f>VLOOKUP(C31,'240 Odpovědi formuláře'!A:H,8,0)</f>
        <v>5</v>
      </c>
      <c r="H31" s="112">
        <f>VLOOKUP(C31,'240 Odpovědi formuláře'!A:I,9,0)</f>
        <v>30</v>
      </c>
      <c r="I31" s="112">
        <f>VLOOKUP(C31,'240 Odpovědi formuláře'!A:J,10,0)</f>
        <v>0</v>
      </c>
      <c r="J31" s="112">
        <f>VLOOKUP(C31,'240 Odpovědi formuláře'!A:K,11,0)</f>
        <v>0</v>
      </c>
      <c r="K31" s="112">
        <f>VLOOKUP(C31,'240 Odpovědi formuláře'!A:L,12,0)</f>
        <v>0</v>
      </c>
      <c r="L31" s="112">
        <f>VLOOKUP(C31,'240 Odpovědi formuláře'!A:M,13,0)</f>
        <v>0</v>
      </c>
      <c r="M31" s="112">
        <f>VLOOKUP(C31,'240 Odpovědi formuláře'!A:N,14,0)</f>
        <v>0</v>
      </c>
      <c r="N31" s="112">
        <f>VLOOKUP(C31,'240 Odpovědi formuláře'!A:O,15,0)</f>
        <v>0</v>
      </c>
      <c r="O31" s="143">
        <f>VLOOKUP(C31,'240 Odpovědi formuláře'!A:P,16,0)</f>
        <v>0</v>
      </c>
      <c r="P31" s="143">
        <f>VLOOKUP(C31,'240 Odpovědi formuláře'!A:Q,17,0)</f>
        <v>0</v>
      </c>
      <c r="Q31" s="112">
        <f>VLOOKUP(C31,'240 Odpovědi formuláře'!A:R,18,0)</f>
        <v>0</v>
      </c>
      <c r="R31" s="112">
        <f>VLOOKUP(C31,'240 Odpovědi formuláře'!A:S,19,0)</f>
        <v>0</v>
      </c>
      <c r="S31" s="98">
        <f t="shared" si="0"/>
        <v>35</v>
      </c>
    </row>
    <row r="32" spans="1:19" ht="40.15" customHeight="1">
      <c r="A32" s="109">
        <v>27</v>
      </c>
      <c r="B32" s="110" t="str">
        <f>VLOOKUP(C32,Seznam_PO_1_1_2022!A:B,2,0)</f>
        <v>JM_002</v>
      </c>
      <c r="C32" s="139">
        <v>558982</v>
      </c>
      <c r="D32" s="160" t="s">
        <v>86</v>
      </c>
      <c r="E32" s="111" t="str">
        <f>VLOOKUP(C32,Seznam_PO_1_1_2022!A:E,5,0)</f>
        <v>Gymnázium Brno, Vídeňská, příspěvková organizace</v>
      </c>
      <c r="F32" s="111" t="str">
        <f>VLOOKUP(C32,Seznam_PO_1_1_2022!A:F,6,0)</f>
        <v>Vídeňská 55/47, 639 00 Brno</v>
      </c>
      <c r="G32" s="112">
        <f>VLOOKUP(C32,'240 Odpovědi formuláře'!A:H,8,0)</f>
        <v>150</v>
      </c>
      <c r="H32" s="112">
        <f>VLOOKUP(C32,'240 Odpovědi formuláře'!A:I,9,0)</f>
        <v>0</v>
      </c>
      <c r="I32" s="112">
        <f>VLOOKUP(C32,'240 Odpovědi formuláře'!A:J,10,0)</f>
        <v>0</v>
      </c>
      <c r="J32" s="112">
        <f>VLOOKUP(C32,'240 Odpovědi formuláře'!A:K,11,0)</f>
        <v>0</v>
      </c>
      <c r="K32" s="112">
        <f>VLOOKUP(C32,'240 Odpovědi formuláře'!A:L,12,0)</f>
        <v>0</v>
      </c>
      <c r="L32" s="112">
        <f>VLOOKUP(C32,'240 Odpovědi formuláře'!A:M,13,0)</f>
        <v>0</v>
      </c>
      <c r="M32" s="112">
        <f>VLOOKUP(C32,'240 Odpovědi formuláře'!A:N,14,0)</f>
        <v>3</v>
      </c>
      <c r="N32" s="112">
        <f>VLOOKUP(C32,'240 Odpovědi formuláře'!A:O,15,0)</f>
        <v>0</v>
      </c>
      <c r="O32" s="143">
        <f>VLOOKUP(C32,'240 Odpovědi formuláře'!A:P,16,0)</f>
        <v>0</v>
      </c>
      <c r="P32" s="143">
        <f>VLOOKUP(C32,'240 Odpovědi formuláře'!A:Q,17,0)</f>
        <v>0</v>
      </c>
      <c r="Q32" s="112">
        <f>VLOOKUP(C32,'240 Odpovědi formuláře'!A:R,18,0)</f>
        <v>0</v>
      </c>
      <c r="R32" s="112">
        <f>VLOOKUP(C32,'240 Odpovědi formuláře'!A:S,19,0)</f>
        <v>0</v>
      </c>
      <c r="S32" s="98">
        <f t="shared" si="0"/>
        <v>153</v>
      </c>
    </row>
    <row r="33" spans="1:19" ht="40.15" customHeight="1">
      <c r="A33" s="109">
        <v>28</v>
      </c>
      <c r="B33" s="110" t="str">
        <f>VLOOKUP(C33,Seznam_PO_1_1_2022!A:B,2,0)</f>
        <v>JM_105</v>
      </c>
      <c r="C33" s="139">
        <v>567396</v>
      </c>
      <c r="D33" s="160" t="s">
        <v>89</v>
      </c>
      <c r="E33" s="111" t="str">
        <f>VLOOKUP(C33,Seznam_PO_1_1_2022!A:E,5,0)</f>
        <v>Domov mládeže a zařízení školního stravování Brno, příspěvková organizace</v>
      </c>
      <c r="F33" s="111" t="str">
        <f>VLOOKUP(C33,Seznam_PO_1_1_2022!A:F,6,0)</f>
        <v>Klášterského 620/4, 617 00 Brno</v>
      </c>
      <c r="G33" s="112">
        <f>VLOOKUP(C33,'240 Odpovědi formuláře'!A:H,8,0)</f>
        <v>0</v>
      </c>
      <c r="H33" s="112">
        <f>VLOOKUP(C33,'240 Odpovědi formuláře'!A:I,9,0)</f>
        <v>30</v>
      </c>
      <c r="I33" s="112">
        <f>VLOOKUP(C33,'240 Odpovědi formuláře'!A:J,10,0)</f>
        <v>0</v>
      </c>
      <c r="J33" s="112">
        <f>VLOOKUP(C33,'240 Odpovědi formuláře'!A:K,11,0)</f>
        <v>0</v>
      </c>
      <c r="K33" s="112">
        <f>VLOOKUP(C33,'240 Odpovědi formuláře'!A:L,12,0)</f>
        <v>0</v>
      </c>
      <c r="L33" s="112">
        <f>VLOOKUP(C33,'240 Odpovědi formuláře'!A:M,13,0)</f>
        <v>0</v>
      </c>
      <c r="M33" s="112">
        <f>VLOOKUP(C33,'240 Odpovědi formuláře'!A:N,14,0)</f>
        <v>1</v>
      </c>
      <c r="N33" s="112">
        <f>VLOOKUP(C33,'240 Odpovědi formuláře'!A:O,15,0)</f>
        <v>0</v>
      </c>
      <c r="O33" s="143">
        <f>VLOOKUP(C33,'240 Odpovědi formuláře'!A:P,16,0)</f>
        <v>0</v>
      </c>
      <c r="P33" s="143">
        <f>VLOOKUP(C33,'240 Odpovědi formuláře'!A:Q,17,0)</f>
        <v>0</v>
      </c>
      <c r="Q33" s="112">
        <f>VLOOKUP(C33,'240 Odpovědi formuláře'!A:R,18,0)</f>
        <v>0</v>
      </c>
      <c r="R33" s="112">
        <f>VLOOKUP(C33,'240 Odpovědi formuláře'!A:S,19,0)</f>
        <v>0</v>
      </c>
      <c r="S33" s="98">
        <f t="shared" si="0"/>
        <v>31</v>
      </c>
    </row>
    <row r="34" spans="1:19" ht="40.15" customHeight="1">
      <c r="A34" s="109">
        <v>29</v>
      </c>
      <c r="B34" s="110" t="str">
        <f>VLOOKUP(C34,Seznam_PO_1_1_2022!A:B,2,0)</f>
        <v>JM_221</v>
      </c>
      <c r="C34" s="140">
        <v>66596769</v>
      </c>
      <c r="D34" s="161">
        <v>66596769</v>
      </c>
      <c r="E34" s="111" t="str">
        <f>VLOOKUP(C34,Seznam_PO_1_1_2022!A:E,5,0)</f>
        <v>Gymnázium Jana Blahoslava Ivančice, příspěvková organizace</v>
      </c>
      <c r="F34" s="111" t="str">
        <f>VLOOKUP(C34,Seznam_PO_1_1_2022!A:F,6,0)</f>
        <v>Lány 859/2, 664 91 Ivančice</v>
      </c>
      <c r="G34" s="112">
        <f>VLOOKUP(C34,'240 Odpovědi formuláře'!A:H,8,0)</f>
        <v>90</v>
      </c>
      <c r="H34" s="112">
        <f>VLOOKUP(C34,'240 Odpovědi formuláře'!A:I,9,0)</f>
        <v>0</v>
      </c>
      <c r="I34" s="112">
        <f>VLOOKUP(C34,'240 Odpovědi formuláře'!A:J,10,0)</f>
        <v>0</v>
      </c>
      <c r="J34" s="112">
        <f>VLOOKUP(C34,'240 Odpovědi formuláře'!A:K,11,0)</f>
        <v>0</v>
      </c>
      <c r="K34" s="112">
        <f>VLOOKUP(C34,'240 Odpovědi formuláře'!A:L,12,0)</f>
        <v>0</v>
      </c>
      <c r="L34" s="112">
        <f>VLOOKUP(C34,'240 Odpovědi formuláře'!A:M,13,0)</f>
        <v>0</v>
      </c>
      <c r="M34" s="112">
        <f>VLOOKUP(C34,'240 Odpovědi formuláře'!A:N,14,0)</f>
        <v>0</v>
      </c>
      <c r="N34" s="112">
        <f>VLOOKUP(C34,'240 Odpovědi formuláře'!A:O,15,0)</f>
        <v>0</v>
      </c>
      <c r="O34" s="143">
        <f>VLOOKUP(C34,'240 Odpovědi formuláře'!A:P,16,0)</f>
        <v>0</v>
      </c>
      <c r="P34" s="143">
        <f>VLOOKUP(C34,'240 Odpovědi formuláře'!A:Q,17,0)</f>
        <v>0</v>
      </c>
      <c r="Q34" s="112">
        <f>VLOOKUP(C34,'240 Odpovědi formuláře'!A:R,18,0)</f>
        <v>0</v>
      </c>
      <c r="R34" s="112">
        <f>VLOOKUP(C34,'240 Odpovědi formuláře'!A:S,19,0)</f>
        <v>0</v>
      </c>
      <c r="S34" s="98">
        <f t="shared" si="0"/>
        <v>90</v>
      </c>
    </row>
    <row r="35" spans="1:19" ht="40.15" customHeight="1">
      <c r="A35" s="109">
        <v>30</v>
      </c>
      <c r="B35" s="110" t="str">
        <f>VLOOKUP(C35,Seznam_PO_1_1_2022!A:B,2,0)</f>
        <v>JM_278</v>
      </c>
      <c r="C35" s="140">
        <v>29319498</v>
      </c>
      <c r="D35" s="161">
        <v>29319498</v>
      </c>
      <c r="E35" s="111" t="str">
        <f>VLOOKUP(C35,Seznam_PO_1_1_2022!A:E,5,0)</f>
        <v>Moravian Science Centre Brno, příspěvková organizace</v>
      </c>
      <c r="F35" s="111" t="str">
        <f>VLOOKUP(C35,Seznam_PO_1_1_2022!A:F,6,0)</f>
        <v>Křížkovského 554/12, 603 00 Brno</v>
      </c>
      <c r="G35" s="112">
        <f>VLOOKUP(C35,'240 Odpovědi formuláře'!A:H,8,0)</f>
        <v>50</v>
      </c>
      <c r="H35" s="112">
        <f>VLOOKUP(C35,'240 Odpovědi formuláře'!A:I,9,0)</f>
        <v>0</v>
      </c>
      <c r="I35" s="112">
        <f>VLOOKUP(C35,'240 Odpovědi formuláře'!A:J,10,0)</f>
        <v>0</v>
      </c>
      <c r="J35" s="112">
        <f>VLOOKUP(C35,'240 Odpovědi formuláře'!A:K,11,0)</f>
        <v>0</v>
      </c>
      <c r="K35" s="112">
        <f>VLOOKUP(C35,'240 Odpovědi formuláře'!A:L,12,0)</f>
        <v>0</v>
      </c>
      <c r="L35" s="112">
        <f>VLOOKUP(C35,'240 Odpovědi formuláře'!A:M,13,0)</f>
        <v>0</v>
      </c>
      <c r="M35" s="112">
        <f>VLOOKUP(C35,'240 Odpovědi formuláře'!A:N,14,0)</f>
        <v>0</v>
      </c>
      <c r="N35" s="112">
        <f>VLOOKUP(C35,'240 Odpovědi formuláře'!A:O,15,0)</f>
        <v>0</v>
      </c>
      <c r="O35" s="143">
        <f>VLOOKUP(C35,'240 Odpovědi formuláře'!A:P,16,0)</f>
        <v>0</v>
      </c>
      <c r="P35" s="143">
        <f>VLOOKUP(C35,'240 Odpovědi formuláře'!A:Q,17,0)</f>
        <v>0</v>
      </c>
      <c r="Q35" s="112">
        <f>VLOOKUP(C35,'240 Odpovědi formuláře'!A:R,18,0)</f>
        <v>0</v>
      </c>
      <c r="R35" s="112">
        <f>VLOOKUP(C35,'240 Odpovědi formuláře'!A:S,19,0)</f>
        <v>30</v>
      </c>
      <c r="S35" s="98">
        <f t="shared" si="0"/>
        <v>80</v>
      </c>
    </row>
    <row r="36" spans="1:19" ht="40.15" customHeight="1">
      <c r="A36" s="109">
        <v>31</v>
      </c>
      <c r="B36" s="110" t="str">
        <f>VLOOKUP(C36,Seznam_PO_1_1_2022!A:B,2,0)</f>
        <v>JM_256</v>
      </c>
      <c r="C36" s="140">
        <v>61742902</v>
      </c>
      <c r="D36" s="161">
        <v>61742902</v>
      </c>
      <c r="E36" s="111" t="str">
        <f>VLOOKUP(C36,Seznam_PO_1_1_2022!A:E,5,0)</f>
        <v>Purkyňovo gymnázium, Strážnice, Masarykova 379, příspěvková organizace</v>
      </c>
      <c r="F36" s="111" t="str">
        <f>VLOOKUP(C36,Seznam_PO_1_1_2022!A:F,6,0)</f>
        <v>Masarykova 379, 696 62 Strážnice</v>
      </c>
      <c r="G36" s="112">
        <f>VLOOKUP(C36,'240 Odpovědi formuláře'!A:H,8,0)</f>
        <v>30</v>
      </c>
      <c r="H36" s="112">
        <f>VLOOKUP(C36,'240 Odpovědi formuláře'!A:I,9,0)</f>
        <v>0</v>
      </c>
      <c r="I36" s="112">
        <f>VLOOKUP(C36,'240 Odpovědi formuláře'!A:J,10,0)</f>
        <v>0</v>
      </c>
      <c r="J36" s="112">
        <f>VLOOKUP(C36,'240 Odpovědi formuláře'!A:K,11,0)</f>
        <v>0</v>
      </c>
      <c r="K36" s="112">
        <f>VLOOKUP(C36,'240 Odpovědi formuláře'!A:L,12,0)</f>
        <v>0</v>
      </c>
      <c r="L36" s="112">
        <f>VLOOKUP(C36,'240 Odpovědi formuláře'!A:M,13,0)</f>
        <v>0</v>
      </c>
      <c r="M36" s="112">
        <f>VLOOKUP(C36,'240 Odpovědi formuláře'!A:N,14,0)</f>
        <v>0</v>
      </c>
      <c r="N36" s="112">
        <f>VLOOKUP(C36,'240 Odpovědi formuláře'!A:O,15,0)</f>
        <v>0</v>
      </c>
      <c r="O36" s="143">
        <f>VLOOKUP(C36,'240 Odpovědi formuláře'!A:P,16,0)</f>
        <v>0</v>
      </c>
      <c r="P36" s="143">
        <f>VLOOKUP(C36,'240 Odpovědi formuláře'!A:Q,17,0)</f>
        <v>0</v>
      </c>
      <c r="Q36" s="112">
        <f>VLOOKUP(C36,'240 Odpovědi formuláře'!A:R,18,0)</f>
        <v>0</v>
      </c>
      <c r="R36" s="112">
        <f>VLOOKUP(C36,'240 Odpovědi formuláře'!A:S,19,0)</f>
        <v>0</v>
      </c>
      <c r="S36" s="98">
        <f t="shared" si="0"/>
        <v>30</v>
      </c>
    </row>
    <row r="37" spans="1:19" ht="40.15" customHeight="1">
      <c r="A37" s="109">
        <v>32</v>
      </c>
      <c r="B37" s="110" t="str">
        <f>VLOOKUP(C37,Seznam_PO_1_1_2022!A:B,2,0)</f>
        <v>JM_177</v>
      </c>
      <c r="C37" s="139">
        <v>380521</v>
      </c>
      <c r="D37" s="160" t="s">
        <v>98</v>
      </c>
      <c r="E37" s="111" t="str">
        <f>VLOOKUP(C37,Seznam_PO_1_1_2022!A:E,5,0)</f>
        <v>Základní umělecká škola Blansko, příspěvková organizace</v>
      </c>
      <c r="F37" s="111" t="str">
        <f>VLOOKUP(C37,Seznam_PO_1_1_2022!A:F,6,0)</f>
        <v>Zámek 3/3, 678 01 Blansko</v>
      </c>
      <c r="G37" s="112">
        <f>VLOOKUP(C37,'240 Odpovědi formuláře'!A:H,8,0)</f>
        <v>15</v>
      </c>
      <c r="H37" s="112">
        <f>VLOOKUP(C37,'240 Odpovědi formuláře'!A:I,9,0)</f>
        <v>0</v>
      </c>
      <c r="I37" s="112">
        <f>VLOOKUP(C37,'240 Odpovědi formuláře'!A:J,10,0)</f>
        <v>0</v>
      </c>
      <c r="J37" s="112">
        <f>VLOOKUP(C37,'240 Odpovědi formuláře'!A:K,11,0)</f>
        <v>0</v>
      </c>
      <c r="K37" s="112">
        <f>VLOOKUP(C37,'240 Odpovědi formuláře'!A:L,12,0)</f>
        <v>0</v>
      </c>
      <c r="L37" s="112">
        <f>VLOOKUP(C37,'240 Odpovědi formuláře'!A:M,13,0)</f>
        <v>0</v>
      </c>
      <c r="M37" s="112">
        <f>VLOOKUP(C37,'240 Odpovědi formuláře'!A:N,14,0)</f>
        <v>0</v>
      </c>
      <c r="N37" s="112">
        <f>VLOOKUP(C37,'240 Odpovědi formuláře'!A:O,15,0)</f>
        <v>0</v>
      </c>
      <c r="O37" s="143">
        <f>VLOOKUP(C37,'240 Odpovědi formuláře'!A:P,16,0)</f>
        <v>0</v>
      </c>
      <c r="P37" s="143">
        <f>VLOOKUP(C37,'240 Odpovědi formuláře'!A:Q,17,0)</f>
        <v>0</v>
      </c>
      <c r="Q37" s="112">
        <f>VLOOKUP(C37,'240 Odpovědi formuláře'!A:R,18,0)</f>
        <v>0</v>
      </c>
      <c r="R37" s="112">
        <f>VLOOKUP(C37,'240 Odpovědi formuláře'!A:S,19,0)</f>
        <v>0</v>
      </c>
      <c r="S37" s="98">
        <f t="shared" si="0"/>
        <v>15</v>
      </c>
    </row>
    <row r="38" spans="1:19" ht="40.15" customHeight="1">
      <c r="A38" s="109">
        <v>33</v>
      </c>
      <c r="B38" s="110" t="str">
        <f>VLOOKUP(C38,Seznam_PO_1_1_2022!A:B,2,0)</f>
        <v>JM_077</v>
      </c>
      <c r="C38" s="140">
        <v>49459881</v>
      </c>
      <c r="D38" s="161">
        <v>49459881</v>
      </c>
      <c r="E38" s="111" t="str">
        <f>VLOOKUP(C38,Seznam_PO_1_1_2022!A:E,5,0)</f>
        <v>Gymnázium Tišnov, příspěvková organizace</v>
      </c>
      <c r="F38" s="111" t="str">
        <f>VLOOKUP(C38,Seznam_PO_1_1_2022!A:F,6,0)</f>
        <v>Na Hrádku 20, 666 01 Tišnov</v>
      </c>
      <c r="G38" s="112">
        <f>VLOOKUP(C38,'240 Odpovědi formuláře'!A:H,8,0)</f>
        <v>20</v>
      </c>
      <c r="H38" s="112">
        <f>VLOOKUP(C38,'240 Odpovědi formuláře'!A:I,9,0)</f>
        <v>0</v>
      </c>
      <c r="I38" s="112">
        <f>VLOOKUP(C38,'240 Odpovědi formuláře'!A:J,10,0)</f>
        <v>0</v>
      </c>
      <c r="J38" s="112">
        <f>VLOOKUP(C38,'240 Odpovědi formuláře'!A:K,11,0)</f>
        <v>0</v>
      </c>
      <c r="K38" s="112">
        <f>VLOOKUP(C38,'240 Odpovědi formuláře'!A:L,12,0)</f>
        <v>0</v>
      </c>
      <c r="L38" s="112">
        <f>VLOOKUP(C38,'240 Odpovědi formuláře'!A:M,13,0)</f>
        <v>0</v>
      </c>
      <c r="M38" s="112">
        <f>VLOOKUP(C38,'240 Odpovědi formuláře'!A:N,14,0)</f>
        <v>0</v>
      </c>
      <c r="N38" s="112">
        <f>VLOOKUP(C38,'240 Odpovědi formuláře'!A:O,15,0)</f>
        <v>0</v>
      </c>
      <c r="O38" s="143">
        <f>VLOOKUP(C38,'240 Odpovědi formuláře'!A:P,16,0)</f>
        <v>0</v>
      </c>
      <c r="P38" s="143">
        <f>VLOOKUP(C38,'240 Odpovědi formuláře'!A:Q,17,0)</f>
        <v>0</v>
      </c>
      <c r="Q38" s="112">
        <f>VLOOKUP(C38,'240 Odpovědi formuláře'!A:R,18,0)</f>
        <v>0</v>
      </c>
      <c r="R38" s="112">
        <f>VLOOKUP(C38,'240 Odpovědi formuláře'!A:S,19,0)</f>
        <v>0</v>
      </c>
      <c r="S38" s="98">
        <f t="shared" si="0"/>
        <v>20</v>
      </c>
    </row>
    <row r="39" spans="1:19" ht="40.15" customHeight="1">
      <c r="A39" s="109">
        <v>34</v>
      </c>
      <c r="B39" s="110" t="str">
        <f>VLOOKUP(C39,Seznam_PO_1_1_2022!A:B,2,0)</f>
        <v>JM_184</v>
      </c>
      <c r="C39" s="140">
        <v>226556</v>
      </c>
      <c r="D39" s="161" t="s">
        <v>711</v>
      </c>
      <c r="E39" s="111" t="str">
        <f>VLOOKUP(C39,Seznam_PO_1_1_2022!A:E,5,0)</f>
        <v>Sociální služby Vyškov, příspěvková organizace</v>
      </c>
      <c r="F39" s="111" t="str">
        <f>VLOOKUP(C39,Seznam_PO_1_1_2022!A:F,6,0)</f>
        <v>Polní 252/1, 682 01 Vyškov</v>
      </c>
      <c r="G39" s="112">
        <f>VLOOKUP(C39,'240 Odpovědi formuláře'!A:H,8,0)</f>
        <v>100</v>
      </c>
      <c r="H39" s="112">
        <f>VLOOKUP(C39,'240 Odpovědi formuláře'!A:I,9,0)</f>
        <v>0</v>
      </c>
      <c r="I39" s="112">
        <f>VLOOKUP(C39,'240 Odpovědi formuláře'!A:J,10,0)</f>
        <v>0</v>
      </c>
      <c r="J39" s="112">
        <f>VLOOKUP(C39,'240 Odpovědi formuláře'!A:K,11,0)</f>
        <v>0</v>
      </c>
      <c r="K39" s="112">
        <f>VLOOKUP(C39,'240 Odpovědi formuláře'!A:L,12,0)</f>
        <v>0</v>
      </c>
      <c r="L39" s="112">
        <f>VLOOKUP(C39,'240 Odpovědi formuláře'!A:M,13,0)</f>
        <v>0</v>
      </c>
      <c r="M39" s="112">
        <f>VLOOKUP(C39,'240 Odpovědi formuláře'!A:N,14,0)</f>
        <v>0</v>
      </c>
      <c r="N39" s="112">
        <f>VLOOKUP(C39,'240 Odpovědi formuláře'!A:O,15,0)</f>
        <v>0</v>
      </c>
      <c r="O39" s="143">
        <f>VLOOKUP(C39,'240 Odpovědi formuláře'!A:P,16,0)</f>
        <v>0</v>
      </c>
      <c r="P39" s="143">
        <f>VLOOKUP(C39,'240 Odpovědi formuláře'!A:Q,17,0)</f>
        <v>0</v>
      </c>
      <c r="Q39" s="112">
        <f>VLOOKUP(C39,'240 Odpovědi formuláře'!A:R,18,0)</f>
        <v>0</v>
      </c>
      <c r="R39" s="112">
        <f>VLOOKUP(C39,'240 Odpovědi formuláře'!A:S,19,0)</f>
        <v>0</v>
      </c>
      <c r="S39" s="98">
        <f t="shared" si="0"/>
        <v>100</v>
      </c>
    </row>
    <row r="40" spans="1:19" ht="40.15" customHeight="1">
      <c r="A40" s="109">
        <v>35</v>
      </c>
      <c r="B40" s="110" t="str">
        <f>VLOOKUP(C40,Seznam_PO_1_1_2022!A:B,2,0)</f>
        <v>JM_072</v>
      </c>
      <c r="C40" s="139">
        <v>390348</v>
      </c>
      <c r="D40" s="160" t="s">
        <v>107</v>
      </c>
      <c r="E40" s="111" t="str">
        <f>VLOOKUP(C40,Seznam_PO_1_1_2022!A:E,5,0)</f>
        <v>Středisko volného času Boskovice, příspěvková organizace</v>
      </c>
      <c r="F40" s="111" t="str">
        <f>VLOOKUP(C40,Seznam_PO_1_1_2022!A:F,6,0)</f>
        <v>17. listopadu 153/1, 680 01 Boskovice</v>
      </c>
      <c r="G40" s="112">
        <f>VLOOKUP(C40,'240 Odpovědi formuláře'!A:H,8,0)</f>
        <v>0</v>
      </c>
      <c r="H40" s="112">
        <f>VLOOKUP(C40,'240 Odpovědi formuláře'!A:I,9,0)</f>
        <v>10</v>
      </c>
      <c r="I40" s="112">
        <f>VLOOKUP(C40,'240 Odpovědi formuláře'!A:J,10,0)</f>
        <v>0</v>
      </c>
      <c r="J40" s="112">
        <f>VLOOKUP(C40,'240 Odpovědi formuláře'!A:K,11,0)</f>
        <v>0</v>
      </c>
      <c r="K40" s="112">
        <f>VLOOKUP(C40,'240 Odpovědi formuláře'!A:L,12,0)</f>
        <v>0</v>
      </c>
      <c r="L40" s="112">
        <f>VLOOKUP(C40,'240 Odpovědi formuláře'!A:M,13,0)</f>
        <v>0</v>
      </c>
      <c r="M40" s="112">
        <f>VLOOKUP(C40,'240 Odpovědi formuláře'!A:N,14,0)</f>
        <v>0</v>
      </c>
      <c r="N40" s="112">
        <f>VLOOKUP(C40,'240 Odpovědi formuláře'!A:O,15,0)</f>
        <v>0</v>
      </c>
      <c r="O40" s="143">
        <f>VLOOKUP(C40,'240 Odpovědi formuláře'!A:P,16,0)</f>
        <v>0</v>
      </c>
      <c r="P40" s="143">
        <f>VLOOKUP(C40,'240 Odpovědi formuláře'!A:Q,17,0)</f>
        <v>0</v>
      </c>
      <c r="Q40" s="112">
        <f>VLOOKUP(C40,'240 Odpovědi formuláře'!A:R,18,0)</f>
        <v>0</v>
      </c>
      <c r="R40" s="112">
        <f>VLOOKUP(C40,'240 Odpovědi formuláře'!A:S,19,0)</f>
        <v>0</v>
      </c>
      <c r="S40" s="98">
        <f t="shared" si="0"/>
        <v>10</v>
      </c>
    </row>
    <row r="41" spans="1:19" ht="40.15" customHeight="1">
      <c r="A41" s="109">
        <v>36</v>
      </c>
      <c r="B41" s="110" t="str">
        <f>VLOOKUP(C41,Seznam_PO_1_1_2022!A:B,2,0)</f>
        <v>JM_074</v>
      </c>
      <c r="C41" s="139">
        <v>56324</v>
      </c>
      <c r="D41" s="160" t="s">
        <v>110</v>
      </c>
      <c r="E41" s="111" t="str">
        <f>VLOOKUP(C41,Seznam_PO_1_1_2022!A:E,5,0)</f>
        <v>Střední škola André Citroëna Boskovice, příspěvková organizace</v>
      </c>
      <c r="F41" s="111" t="str">
        <f>VLOOKUP(C41,Seznam_PO_1_1_2022!A:F,6,0)</f>
        <v>náměstí 9. května 2153/2a, 680 11 Boskovice</v>
      </c>
      <c r="G41" s="112">
        <f>VLOOKUP(C41,'240 Odpovědi formuláře'!A:H,8,0)</f>
        <v>0</v>
      </c>
      <c r="H41" s="112">
        <f>VLOOKUP(C41,'240 Odpovědi formuláře'!A:I,9,0)</f>
        <v>60</v>
      </c>
      <c r="I41" s="112">
        <f>VLOOKUP(C41,'240 Odpovědi formuláře'!A:J,10,0)</f>
        <v>0</v>
      </c>
      <c r="J41" s="112">
        <f>VLOOKUP(C41,'240 Odpovědi formuláře'!A:K,11,0)</f>
        <v>0</v>
      </c>
      <c r="K41" s="112">
        <f>VLOOKUP(C41,'240 Odpovědi formuláře'!A:L,12,0)</f>
        <v>1</v>
      </c>
      <c r="L41" s="112">
        <f>VLOOKUP(C41,'240 Odpovědi formuláře'!A:M,13,0)</f>
        <v>0</v>
      </c>
      <c r="M41" s="112">
        <f>VLOOKUP(C41,'240 Odpovědi formuláře'!A:N,14,0)</f>
        <v>0</v>
      </c>
      <c r="N41" s="112">
        <f>VLOOKUP(C41,'240 Odpovědi formuláře'!A:O,15,0)</f>
        <v>0</v>
      </c>
      <c r="O41" s="143">
        <f>VLOOKUP(C41,'240 Odpovědi formuláře'!A:P,16,0)</f>
        <v>0</v>
      </c>
      <c r="P41" s="143">
        <f>VLOOKUP(C41,'240 Odpovědi formuláře'!A:Q,17,0)</f>
        <v>0</v>
      </c>
      <c r="Q41" s="112">
        <f>VLOOKUP(C41,'240 Odpovědi formuláře'!A:R,18,0)</f>
        <v>0</v>
      </c>
      <c r="R41" s="112">
        <f>VLOOKUP(C41,'240 Odpovědi formuláře'!A:S,19,0)</f>
        <v>0</v>
      </c>
      <c r="S41" s="98">
        <f t="shared" si="0"/>
        <v>61</v>
      </c>
    </row>
    <row r="42" spans="1:19" ht="40.15" customHeight="1">
      <c r="A42" s="109">
        <v>37</v>
      </c>
      <c r="B42" s="110" t="str">
        <f>VLOOKUP(C42,Seznam_PO_1_1_2022!A:B,2,0)</f>
        <v>JM_145</v>
      </c>
      <c r="C42" s="139">
        <v>53163</v>
      </c>
      <c r="D42" s="160" t="s">
        <v>113</v>
      </c>
      <c r="E42" s="111" t="str">
        <f>VLOOKUP(C42,Seznam_PO_1_1_2022!A:E,5,0)</f>
        <v>Střední škola polytechnická Kyjov, příspěvková organizace</v>
      </c>
      <c r="F42" s="111" t="str">
        <f>VLOOKUP(C42,Seznam_PO_1_1_2022!A:F,6,0)</f>
        <v>Havlíčkova 1223/17, 697 01 Kyjov</v>
      </c>
      <c r="G42" s="112">
        <f>VLOOKUP(C42,'240 Odpovědi formuláře'!A:H,8,0)</f>
        <v>25</v>
      </c>
      <c r="H42" s="112">
        <f>VLOOKUP(C42,'240 Odpovědi formuláře'!A:I,9,0)</f>
        <v>125</v>
      </c>
      <c r="I42" s="112">
        <f>VLOOKUP(C42,'240 Odpovědi formuláře'!A:J,10,0)</f>
        <v>0</v>
      </c>
      <c r="J42" s="112">
        <f>VLOOKUP(C42,'240 Odpovědi formuláře'!A:K,11,0)</f>
        <v>0</v>
      </c>
      <c r="K42" s="112">
        <f>VLOOKUP(C42,'240 Odpovědi formuláře'!A:L,12,0)</f>
        <v>0</v>
      </c>
      <c r="L42" s="112">
        <f>VLOOKUP(C42,'240 Odpovědi formuláře'!A:M,13,0)</f>
        <v>0</v>
      </c>
      <c r="M42" s="112">
        <f>VLOOKUP(C42,'240 Odpovědi formuláře'!A:N,14,0)</f>
        <v>0</v>
      </c>
      <c r="N42" s="112">
        <f>VLOOKUP(C42,'240 Odpovědi formuláře'!A:O,15,0)</f>
        <v>0</v>
      </c>
      <c r="O42" s="143">
        <f>VLOOKUP(C42,'240 Odpovědi formuláře'!A:P,16,0)</f>
        <v>0</v>
      </c>
      <c r="P42" s="143">
        <f>VLOOKUP(C42,'240 Odpovědi formuláře'!A:Q,17,0)</f>
        <v>0</v>
      </c>
      <c r="Q42" s="112">
        <f>VLOOKUP(C42,'240 Odpovědi formuláře'!A:R,18,0)</f>
        <v>0</v>
      </c>
      <c r="R42" s="112">
        <f>VLOOKUP(C42,'240 Odpovědi formuláře'!A:S,19,0)</f>
        <v>0</v>
      </c>
      <c r="S42" s="98">
        <f t="shared" si="0"/>
        <v>150</v>
      </c>
    </row>
    <row r="43" spans="1:19" ht="40.15" customHeight="1">
      <c r="A43" s="109">
        <v>38</v>
      </c>
      <c r="B43" s="110" t="str">
        <f>VLOOKUP(C43,Seznam_PO_1_1_2022!A:B,2,0)</f>
        <v>JM_233</v>
      </c>
      <c r="C43" s="139">
        <v>53198</v>
      </c>
      <c r="D43" s="160" t="s">
        <v>116</v>
      </c>
      <c r="E43" s="111" t="str">
        <f>VLOOKUP(C43,Seznam_PO_1_1_2022!A:E,5,0)</f>
        <v>Střední škola a základní škola Tišnov, příspěvková organizace</v>
      </c>
      <c r="F43" s="111" t="str">
        <f>VLOOKUP(C43,Seznam_PO_1_1_2022!A:F,6,0)</f>
        <v>nám. Míru 22, 666 25 Tišnov</v>
      </c>
      <c r="G43" s="112">
        <f>VLOOKUP(C43,'240 Odpovědi formuláře'!A:H,8,0)</f>
        <v>0</v>
      </c>
      <c r="H43" s="112">
        <f>VLOOKUP(C43,'240 Odpovědi formuláře'!A:I,9,0)</f>
        <v>30</v>
      </c>
      <c r="I43" s="112">
        <f>VLOOKUP(C43,'240 Odpovědi formuláře'!A:J,10,0)</f>
        <v>0</v>
      </c>
      <c r="J43" s="112">
        <f>VLOOKUP(C43,'240 Odpovědi formuláře'!A:K,11,0)</f>
        <v>0</v>
      </c>
      <c r="K43" s="112">
        <f>VLOOKUP(C43,'240 Odpovědi formuláře'!A:L,12,0)</f>
        <v>0</v>
      </c>
      <c r="L43" s="112">
        <f>VLOOKUP(C43,'240 Odpovědi formuláře'!A:M,13,0)</f>
        <v>0</v>
      </c>
      <c r="M43" s="112">
        <f>VLOOKUP(C43,'240 Odpovědi formuláře'!A:N,14,0)</f>
        <v>0</v>
      </c>
      <c r="N43" s="112">
        <f>VLOOKUP(C43,'240 Odpovědi formuláře'!A:O,15,0)</f>
        <v>0</v>
      </c>
      <c r="O43" s="143">
        <f>VLOOKUP(C43,'240 Odpovědi formuláře'!A:P,16,0)</f>
        <v>0</v>
      </c>
      <c r="P43" s="143">
        <f>VLOOKUP(C43,'240 Odpovědi formuláře'!A:Q,17,0)</f>
        <v>0</v>
      </c>
      <c r="Q43" s="112">
        <f>VLOOKUP(C43,'240 Odpovědi formuláře'!A:R,18,0)</f>
        <v>0</v>
      </c>
      <c r="R43" s="112">
        <f>VLOOKUP(C43,'240 Odpovědi formuláře'!A:S,19,0)</f>
        <v>0</v>
      </c>
      <c r="S43" s="98">
        <f t="shared" si="0"/>
        <v>30</v>
      </c>
    </row>
    <row r="44" spans="1:19" ht="40.15" customHeight="1">
      <c r="A44" s="109">
        <v>39</v>
      </c>
      <c r="B44" s="110" t="str">
        <f>VLOOKUP(C44,Seznam_PO_1_1_2022!A:B,2,0)</f>
        <v>JM_093</v>
      </c>
      <c r="C44" s="139">
        <v>558991</v>
      </c>
      <c r="D44" s="160" t="s">
        <v>119</v>
      </c>
      <c r="E44" s="111" t="str">
        <f>VLOOKUP(C44,Seznam_PO_1_1_2022!A:E,5,0)</f>
        <v>Gymnázium Brno, Křenová, příspěvková organizace</v>
      </c>
      <c r="F44" s="111" t="str">
        <f>VLOOKUP(C44,Seznam_PO_1_1_2022!A:F,6,0)</f>
        <v>Křenová 304/36, 602 00 Brno</v>
      </c>
      <c r="G44" s="112">
        <f>VLOOKUP(C44,'240 Odpovědi formuláře'!A:H,8,0)</f>
        <v>0</v>
      </c>
      <c r="H44" s="112">
        <f>VLOOKUP(C44,'240 Odpovědi formuláře'!A:I,9,0)</f>
        <v>50</v>
      </c>
      <c r="I44" s="112">
        <f>VLOOKUP(C44,'240 Odpovědi formuláře'!A:J,10,0)</f>
        <v>0</v>
      </c>
      <c r="J44" s="112">
        <f>VLOOKUP(C44,'240 Odpovědi formuláře'!A:K,11,0)</f>
        <v>0</v>
      </c>
      <c r="K44" s="112">
        <f>VLOOKUP(C44,'240 Odpovědi formuláře'!A:L,12,0)</f>
        <v>0</v>
      </c>
      <c r="L44" s="112">
        <f>VLOOKUP(C44,'240 Odpovědi formuláře'!A:M,13,0)</f>
        <v>0</v>
      </c>
      <c r="M44" s="112">
        <f>VLOOKUP(C44,'240 Odpovědi formuláře'!A:N,14,0)</f>
        <v>0</v>
      </c>
      <c r="N44" s="112">
        <f>VLOOKUP(C44,'240 Odpovědi formuláře'!A:O,15,0)</f>
        <v>1</v>
      </c>
      <c r="O44" s="143">
        <f>VLOOKUP(C44,'240 Odpovědi formuláře'!A:P,16,0)</f>
        <v>0</v>
      </c>
      <c r="P44" s="143">
        <f>VLOOKUP(C44,'240 Odpovědi formuláře'!A:Q,17,0)</f>
        <v>0</v>
      </c>
      <c r="Q44" s="112">
        <f>VLOOKUP(C44,'240 Odpovědi formuláře'!A:R,18,0)</f>
        <v>0</v>
      </c>
      <c r="R44" s="112">
        <f>VLOOKUP(C44,'240 Odpovědi formuláře'!A:S,19,0)</f>
        <v>0</v>
      </c>
      <c r="S44" s="98">
        <f t="shared" si="0"/>
        <v>51</v>
      </c>
    </row>
    <row r="45" spans="1:19" ht="40.15" customHeight="1">
      <c r="A45" s="109">
        <v>40</v>
      </c>
      <c r="B45" s="110" t="str">
        <f>VLOOKUP(C45,Seznam_PO_1_1_2022!A:B,2,0)</f>
        <v>JM_066</v>
      </c>
      <c r="C45" s="139">
        <v>566756</v>
      </c>
      <c r="D45" s="160" t="s">
        <v>122</v>
      </c>
      <c r="E45" s="111" t="str">
        <f>VLOOKUP(C45,Seznam_PO_1_1_2022!A:E,5,0)</f>
        <v>Střední škola umění a designu a Vyšší odborná škola Brno, příspěvková organizace</v>
      </c>
      <c r="F45" s="111" t="str">
        <f>VLOOKUP(C45,Seznam_PO_1_1_2022!A:F,6,0)</f>
        <v>Husova 537/10, 602 00 Brno</v>
      </c>
      <c r="G45" s="112">
        <f>VLOOKUP(C45,'240 Odpovědi formuláře'!A:H,8,0)</f>
        <v>200</v>
      </c>
      <c r="H45" s="112">
        <f>VLOOKUP(C45,'240 Odpovědi formuláře'!A:I,9,0)</f>
        <v>0</v>
      </c>
      <c r="I45" s="112">
        <f>VLOOKUP(C45,'240 Odpovědi formuláře'!A:J,10,0)</f>
        <v>0</v>
      </c>
      <c r="J45" s="112">
        <f>VLOOKUP(C45,'240 Odpovědi formuláře'!A:K,11,0)</f>
        <v>0</v>
      </c>
      <c r="K45" s="112">
        <f>VLOOKUP(C45,'240 Odpovědi formuláře'!A:L,12,0)</f>
        <v>0</v>
      </c>
      <c r="L45" s="112">
        <f>VLOOKUP(C45,'240 Odpovědi formuláře'!A:M,13,0)</f>
        <v>0</v>
      </c>
      <c r="M45" s="112">
        <f>VLOOKUP(C45,'240 Odpovědi formuláře'!A:N,14,0)</f>
        <v>0</v>
      </c>
      <c r="N45" s="112">
        <f>VLOOKUP(C45,'240 Odpovědi formuláře'!A:O,15,0)</f>
        <v>0</v>
      </c>
      <c r="O45" s="143">
        <f>VLOOKUP(C45,'240 Odpovědi formuláře'!A:P,16,0)</f>
        <v>0</v>
      </c>
      <c r="P45" s="143">
        <f>VLOOKUP(C45,'240 Odpovědi formuláře'!A:Q,17,0)</f>
        <v>0</v>
      </c>
      <c r="Q45" s="112">
        <f>VLOOKUP(C45,'240 Odpovědi formuláře'!A:R,18,0)</f>
        <v>0</v>
      </c>
      <c r="R45" s="112">
        <f>VLOOKUP(C45,'240 Odpovědi formuláře'!A:S,19,0)</f>
        <v>0</v>
      </c>
      <c r="S45" s="98">
        <f t="shared" si="0"/>
        <v>200</v>
      </c>
    </row>
    <row r="46" spans="1:19" ht="40.15" customHeight="1">
      <c r="A46" s="109">
        <v>41</v>
      </c>
      <c r="B46" s="110" t="str">
        <f>VLOOKUP(C46,Seznam_PO_1_1_2022!A:B,2,0)</f>
        <v>JM_027</v>
      </c>
      <c r="C46" s="140">
        <v>44993412</v>
      </c>
      <c r="D46" s="161">
        <v>44993412</v>
      </c>
      <c r="E46" s="111" t="str">
        <f>VLOOKUP(C46,Seznam_PO_1_1_2022!A:E,5,0)</f>
        <v>Dům dětí a mládeže Brno, Helceletova, příspěvková organizace</v>
      </c>
      <c r="F46" s="111" t="str">
        <f>VLOOKUP(C46,Seznam_PO_1_1_2022!A:F,6,0)</f>
        <v>Helceletova 234/4, 602 00 Brno</v>
      </c>
      <c r="G46" s="112">
        <f>VLOOKUP(C46,'240 Odpovědi formuláře'!A:H,8,0)</f>
        <v>75</v>
      </c>
      <c r="H46" s="112">
        <f>VLOOKUP(C46,'240 Odpovědi formuláře'!A:I,9,0)</f>
        <v>5</v>
      </c>
      <c r="I46" s="112">
        <f>VLOOKUP(C46,'240 Odpovědi formuláře'!A:J,10,0)</f>
        <v>0</v>
      </c>
      <c r="J46" s="112">
        <f>VLOOKUP(C46,'240 Odpovědi formuláře'!A:K,11,0)</f>
        <v>40</v>
      </c>
      <c r="K46" s="112">
        <f>VLOOKUP(C46,'240 Odpovědi formuláře'!A:L,12,0)</f>
        <v>5</v>
      </c>
      <c r="L46" s="112">
        <f>VLOOKUP(C46,'240 Odpovědi formuláře'!A:M,13,0)</f>
        <v>15</v>
      </c>
      <c r="M46" s="112">
        <f>VLOOKUP(C46,'240 Odpovědi formuláře'!A:N,14,0)</f>
        <v>1</v>
      </c>
      <c r="N46" s="112">
        <f>VLOOKUP(C46,'240 Odpovědi formuláře'!A:O,15,0)</f>
        <v>0</v>
      </c>
      <c r="O46" s="143">
        <f>VLOOKUP(C46,'240 Odpovědi formuláře'!A:P,16,0)</f>
        <v>0</v>
      </c>
      <c r="P46" s="143">
        <f>VLOOKUP(C46,'240 Odpovědi formuláře'!A:Q,17,0)</f>
        <v>0</v>
      </c>
      <c r="Q46" s="112">
        <f>VLOOKUP(C46,'240 Odpovědi formuláře'!A:R,18,0)</f>
        <v>0</v>
      </c>
      <c r="R46" s="112">
        <f>VLOOKUP(C46,'240 Odpovědi formuláře'!A:S,19,0)</f>
        <v>0</v>
      </c>
      <c r="S46" s="98">
        <f t="shared" si="0"/>
        <v>141</v>
      </c>
    </row>
    <row r="47" spans="1:19" ht="40.15" customHeight="1">
      <c r="A47" s="109">
        <v>42</v>
      </c>
      <c r="B47" s="110" t="str">
        <f>VLOOKUP(C47,Seznam_PO_1_1_2022!A:B,2,0)</f>
        <v>JM_100</v>
      </c>
      <c r="C47" s="140">
        <v>70843155</v>
      </c>
      <c r="D47" s="161">
        <v>70843155</v>
      </c>
      <c r="E47" s="111" t="str">
        <f>VLOOKUP(C47,Seznam_PO_1_1_2022!A:E,5,0)</f>
        <v>Pedagogicko-psychologická poradna Brno, příspěvková organizace</v>
      </c>
      <c r="F47" s="111" t="str">
        <f>VLOOKUP(C47,Seznam_PO_1_1_2022!A:F,6,0)</f>
        <v>Hybešova 253/15, 602 00 Brno</v>
      </c>
      <c r="G47" s="112">
        <f>VLOOKUP(C47,'240 Odpovědi formuláře'!A:H,8,0)</f>
        <v>200</v>
      </c>
      <c r="H47" s="112">
        <f>VLOOKUP(C47,'240 Odpovědi formuláře'!A:I,9,0)</f>
        <v>0</v>
      </c>
      <c r="I47" s="112">
        <f>VLOOKUP(C47,'240 Odpovědi formuláře'!A:J,10,0)</f>
        <v>0</v>
      </c>
      <c r="J47" s="112">
        <f>VLOOKUP(C47,'240 Odpovědi formuláře'!A:K,11,0)</f>
        <v>0</v>
      </c>
      <c r="K47" s="112">
        <f>VLOOKUP(C47,'240 Odpovědi formuláře'!A:L,12,0)</f>
        <v>0</v>
      </c>
      <c r="L47" s="112">
        <f>VLOOKUP(C47,'240 Odpovědi formuláře'!A:M,13,0)</f>
        <v>0</v>
      </c>
      <c r="M47" s="112">
        <f>VLOOKUP(C47,'240 Odpovědi formuláře'!A:N,14,0)</f>
        <v>0</v>
      </c>
      <c r="N47" s="112">
        <f>VLOOKUP(C47,'240 Odpovědi formuláře'!A:O,15,0)</f>
        <v>0</v>
      </c>
      <c r="O47" s="143">
        <f>VLOOKUP(C47,'240 Odpovědi formuláře'!A:P,16,0)</f>
        <v>0</v>
      </c>
      <c r="P47" s="143">
        <f>VLOOKUP(C47,'240 Odpovědi formuláře'!A:Q,17,0)</f>
        <v>0</v>
      </c>
      <c r="Q47" s="112">
        <f>VLOOKUP(C47,'240 Odpovědi formuláře'!A:R,18,0)</f>
        <v>0</v>
      </c>
      <c r="R47" s="112">
        <f>VLOOKUP(C47,'240 Odpovědi formuláře'!A:S,19,0)</f>
        <v>0</v>
      </c>
      <c r="S47" s="98">
        <f t="shared" si="0"/>
        <v>200</v>
      </c>
    </row>
    <row r="48" spans="1:19" ht="40.15" customHeight="1">
      <c r="A48" s="109">
        <v>43</v>
      </c>
      <c r="B48" s="110" t="str">
        <f>VLOOKUP(C48,Seznam_PO_1_1_2022!A:B,2,0)</f>
        <v>JM_125</v>
      </c>
      <c r="C48" s="140">
        <v>49461249</v>
      </c>
      <c r="D48" s="161">
        <v>49461249</v>
      </c>
      <c r="E48" s="111" t="str">
        <f>VLOOKUP(C48,Seznam_PO_1_1_2022!A:E,5,0)</f>
        <v xml:space="preserve">Gymnázium a základní umělecká škola Šlapanice, příspěvková organizace
</v>
      </c>
      <c r="F48" s="111" t="str">
        <f>VLOOKUP(C48,Seznam_PO_1_1_2022!A:F,6,0)</f>
        <v>Riegrova 40/17, 664 51 Šlapanice</v>
      </c>
      <c r="G48" s="112">
        <f>VLOOKUP(C48,'240 Odpovědi formuláře'!A:H,8,0)</f>
        <v>0</v>
      </c>
      <c r="H48" s="112">
        <f>VLOOKUP(C48,'240 Odpovědi formuláře'!A:I,9,0)</f>
        <v>50</v>
      </c>
      <c r="I48" s="112">
        <f>VLOOKUP(C48,'240 Odpovědi formuláře'!A:J,10,0)</f>
        <v>0</v>
      </c>
      <c r="J48" s="112">
        <f>VLOOKUP(C48,'240 Odpovědi formuláře'!A:K,11,0)</f>
        <v>0</v>
      </c>
      <c r="K48" s="112">
        <f>VLOOKUP(C48,'240 Odpovědi formuláře'!A:L,12,0)</f>
        <v>0</v>
      </c>
      <c r="L48" s="112">
        <f>VLOOKUP(C48,'240 Odpovědi formuláře'!A:M,13,0)</f>
        <v>0</v>
      </c>
      <c r="M48" s="112">
        <f>VLOOKUP(C48,'240 Odpovědi formuláře'!A:N,14,0)</f>
        <v>0</v>
      </c>
      <c r="N48" s="112">
        <f>VLOOKUP(C48,'240 Odpovědi formuláře'!A:O,15,0)</f>
        <v>5</v>
      </c>
      <c r="O48" s="143">
        <f>VLOOKUP(C48,'240 Odpovědi formuláře'!A:P,16,0)</f>
        <v>0</v>
      </c>
      <c r="P48" s="143">
        <f>VLOOKUP(C48,'240 Odpovědi formuláře'!A:Q,17,0)</f>
        <v>0</v>
      </c>
      <c r="Q48" s="112">
        <f>VLOOKUP(C48,'240 Odpovědi formuláře'!A:R,18,0)</f>
        <v>0</v>
      </c>
      <c r="R48" s="112">
        <f>VLOOKUP(C48,'240 Odpovědi formuláře'!A:S,19,0)</f>
        <v>0</v>
      </c>
      <c r="S48" s="98">
        <f t="shared" si="0"/>
        <v>55</v>
      </c>
    </row>
    <row r="49" spans="1:19" ht="40.15" customHeight="1">
      <c r="A49" s="109">
        <v>44</v>
      </c>
      <c r="B49" s="110" t="str">
        <f>VLOOKUP(C49,Seznam_PO_1_1_2022!A:B,2,0)</f>
        <v>JM_052</v>
      </c>
      <c r="C49" s="139">
        <v>559016</v>
      </c>
      <c r="D49" s="160" t="s">
        <v>131</v>
      </c>
      <c r="E49" s="111" t="str">
        <f>VLOOKUP(C49,Seznam_PO_1_1_2022!A:E,5,0)</f>
        <v>Gymnázium Brno, Slovanské náměstí, příspěvková organizace</v>
      </c>
      <c r="F49" s="111" t="str">
        <f>VLOOKUP(C49,Seznam_PO_1_1_2022!A:F,6,0)</f>
        <v>Slovanské náměstí 1804/7, 612 00 Brno</v>
      </c>
      <c r="G49" s="112">
        <f>VLOOKUP(C49,'240 Odpovědi formuláře'!A:H,8,0)</f>
        <v>90</v>
      </c>
      <c r="H49" s="112">
        <f>VLOOKUP(C49,'240 Odpovědi formuláře'!A:I,9,0)</f>
        <v>0</v>
      </c>
      <c r="I49" s="112">
        <f>VLOOKUP(C49,'240 Odpovědi formuláře'!A:J,10,0)</f>
        <v>0</v>
      </c>
      <c r="J49" s="112">
        <f>VLOOKUP(C49,'240 Odpovědi formuláře'!A:K,11,0)</f>
        <v>0</v>
      </c>
      <c r="K49" s="112">
        <f>VLOOKUP(C49,'240 Odpovědi formuláře'!A:L,12,0)</f>
        <v>0</v>
      </c>
      <c r="L49" s="112">
        <f>VLOOKUP(C49,'240 Odpovědi formuláře'!A:M,13,0)</f>
        <v>0</v>
      </c>
      <c r="M49" s="112">
        <f>VLOOKUP(C49,'240 Odpovědi formuláře'!A:N,14,0)</f>
        <v>1</v>
      </c>
      <c r="N49" s="112">
        <f>VLOOKUP(C49,'240 Odpovědi formuláře'!A:O,15,0)</f>
        <v>0</v>
      </c>
      <c r="O49" s="143">
        <f>VLOOKUP(C49,'240 Odpovědi formuláře'!A:P,16,0)</f>
        <v>0</v>
      </c>
      <c r="P49" s="143">
        <f>VLOOKUP(C49,'240 Odpovědi formuláře'!A:Q,17,0)</f>
        <v>0</v>
      </c>
      <c r="Q49" s="112">
        <f>VLOOKUP(C49,'240 Odpovědi formuláře'!A:R,18,0)</f>
        <v>0</v>
      </c>
      <c r="R49" s="112">
        <f>VLOOKUP(C49,'240 Odpovědi formuláře'!A:S,19,0)</f>
        <v>0</v>
      </c>
      <c r="S49" s="98">
        <f t="shared" si="0"/>
        <v>91</v>
      </c>
    </row>
    <row r="50" spans="1:19" ht="40.15" customHeight="1">
      <c r="A50" s="109">
        <v>45</v>
      </c>
      <c r="B50" s="110" t="str">
        <f>VLOOKUP(C50,Seznam_PO_1_1_2022!A:B,2,0)</f>
        <v>JM_081</v>
      </c>
      <c r="C50" s="139">
        <v>89257</v>
      </c>
      <c r="D50" s="160" t="s">
        <v>134</v>
      </c>
      <c r="E50" s="111" t="str">
        <f>VLOOKUP(C50,Seznam_PO_1_1_2022!A:E,5,0)</f>
        <v>Muzeum Brněnska, příspěvková organizace</v>
      </c>
      <c r="F50" s="111" t="str">
        <f>VLOOKUP(C50,Seznam_PO_1_1_2022!A:F,6,0)</f>
        <v>Porta coeli 1001, 666 02 Předklášteří</v>
      </c>
      <c r="G50" s="112">
        <f>VLOOKUP(C50,'240 Odpovědi formuláře'!A:H,8,0)</f>
        <v>55</v>
      </c>
      <c r="H50" s="112">
        <f>VLOOKUP(C50,'240 Odpovědi formuláře'!A:I,9,0)</f>
        <v>35</v>
      </c>
      <c r="I50" s="112">
        <f>VLOOKUP(C50,'240 Odpovědi formuláře'!A:J,10,0)</f>
        <v>0</v>
      </c>
      <c r="J50" s="112">
        <f>VLOOKUP(C50,'240 Odpovědi formuláře'!A:K,11,0)</f>
        <v>16</v>
      </c>
      <c r="K50" s="112">
        <f>VLOOKUP(C50,'240 Odpovědi formuláře'!A:L,12,0)</f>
        <v>0</v>
      </c>
      <c r="L50" s="112">
        <f>VLOOKUP(C50,'240 Odpovědi formuláře'!A:M,13,0)</f>
        <v>0</v>
      </c>
      <c r="M50" s="112">
        <f>VLOOKUP(C50,'240 Odpovědi formuláře'!A:N,14,0)</f>
        <v>0</v>
      </c>
      <c r="N50" s="112">
        <f>VLOOKUP(C50,'240 Odpovědi formuláře'!A:O,15,0)</f>
        <v>0</v>
      </c>
      <c r="O50" s="143">
        <f>VLOOKUP(C50,'240 Odpovědi formuláře'!A:P,16,0)</f>
        <v>0</v>
      </c>
      <c r="P50" s="143">
        <f>VLOOKUP(C50,'240 Odpovědi formuláře'!A:Q,17,0)</f>
        <v>0</v>
      </c>
      <c r="Q50" s="112">
        <f>VLOOKUP(C50,'240 Odpovědi formuláře'!A:R,18,0)</f>
        <v>0</v>
      </c>
      <c r="R50" s="112">
        <f>VLOOKUP(C50,'240 Odpovědi formuláře'!A:S,19,0)</f>
        <v>5</v>
      </c>
      <c r="S50" s="98">
        <f t="shared" si="0"/>
        <v>111</v>
      </c>
    </row>
    <row r="51" spans="1:19" ht="40.15" customHeight="1">
      <c r="A51" s="109">
        <v>46</v>
      </c>
      <c r="B51" s="110" t="str">
        <f>VLOOKUP(C51,Seznam_PO_1_1_2022!A:B,2,0)</f>
        <v>JM_041</v>
      </c>
      <c r="C51" s="139">
        <v>530506</v>
      </c>
      <c r="D51" s="160" t="s">
        <v>137</v>
      </c>
      <c r="E51" s="111" t="str">
        <f>VLOOKUP(C51,Seznam_PO_1_1_2022!A:E,5,0)</f>
        <v>Střední škola technická Znojmo, příspěvková organizace</v>
      </c>
      <c r="F51" s="111" t="str">
        <f>VLOOKUP(C51,Seznam_PO_1_1_2022!A:F,6,0)</f>
        <v>Uhelná 3264/6, 669 02 Znojmo</v>
      </c>
      <c r="G51" s="112">
        <f>VLOOKUP(C51,'240 Odpovědi formuláře'!A:H,8,0)</f>
        <v>15</v>
      </c>
      <c r="H51" s="112">
        <f>VLOOKUP(C51,'240 Odpovědi formuláře'!A:I,9,0)</f>
        <v>45</v>
      </c>
      <c r="I51" s="112">
        <f>VLOOKUP(C51,'240 Odpovědi formuláře'!A:J,10,0)</f>
        <v>0</v>
      </c>
      <c r="J51" s="112">
        <f>VLOOKUP(C51,'240 Odpovědi formuláře'!A:K,11,0)</f>
        <v>0</v>
      </c>
      <c r="K51" s="112">
        <f>VLOOKUP(C51,'240 Odpovědi formuláře'!A:L,12,0)</f>
        <v>0</v>
      </c>
      <c r="L51" s="112">
        <f>VLOOKUP(C51,'240 Odpovědi formuláře'!A:M,13,0)</f>
        <v>0</v>
      </c>
      <c r="M51" s="112">
        <f>VLOOKUP(C51,'240 Odpovědi formuláře'!A:N,14,0)</f>
        <v>0</v>
      </c>
      <c r="N51" s="112">
        <f>VLOOKUP(C51,'240 Odpovědi formuláře'!A:O,15,0)</f>
        <v>5</v>
      </c>
      <c r="O51" s="143">
        <f>VLOOKUP(C51,'240 Odpovědi formuláře'!A:P,16,0)</f>
        <v>0</v>
      </c>
      <c r="P51" s="143">
        <f>VLOOKUP(C51,'240 Odpovědi formuláře'!A:Q,17,0)</f>
        <v>0</v>
      </c>
      <c r="Q51" s="112">
        <f>VLOOKUP(C51,'240 Odpovědi formuláře'!A:R,18,0)</f>
        <v>0</v>
      </c>
      <c r="R51" s="112">
        <f>VLOOKUP(C51,'240 Odpovědi formuláře'!A:S,19,0)</f>
        <v>0</v>
      </c>
      <c r="S51" s="98">
        <f t="shared" si="0"/>
        <v>65</v>
      </c>
    </row>
    <row r="52" spans="1:19" ht="40.15" customHeight="1">
      <c r="A52" s="109">
        <v>47</v>
      </c>
      <c r="B52" s="110" t="str">
        <f>VLOOKUP(C52,Seznam_PO_1_1_2022!A:B,2,0)</f>
        <v>JM_287</v>
      </c>
      <c r="C52" s="140">
        <v>17456517</v>
      </c>
      <c r="D52" s="161">
        <v>17456517</v>
      </c>
      <c r="E52" s="111" t="str">
        <f>VLOOKUP(C52,Seznam_PO_1_1_2022!A:E,5,0)</f>
        <v>Centrum pro cizince Jihomoravského kraje, zapsaný ústav</v>
      </c>
      <c r="F52" s="111" t="str">
        <f>VLOOKUP(C52,Seznam_PO_1_1_2022!A:F,6,0)</f>
        <v>Žerotínovo náměstí 449/3, Veveří, 602 00 Brno</v>
      </c>
      <c r="G52" s="112">
        <f>VLOOKUP(C52,'240 Odpovědi formuláře'!A:H,8,0)</f>
        <v>0</v>
      </c>
      <c r="H52" s="112">
        <f>VLOOKUP(C52,'240 Odpovědi formuláře'!A:I,9,0)</f>
        <v>80</v>
      </c>
      <c r="I52" s="112">
        <f>VLOOKUP(C52,'240 Odpovědi formuláře'!A:J,10,0)</f>
        <v>0</v>
      </c>
      <c r="J52" s="112">
        <f>VLOOKUP(C52,'240 Odpovědi formuláře'!A:K,11,0)</f>
        <v>10</v>
      </c>
      <c r="K52" s="112">
        <f>VLOOKUP(C52,'240 Odpovědi formuláře'!A:L,12,0)</f>
        <v>0</v>
      </c>
      <c r="L52" s="112">
        <f>VLOOKUP(C52,'240 Odpovědi formuláře'!A:M,13,0)</f>
        <v>0</v>
      </c>
      <c r="M52" s="112">
        <f>VLOOKUP(C52,'240 Odpovědi formuláře'!A:N,14,0)</f>
        <v>0</v>
      </c>
      <c r="N52" s="112">
        <f>VLOOKUP(C52,'240 Odpovědi formuláře'!A:O,15,0)</f>
        <v>3</v>
      </c>
      <c r="O52" s="143">
        <f>VLOOKUP(C52,'240 Odpovědi formuláře'!A:P,16,0)</f>
        <v>0</v>
      </c>
      <c r="P52" s="143">
        <f>VLOOKUP(C52,'240 Odpovědi formuláře'!A:Q,17,0)</f>
        <v>0</v>
      </c>
      <c r="Q52" s="112">
        <f>VLOOKUP(C52,'240 Odpovědi formuláře'!A:R,18,0)</f>
        <v>10</v>
      </c>
      <c r="R52" s="112">
        <f>VLOOKUP(C52,'240 Odpovědi formuláře'!A:S,19,0)</f>
        <v>0</v>
      </c>
      <c r="S52" s="98">
        <f t="shared" si="0"/>
        <v>103</v>
      </c>
    </row>
    <row r="53" spans="1:19" ht="40.15" customHeight="1">
      <c r="A53" s="109">
        <v>48</v>
      </c>
      <c r="B53" s="110" t="str">
        <f>VLOOKUP(C53,Seznam_PO_1_1_2022!A:B,2,0)</f>
        <v>JM_015</v>
      </c>
      <c r="C53" s="140">
        <v>45671761</v>
      </c>
      <c r="D53" s="161">
        <v>45671761</v>
      </c>
      <c r="E53" s="111" t="str">
        <f>VLOOKUP(C53,Seznam_PO_1_1_2022!A:E,5,0)</f>
        <v>Domov pro seniory Hostim, příspěvková organizace</v>
      </c>
      <c r="F53" s="111" t="str">
        <f>VLOOKUP(C53,Seznam_PO_1_1_2022!A:F,6,0)</f>
        <v>Hostim 1, 671 54 Hostim</v>
      </c>
      <c r="G53" s="112">
        <f>VLOOKUP(C53,'240 Odpovědi formuláře'!A:H,8,0)</f>
        <v>25</v>
      </c>
      <c r="H53" s="112">
        <f>VLOOKUP(C53,'240 Odpovědi formuláře'!A:I,9,0)</f>
        <v>0</v>
      </c>
      <c r="I53" s="112">
        <f>VLOOKUP(C53,'240 Odpovědi formuláře'!A:J,10,0)</f>
        <v>0</v>
      </c>
      <c r="J53" s="112">
        <f>VLOOKUP(C53,'240 Odpovědi formuláře'!A:K,11,0)</f>
        <v>0</v>
      </c>
      <c r="K53" s="112">
        <f>VLOOKUP(C53,'240 Odpovědi formuláře'!A:L,12,0)</f>
        <v>2</v>
      </c>
      <c r="L53" s="112">
        <f>VLOOKUP(C53,'240 Odpovědi formuláře'!A:M,13,0)</f>
        <v>0</v>
      </c>
      <c r="M53" s="112">
        <f>VLOOKUP(C53,'240 Odpovědi formuláře'!A:N,14,0)</f>
        <v>0</v>
      </c>
      <c r="N53" s="112">
        <f>VLOOKUP(C53,'240 Odpovědi formuláře'!A:O,15,0)</f>
        <v>0</v>
      </c>
      <c r="O53" s="143">
        <f>VLOOKUP(C53,'240 Odpovědi formuláře'!A:P,16,0)</f>
        <v>0</v>
      </c>
      <c r="P53" s="143">
        <f>VLOOKUP(C53,'240 Odpovědi formuláře'!A:Q,17,0)</f>
        <v>0</v>
      </c>
      <c r="Q53" s="112">
        <f>VLOOKUP(C53,'240 Odpovědi formuláře'!A:R,18,0)</f>
        <v>0</v>
      </c>
      <c r="R53" s="112">
        <f>VLOOKUP(C53,'240 Odpovědi formuláře'!A:S,19,0)</f>
        <v>0</v>
      </c>
      <c r="S53" s="98">
        <f aca="true" t="shared" si="1" ref="S53:S55">SUM(G53:R53)</f>
        <v>27</v>
      </c>
    </row>
    <row r="54" spans="1:19" ht="40.15" customHeight="1">
      <c r="A54" s="109">
        <v>49</v>
      </c>
      <c r="B54" s="110" t="str">
        <f>VLOOKUP(C54,Seznam_PO_1_1_2022!A:B,2,0)</f>
        <v>JM_042</v>
      </c>
      <c r="C54" s="140">
        <v>49439723</v>
      </c>
      <c r="D54" s="161">
        <v>49439723</v>
      </c>
      <c r="E54" s="111" t="str">
        <f>VLOOKUP(C54,Seznam_PO_1_1_2022!A:E,5,0)</f>
        <v>Dětský domov Znojmo, příspěvková organizace</v>
      </c>
      <c r="F54" s="111" t="str">
        <f>VLOOKUP(C54,Seznam_PO_1_1_2022!A:F,6,0)</f>
        <v>Hakenova 716/18, 669 02 Znojmo</v>
      </c>
      <c r="G54" s="112">
        <f>VLOOKUP(C54,'240 Odpovědi formuláře'!A:H,8,0)</f>
        <v>25</v>
      </c>
      <c r="H54" s="112">
        <f>VLOOKUP(C54,'240 Odpovědi formuláře'!A:I,9,0)</f>
        <v>0</v>
      </c>
      <c r="I54" s="112">
        <f>VLOOKUP(C54,'240 Odpovědi formuláře'!A:J,10,0)</f>
        <v>0</v>
      </c>
      <c r="J54" s="112">
        <f>VLOOKUP(C54,'240 Odpovědi formuláře'!A:K,11,0)</f>
        <v>0</v>
      </c>
      <c r="K54" s="112">
        <f>VLOOKUP(C54,'240 Odpovědi formuláře'!A:L,12,0)</f>
        <v>0</v>
      </c>
      <c r="L54" s="112">
        <f>VLOOKUP(C54,'240 Odpovědi formuláře'!A:M,13,0)</f>
        <v>0</v>
      </c>
      <c r="M54" s="112">
        <f>VLOOKUP(C54,'240 Odpovědi formuláře'!A:N,14,0)</f>
        <v>0</v>
      </c>
      <c r="N54" s="112">
        <f>VLOOKUP(C54,'240 Odpovědi formuláře'!A:O,15,0)</f>
        <v>0</v>
      </c>
      <c r="O54" s="143">
        <f>VLOOKUP(C54,'240 Odpovědi formuláře'!A:P,16,0)</f>
        <v>0</v>
      </c>
      <c r="P54" s="143">
        <f>VLOOKUP(C54,'240 Odpovědi formuláře'!A:Q,17,0)</f>
        <v>0</v>
      </c>
      <c r="Q54" s="112">
        <f>VLOOKUP(C54,'240 Odpovědi formuláře'!A:R,18,0)</f>
        <v>0</v>
      </c>
      <c r="R54" s="112">
        <f>VLOOKUP(C54,'240 Odpovědi formuláře'!A:S,19,0)</f>
        <v>0</v>
      </c>
      <c r="S54" s="98">
        <f t="shared" si="1"/>
        <v>25</v>
      </c>
    </row>
    <row r="55" spans="1:19" ht="40.15" customHeight="1">
      <c r="A55" s="109">
        <v>50</v>
      </c>
      <c r="B55" s="110" t="str">
        <f>VLOOKUP(C55,Seznam_PO_1_1_2022!A:B,2,0)</f>
        <v>JM_211</v>
      </c>
      <c r="C55" s="140">
        <v>60680300</v>
      </c>
      <c r="D55" s="161">
        <v>60680300</v>
      </c>
      <c r="E55" s="111" t="str">
        <f>VLOOKUP(C55,Seznam_PO_1_1_2022!A:E,5,0)</f>
        <v>Odborné učiliště Cvrčovice, příspěvková organizace</v>
      </c>
      <c r="F55" s="111" t="str">
        <f>VLOOKUP(C55,Seznam_PO_1_1_2022!A:F,6,0)</f>
        <v>Cvrčovice 131, 691 23 Pohořelice</v>
      </c>
      <c r="G55" s="112">
        <f>VLOOKUP(C55,'240 Odpovědi formuláře'!A:H,8,0)</f>
        <v>40</v>
      </c>
      <c r="H55" s="112">
        <f>VLOOKUP(C55,'240 Odpovědi formuláře'!A:I,9,0)</f>
        <v>0</v>
      </c>
      <c r="I55" s="112">
        <f>VLOOKUP(C55,'240 Odpovědi formuláře'!A:J,10,0)</f>
        <v>0</v>
      </c>
      <c r="J55" s="112">
        <f>VLOOKUP(C55,'240 Odpovědi formuláře'!A:K,11,0)</f>
        <v>0</v>
      </c>
      <c r="K55" s="112">
        <f>VLOOKUP(C55,'240 Odpovědi formuláře'!A:L,12,0)</f>
        <v>0</v>
      </c>
      <c r="L55" s="112">
        <f>VLOOKUP(C55,'240 Odpovědi formuláře'!A:M,13,0)</f>
        <v>0</v>
      </c>
      <c r="M55" s="112">
        <f>VLOOKUP(C55,'240 Odpovědi formuláře'!A:N,14,0)</f>
        <v>0</v>
      </c>
      <c r="N55" s="112">
        <f>VLOOKUP(C55,'240 Odpovědi formuláře'!A:O,15,0)</f>
        <v>0</v>
      </c>
      <c r="O55" s="143">
        <f>VLOOKUP(C55,'240 Odpovědi formuláře'!A:P,16,0)</f>
        <v>0</v>
      </c>
      <c r="P55" s="143">
        <f>VLOOKUP(C55,'240 Odpovědi formuláře'!A:Q,17,0)</f>
        <v>0</v>
      </c>
      <c r="Q55" s="112">
        <f>VLOOKUP(C55,'240 Odpovědi formuláře'!A:R,18,0)</f>
        <v>0</v>
      </c>
      <c r="R55" s="112">
        <f>VLOOKUP(C55,'240 Odpovědi formuláře'!A:S,19,0)</f>
        <v>0</v>
      </c>
      <c r="S55" s="98">
        <f t="shared" si="1"/>
        <v>40</v>
      </c>
    </row>
    <row r="56" spans="1:19" ht="40.15" customHeight="1">
      <c r="A56" s="109">
        <v>51</v>
      </c>
      <c r="B56" s="110" t="str">
        <f>VLOOKUP(C56,Seznam_PO_1_1_2022!A:B,2,0)</f>
        <v>JM_199</v>
      </c>
      <c r="C56" s="140">
        <v>60555211</v>
      </c>
      <c r="D56" s="161">
        <v>60555211</v>
      </c>
      <c r="E56" s="111" t="str">
        <f>VLOOKUP(C56,Seznam_PO_1_1_2022!A:E,5,0)</f>
        <v>Gymnázium Brno-Bystrc, příspěvková organizace</v>
      </c>
      <c r="F56" s="111" t="str">
        <f>VLOOKUP(C56,Seznam_PO_1_1_2022!A:F,6,0)</f>
        <v>Vejrostova 1143/2, 635 00 Brno</v>
      </c>
      <c r="G56" s="112">
        <f>VLOOKUP(C56,'240 Odpovědi formuláře'!A:H,8,0)</f>
        <v>0</v>
      </c>
      <c r="H56" s="112">
        <f>VLOOKUP(C56,'240 Odpovědi formuláře'!A:I,9,0)</f>
        <v>150</v>
      </c>
      <c r="I56" s="112">
        <f>VLOOKUP(C56,'240 Odpovědi formuláře'!A:J,10,0)</f>
        <v>0</v>
      </c>
      <c r="J56" s="112">
        <f>VLOOKUP(C56,'240 Odpovědi formuláře'!A:K,11,0)</f>
        <v>0</v>
      </c>
      <c r="K56" s="112">
        <f>VLOOKUP(C56,'240 Odpovědi formuláře'!A:L,12,0)</f>
        <v>0</v>
      </c>
      <c r="L56" s="112">
        <f>VLOOKUP(C56,'240 Odpovědi formuláře'!A:M,13,0)</f>
        <v>0</v>
      </c>
      <c r="M56" s="112">
        <f>VLOOKUP(C56,'240 Odpovědi formuláře'!A:N,14,0)</f>
        <v>0</v>
      </c>
      <c r="N56" s="112">
        <f>VLOOKUP(C56,'240 Odpovědi formuláře'!A:O,15,0)</f>
        <v>0</v>
      </c>
      <c r="O56" s="143">
        <f>VLOOKUP(C56,'240 Odpovědi formuláře'!A:P,16,0)</f>
        <v>0</v>
      </c>
      <c r="P56" s="143">
        <f>VLOOKUP(C56,'240 Odpovědi formuláře'!A:Q,17,0)</f>
        <v>0</v>
      </c>
      <c r="Q56" s="112">
        <f>VLOOKUP(C56,'240 Odpovědi formuláře'!A:R,18,0)</f>
        <v>0</v>
      </c>
      <c r="R56" s="112">
        <f>VLOOKUP(C56,'240 Odpovědi formuláře'!A:S,19,0)</f>
        <v>0</v>
      </c>
      <c r="S56" s="98">
        <f t="shared" si="0"/>
        <v>150</v>
      </c>
    </row>
    <row r="57" spans="1:19" ht="40.15" customHeight="1">
      <c r="A57" s="109">
        <v>52</v>
      </c>
      <c r="B57" s="110" t="str">
        <f>VLOOKUP(C57,Seznam_PO_1_1_2022!A:B,2,0)</f>
        <v>JM_171</v>
      </c>
      <c r="C57" s="140">
        <v>45671826</v>
      </c>
      <c r="D57" s="161">
        <v>45671826</v>
      </c>
      <c r="E57" s="111" t="str">
        <f>VLOOKUP(C57,Seznam_PO_1_1_2022!A:E,5,0)</f>
        <v>Emin zámek, příspěvková organizace</v>
      </c>
      <c r="F57" s="111" t="str">
        <f>VLOOKUP(C57,Seznam_PO_1_1_2022!A:F,6,0)</f>
        <v>Šanov 275, 671 67 Hrušovany nad Jevišovkou</v>
      </c>
      <c r="G57" s="112">
        <f>VLOOKUP(C57,'240 Odpovědi formuláře'!A:H,8,0)</f>
        <v>50</v>
      </c>
      <c r="H57" s="112">
        <f>VLOOKUP(C57,'240 Odpovědi formuláře'!A:I,9,0)</f>
        <v>0</v>
      </c>
      <c r="I57" s="112">
        <f>VLOOKUP(C57,'240 Odpovědi formuláře'!A:J,10,0)</f>
        <v>0</v>
      </c>
      <c r="J57" s="112">
        <f>VLOOKUP(C57,'240 Odpovědi formuláře'!A:K,11,0)</f>
        <v>0</v>
      </c>
      <c r="K57" s="112">
        <f>VLOOKUP(C57,'240 Odpovědi formuláře'!A:L,12,0)</f>
        <v>0</v>
      </c>
      <c r="L57" s="112">
        <f>VLOOKUP(C57,'240 Odpovědi formuláře'!A:M,13,0)</f>
        <v>0</v>
      </c>
      <c r="M57" s="112">
        <f>VLOOKUP(C57,'240 Odpovědi formuláře'!A:N,14,0)</f>
        <v>0</v>
      </c>
      <c r="N57" s="112">
        <f>VLOOKUP(C57,'240 Odpovědi formuláře'!A:O,15,0)</f>
        <v>0</v>
      </c>
      <c r="O57" s="143">
        <f>VLOOKUP(C57,'240 Odpovědi formuláře'!A:P,16,0)</f>
        <v>0</v>
      </c>
      <c r="P57" s="143">
        <f>VLOOKUP(C57,'240 Odpovědi formuláře'!A:Q,17,0)</f>
        <v>0</v>
      </c>
      <c r="Q57" s="112">
        <f>VLOOKUP(C57,'240 Odpovědi formuláře'!A:R,18,0)</f>
        <v>0</v>
      </c>
      <c r="R57" s="112">
        <f>VLOOKUP(C57,'240 Odpovědi formuláře'!A:S,19,0)</f>
        <v>0</v>
      </c>
      <c r="S57" s="98">
        <f t="shared" si="0"/>
        <v>50</v>
      </c>
    </row>
    <row r="58" spans="1:19" ht="40.15" customHeight="1">
      <c r="A58" s="109">
        <v>53</v>
      </c>
      <c r="B58" s="110" t="str">
        <f>VLOOKUP(C58,Seznam_PO_1_1_2022!A:B,2,0)</f>
        <v>JM_095</v>
      </c>
      <c r="C58" s="140">
        <v>60552255</v>
      </c>
      <c r="D58" s="161">
        <v>60552255</v>
      </c>
      <c r="E58" s="111" t="str">
        <f>VLOOKUP(C58,Seznam_PO_1_1_2022!A:E,5,0)</f>
        <v>Střední škola Brno, Charbulova, příspěvková organizace</v>
      </c>
      <c r="F58" s="111" t="str">
        <f>VLOOKUP(C58,Seznam_PO_1_1_2022!A:F,6,0)</f>
        <v>Charbulova 1072/106, 618 00 Brno</v>
      </c>
      <c r="G58" s="112">
        <f>VLOOKUP(C58,'240 Odpovědi formuláře'!A:H,8,0)</f>
        <v>0</v>
      </c>
      <c r="H58" s="112">
        <f>VLOOKUP(C58,'240 Odpovědi formuláře'!A:I,9,0)</f>
        <v>500</v>
      </c>
      <c r="I58" s="112">
        <f>VLOOKUP(C58,'240 Odpovědi formuláře'!A:J,10,0)</f>
        <v>0</v>
      </c>
      <c r="J58" s="112">
        <f>VLOOKUP(C58,'240 Odpovědi formuláře'!A:K,11,0)</f>
        <v>0</v>
      </c>
      <c r="K58" s="112">
        <f>VLOOKUP(C58,'240 Odpovědi formuláře'!A:L,12,0)</f>
        <v>0</v>
      </c>
      <c r="L58" s="112">
        <f>VLOOKUP(C58,'240 Odpovědi formuláře'!A:M,13,0)</f>
        <v>0</v>
      </c>
      <c r="M58" s="112">
        <f>VLOOKUP(C58,'240 Odpovědi formuláře'!A:N,14,0)</f>
        <v>0</v>
      </c>
      <c r="N58" s="112">
        <f>VLOOKUP(C58,'240 Odpovědi formuláře'!A:O,15,0)</f>
        <v>0</v>
      </c>
      <c r="O58" s="143">
        <f>VLOOKUP(C58,'240 Odpovědi formuláře'!A:P,16,0)</f>
        <v>0</v>
      </c>
      <c r="P58" s="143">
        <f>VLOOKUP(C58,'240 Odpovědi formuláře'!A:Q,17,0)</f>
        <v>0</v>
      </c>
      <c r="Q58" s="112">
        <f>VLOOKUP(C58,'240 Odpovědi formuláře'!A:R,18,0)</f>
        <v>0</v>
      </c>
      <c r="R58" s="112">
        <f>VLOOKUP(C58,'240 Odpovědi formuláře'!A:S,19,0)</f>
        <v>0</v>
      </c>
      <c r="S58" s="98">
        <f t="shared" si="0"/>
        <v>500</v>
      </c>
    </row>
    <row r="59" spans="2:18" ht="40.15" customHeight="1" hidden="1">
      <c r="B59" s="113"/>
      <c r="C59" s="113"/>
      <c r="D59" s="114"/>
      <c r="E59" s="113"/>
      <c r="F59" s="115"/>
      <c r="G59" s="137">
        <f aca="true" t="shared" si="2" ref="G59:R59">SUM(G6:G58)</f>
        <v>2285</v>
      </c>
      <c r="H59" s="137">
        <f t="shared" si="2"/>
        <v>2095</v>
      </c>
      <c r="I59" s="137">
        <f t="shared" si="2"/>
        <v>50</v>
      </c>
      <c r="J59" s="137">
        <f t="shared" si="2"/>
        <v>70</v>
      </c>
      <c r="K59" s="116">
        <f t="shared" si="2"/>
        <v>12</v>
      </c>
      <c r="L59" s="116">
        <f t="shared" si="2"/>
        <v>15</v>
      </c>
      <c r="M59" s="116">
        <f t="shared" si="2"/>
        <v>14</v>
      </c>
      <c r="N59" s="116">
        <f t="shared" si="2"/>
        <v>19</v>
      </c>
      <c r="O59" s="144">
        <f t="shared" si="2"/>
        <v>0</v>
      </c>
      <c r="P59" s="144">
        <f t="shared" si="2"/>
        <v>0</v>
      </c>
      <c r="Q59" s="116">
        <f t="shared" si="2"/>
        <v>10</v>
      </c>
      <c r="R59" s="116">
        <f t="shared" si="2"/>
        <v>35</v>
      </c>
    </row>
    <row r="60" spans="17:19" ht="40.15" customHeight="1" hidden="1">
      <c r="Q60" s="98">
        <f>SUM(G59:R59)</f>
        <v>4605</v>
      </c>
      <c r="S60" s="98">
        <f>SUM(S6:S58)</f>
        <v>4605</v>
      </c>
    </row>
  </sheetData>
  <mergeCells count="4">
    <mergeCell ref="C1:Q1"/>
    <mergeCell ref="C2:Q2"/>
    <mergeCell ref="C3:Q3"/>
    <mergeCell ref="C4:Q4"/>
  </mergeCells>
  <conditionalFormatting sqref="B1:B1048576">
    <cfRule type="duplicateValues" priority="1" dxfId="0">
      <formula>AND(COUNTIF($B$1:$B$1048576,B1)&gt;1,NOT(ISBLANK(B1)))</formula>
    </cfRule>
  </conditionalFormatting>
  <conditionalFormatting sqref="G6:R58">
    <cfRule type="cellIs" priority="2" dxfId="1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4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F683-242B-490C-9CB7-14773592EFAD}">
  <sheetPr>
    <tabColor theme="5" tint="-0.24997000396251678"/>
    <pageSetUpPr fitToPage="1"/>
  </sheetPr>
  <dimension ref="A1:S26"/>
  <sheetViews>
    <sheetView tabSelected="1" view="pageBreakPreview" zoomScale="70" zoomScaleSheetLayoutView="70" zoomScalePageLayoutView="55" workbookViewId="0" topLeftCell="A1">
      <selection activeCell="Q8" sqref="Q8"/>
    </sheetView>
  </sheetViews>
  <sheetFormatPr defaultColWidth="9.140625" defaultRowHeight="12.75"/>
  <cols>
    <col min="1" max="1" width="9.140625" style="90" customWidth="1"/>
    <col min="2" max="2" width="55.140625" style="90" customWidth="1"/>
    <col min="3" max="4" width="14.57421875" style="90" customWidth="1"/>
    <col min="5" max="5" width="24.00390625" style="91" customWidth="1"/>
    <col min="6" max="6" width="19.28125" style="92" customWidth="1"/>
    <col min="7" max="7" width="19.28125" style="93" customWidth="1"/>
    <col min="8" max="14" width="14.57421875" style="93" customWidth="1"/>
    <col min="15" max="15" width="12.421875" style="93" customWidth="1"/>
    <col min="16" max="16" width="15.28125" style="91" customWidth="1"/>
    <col min="17" max="17" width="25.140625" style="91" customWidth="1"/>
    <col min="18" max="19" width="16.421875" style="96" hidden="1" customWidth="1"/>
    <col min="20" max="16384" width="9.140625" style="91" customWidth="1"/>
  </cols>
  <sheetData>
    <row r="1" spans="1:19" s="64" customFormat="1" ht="29.25" customHeight="1">
      <c r="A1" s="165" t="s">
        <v>929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63"/>
      <c r="S1" s="63"/>
    </row>
    <row r="2" spans="1:19" s="64" customFormat="1" ht="18.75" customHeight="1">
      <c r="A2" s="166" t="s">
        <v>930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63"/>
      <c r="S2" s="63"/>
    </row>
    <row r="3" spans="1:19" s="64" customFormat="1" ht="12.75">
      <c r="A3" s="166" t="s">
        <v>931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63"/>
      <c r="S3" s="63"/>
    </row>
    <row r="4" spans="1:19" s="64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  <c r="S4" s="63"/>
    </row>
    <row r="5" spans="1:19" s="64" customFormat="1" ht="42.95" customHeight="1">
      <c r="A5" s="167" t="s">
        <v>932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63"/>
      <c r="S5" s="63"/>
    </row>
    <row r="6" spans="1:19" s="64" customFormat="1" ht="19.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R6" s="63"/>
      <c r="S6" s="63"/>
    </row>
    <row r="7" spans="1:19" s="66" customFormat="1" ht="99.95" customHeight="1">
      <c r="A7" s="68" t="s">
        <v>933</v>
      </c>
      <c r="B7" s="68" t="s">
        <v>934</v>
      </c>
      <c r="C7" s="68" t="s">
        <v>935</v>
      </c>
      <c r="D7" s="68" t="s">
        <v>936</v>
      </c>
      <c r="E7" s="69" t="s">
        <v>937</v>
      </c>
      <c r="F7" s="69" t="s">
        <v>938</v>
      </c>
      <c r="G7" s="69" t="s">
        <v>939</v>
      </c>
      <c r="H7" s="70" t="s">
        <v>940</v>
      </c>
      <c r="I7" s="70" t="s">
        <v>941</v>
      </c>
      <c r="J7" s="69" t="s">
        <v>942</v>
      </c>
      <c r="K7" s="69" t="s">
        <v>943</v>
      </c>
      <c r="L7" s="71" t="s">
        <v>944</v>
      </c>
      <c r="M7" s="69" t="s">
        <v>945</v>
      </c>
      <c r="N7" s="69" t="s">
        <v>946</v>
      </c>
      <c r="O7" s="69" t="s">
        <v>947</v>
      </c>
      <c r="P7" s="72" t="s">
        <v>948</v>
      </c>
      <c r="Q7" s="73" t="s">
        <v>949</v>
      </c>
      <c r="R7" s="138" t="s">
        <v>1029</v>
      </c>
      <c r="S7" s="74" t="s">
        <v>950</v>
      </c>
    </row>
    <row r="8" spans="1:19" s="87" customFormat="1" ht="30" customHeight="1">
      <c r="A8" s="75">
        <v>1</v>
      </c>
      <c r="B8" s="79" t="s">
        <v>951</v>
      </c>
      <c r="C8" s="134">
        <v>80</v>
      </c>
      <c r="D8" s="134" t="s">
        <v>952</v>
      </c>
      <c r="E8" s="134" t="s">
        <v>953</v>
      </c>
      <c r="F8" s="134" t="s">
        <v>954</v>
      </c>
      <c r="G8" s="134" t="s">
        <v>955</v>
      </c>
      <c r="H8" s="134" t="s">
        <v>956</v>
      </c>
      <c r="I8" s="135">
        <v>500</v>
      </c>
      <c r="J8" s="134" t="s">
        <v>957</v>
      </c>
      <c r="K8" s="134" t="s">
        <v>957</v>
      </c>
      <c r="L8" s="134" t="s">
        <v>957</v>
      </c>
      <c r="M8" s="134" t="s">
        <v>957</v>
      </c>
      <c r="N8" s="134" t="s">
        <v>957</v>
      </c>
      <c r="O8" s="134" t="s">
        <v>957</v>
      </c>
      <c r="P8" s="89">
        <f>'01Seznam zadavatelů'!G59</f>
        <v>2285</v>
      </c>
      <c r="Q8" s="85"/>
      <c r="R8" s="86">
        <v>81</v>
      </c>
      <c r="S8" s="86">
        <f aca="true" t="shared" si="0" ref="S8:S19">R8*P8</f>
        <v>185085</v>
      </c>
    </row>
    <row r="9" spans="1:19" s="87" customFormat="1" ht="30" customHeight="1">
      <c r="A9" s="75">
        <v>2</v>
      </c>
      <c r="B9" s="79" t="s">
        <v>958</v>
      </c>
      <c r="C9" s="134">
        <v>80</v>
      </c>
      <c r="D9" s="134" t="s">
        <v>952</v>
      </c>
      <c r="E9" s="134" t="s">
        <v>959</v>
      </c>
      <c r="F9" s="134" t="s">
        <v>960</v>
      </c>
      <c r="G9" s="134" t="s">
        <v>961</v>
      </c>
      <c r="H9" s="134" t="s">
        <v>962</v>
      </c>
      <c r="I9" s="135">
        <v>500</v>
      </c>
      <c r="J9" s="134" t="s">
        <v>957</v>
      </c>
      <c r="K9" s="134" t="s">
        <v>957</v>
      </c>
      <c r="L9" s="134" t="s">
        <v>957</v>
      </c>
      <c r="M9" s="134" t="s">
        <v>957</v>
      </c>
      <c r="N9" s="76" t="s">
        <v>963</v>
      </c>
      <c r="O9" s="134" t="s">
        <v>957</v>
      </c>
      <c r="P9" s="89">
        <f>'01Seznam zadavatelů'!H59</f>
        <v>2095</v>
      </c>
      <c r="Q9" s="85"/>
      <c r="R9" s="86">
        <v>73</v>
      </c>
      <c r="S9" s="86">
        <f t="shared" si="0"/>
        <v>152935</v>
      </c>
    </row>
    <row r="10" spans="1:19" s="87" customFormat="1" ht="30" customHeight="1">
      <c r="A10" s="75">
        <v>3</v>
      </c>
      <c r="B10" s="79" t="s">
        <v>964</v>
      </c>
      <c r="C10" s="134">
        <v>80</v>
      </c>
      <c r="D10" s="134" t="s">
        <v>952</v>
      </c>
      <c r="E10" s="134" t="s">
        <v>965</v>
      </c>
      <c r="F10" s="134" t="s">
        <v>966</v>
      </c>
      <c r="G10" s="134" t="s">
        <v>961</v>
      </c>
      <c r="H10" s="134" t="s">
        <v>967</v>
      </c>
      <c r="I10" s="135">
        <v>500</v>
      </c>
      <c r="J10" s="77" t="s">
        <v>968</v>
      </c>
      <c r="K10" s="77" t="s">
        <v>968</v>
      </c>
      <c r="L10" s="77" t="s">
        <v>957</v>
      </c>
      <c r="M10" s="78" t="s">
        <v>968</v>
      </c>
      <c r="N10" s="76" t="s">
        <v>963</v>
      </c>
      <c r="O10" s="88" t="s">
        <v>968</v>
      </c>
      <c r="P10" s="89">
        <f>'01Seznam zadavatelů'!I59</f>
        <v>50</v>
      </c>
      <c r="Q10" s="85"/>
      <c r="R10" s="86">
        <v>71</v>
      </c>
      <c r="S10" s="86">
        <f t="shared" si="0"/>
        <v>3550</v>
      </c>
    </row>
    <row r="11" spans="1:19" s="87" customFormat="1" ht="30" customHeight="1">
      <c r="A11" s="75">
        <v>4</v>
      </c>
      <c r="B11" s="79" t="s">
        <v>969</v>
      </c>
      <c r="C11" s="134">
        <v>160</v>
      </c>
      <c r="D11" s="134" t="s">
        <v>952</v>
      </c>
      <c r="E11" s="134" t="s">
        <v>953</v>
      </c>
      <c r="F11" s="134" t="s">
        <v>960</v>
      </c>
      <c r="G11" s="134" t="s">
        <v>970</v>
      </c>
      <c r="H11" s="134" t="s">
        <v>971</v>
      </c>
      <c r="I11" s="135">
        <v>250</v>
      </c>
      <c r="J11" s="77" t="s">
        <v>957</v>
      </c>
      <c r="K11" s="77" t="s">
        <v>957</v>
      </c>
      <c r="L11" s="77" t="s">
        <v>957</v>
      </c>
      <c r="M11" s="78" t="s">
        <v>957</v>
      </c>
      <c r="N11" s="78" t="s">
        <v>957</v>
      </c>
      <c r="O11" s="88" t="s">
        <v>957</v>
      </c>
      <c r="P11" s="89">
        <f>'01Seznam zadavatelů'!J59</f>
        <v>70</v>
      </c>
      <c r="Q11" s="85"/>
      <c r="R11" s="86">
        <v>107</v>
      </c>
      <c r="S11" s="86">
        <f t="shared" si="0"/>
        <v>7490</v>
      </c>
    </row>
    <row r="12" spans="1:19" s="87" customFormat="1" ht="30" customHeight="1">
      <c r="A12" s="75">
        <v>5</v>
      </c>
      <c r="B12" s="79" t="s">
        <v>972</v>
      </c>
      <c r="C12" s="134">
        <v>80</v>
      </c>
      <c r="D12" s="134" t="s">
        <v>952</v>
      </c>
      <c r="E12" s="76" t="s">
        <v>963</v>
      </c>
      <c r="F12" s="76" t="s">
        <v>963</v>
      </c>
      <c r="G12" s="134" t="s">
        <v>973</v>
      </c>
      <c r="H12" s="134" t="s">
        <v>974</v>
      </c>
      <c r="I12" s="135">
        <v>500</v>
      </c>
      <c r="J12" s="80" t="s">
        <v>957</v>
      </c>
      <c r="K12" s="80" t="s">
        <v>957</v>
      </c>
      <c r="L12" s="80" t="s">
        <v>957</v>
      </c>
      <c r="M12" s="81" t="s">
        <v>957</v>
      </c>
      <c r="N12" s="76" t="s">
        <v>963</v>
      </c>
      <c r="O12" s="84" t="s">
        <v>968</v>
      </c>
      <c r="P12" s="89">
        <f>'01Seznam zadavatelů'!K59</f>
        <v>12</v>
      </c>
      <c r="Q12" s="85"/>
      <c r="R12" s="86">
        <v>180</v>
      </c>
      <c r="S12" s="86">
        <f t="shared" si="0"/>
        <v>2160</v>
      </c>
    </row>
    <row r="13" spans="1:19" s="87" customFormat="1" ht="30" customHeight="1">
      <c r="A13" s="75">
        <v>6</v>
      </c>
      <c r="B13" s="79" t="s">
        <v>975</v>
      </c>
      <c r="C13" s="82">
        <v>160</v>
      </c>
      <c r="D13" s="82" t="s">
        <v>952</v>
      </c>
      <c r="E13" s="76" t="s">
        <v>963</v>
      </c>
      <c r="F13" s="76" t="s">
        <v>963</v>
      </c>
      <c r="G13" s="82" t="s">
        <v>976</v>
      </c>
      <c r="H13" s="82" t="s">
        <v>974</v>
      </c>
      <c r="I13" s="83">
        <v>250</v>
      </c>
      <c r="J13" s="80" t="s">
        <v>957</v>
      </c>
      <c r="K13" s="80" t="s">
        <v>957</v>
      </c>
      <c r="L13" s="80" t="s">
        <v>957</v>
      </c>
      <c r="M13" s="81" t="s">
        <v>957</v>
      </c>
      <c r="N13" s="81" t="s">
        <v>957</v>
      </c>
      <c r="O13" s="84" t="s">
        <v>968</v>
      </c>
      <c r="P13" s="89">
        <f>'01Seznam zadavatelů'!L59</f>
        <v>15</v>
      </c>
      <c r="Q13" s="85"/>
      <c r="R13" s="86">
        <v>199</v>
      </c>
      <c r="S13" s="86">
        <f t="shared" si="0"/>
        <v>2985</v>
      </c>
    </row>
    <row r="14" spans="1:19" s="87" customFormat="1" ht="30" customHeight="1">
      <c r="A14" s="75">
        <v>7</v>
      </c>
      <c r="B14" s="79" t="s">
        <v>977</v>
      </c>
      <c r="C14" s="82">
        <v>80</v>
      </c>
      <c r="D14" s="82" t="s">
        <v>978</v>
      </c>
      <c r="E14" s="82" t="s">
        <v>953</v>
      </c>
      <c r="F14" s="82" t="s">
        <v>954</v>
      </c>
      <c r="G14" s="82" t="s">
        <v>955</v>
      </c>
      <c r="H14" s="82" t="s">
        <v>979</v>
      </c>
      <c r="I14" s="83">
        <v>500</v>
      </c>
      <c r="J14" s="77" t="s">
        <v>957</v>
      </c>
      <c r="K14" s="77" t="s">
        <v>957</v>
      </c>
      <c r="L14" s="77" t="s">
        <v>957</v>
      </c>
      <c r="M14" s="78" t="s">
        <v>957</v>
      </c>
      <c r="N14" s="78" t="s">
        <v>957</v>
      </c>
      <c r="O14" s="88" t="s">
        <v>957</v>
      </c>
      <c r="P14" s="89">
        <f>'01Seznam zadavatelů'!M59</f>
        <v>14</v>
      </c>
      <c r="Q14" s="85"/>
      <c r="R14" s="86">
        <v>180</v>
      </c>
      <c r="S14" s="86">
        <f t="shared" si="0"/>
        <v>2520</v>
      </c>
    </row>
    <row r="15" spans="1:19" s="87" customFormat="1" ht="30" customHeight="1">
      <c r="A15" s="75">
        <v>8</v>
      </c>
      <c r="B15" s="79" t="s">
        <v>980</v>
      </c>
      <c r="C15" s="82">
        <v>80</v>
      </c>
      <c r="D15" s="82" t="s">
        <v>978</v>
      </c>
      <c r="E15" s="82" t="s">
        <v>959</v>
      </c>
      <c r="F15" s="82" t="s">
        <v>960</v>
      </c>
      <c r="G15" s="82" t="s">
        <v>961</v>
      </c>
      <c r="H15" s="82" t="s">
        <v>962</v>
      </c>
      <c r="I15" s="83">
        <v>500</v>
      </c>
      <c r="J15" s="77" t="s">
        <v>957</v>
      </c>
      <c r="K15" s="77" t="s">
        <v>957</v>
      </c>
      <c r="L15" s="77" t="s">
        <v>957</v>
      </c>
      <c r="M15" s="78" t="s">
        <v>957</v>
      </c>
      <c r="N15" s="76" t="s">
        <v>963</v>
      </c>
      <c r="O15" s="88" t="s">
        <v>957</v>
      </c>
      <c r="P15" s="89">
        <f>'01Seznam zadavatelů'!N59</f>
        <v>19</v>
      </c>
      <c r="Q15" s="85"/>
      <c r="R15" s="86">
        <v>180</v>
      </c>
      <c r="S15" s="86">
        <f t="shared" si="0"/>
        <v>3420</v>
      </c>
    </row>
    <row r="16" spans="1:19" s="156" customFormat="1" ht="30" customHeight="1" hidden="1">
      <c r="A16" s="146">
        <v>9</v>
      </c>
      <c r="B16" s="147" t="s">
        <v>981</v>
      </c>
      <c r="C16" s="148">
        <v>80</v>
      </c>
      <c r="D16" s="148" t="s">
        <v>978</v>
      </c>
      <c r="E16" s="148" t="s">
        <v>965</v>
      </c>
      <c r="F16" s="148" t="s">
        <v>966</v>
      </c>
      <c r="G16" s="148" t="s">
        <v>961</v>
      </c>
      <c r="H16" s="148" t="s">
        <v>967</v>
      </c>
      <c r="I16" s="149">
        <v>500</v>
      </c>
      <c r="J16" s="150" t="s">
        <v>968</v>
      </c>
      <c r="K16" s="150" t="s">
        <v>968</v>
      </c>
      <c r="L16" s="150" t="s">
        <v>957</v>
      </c>
      <c r="M16" s="151" t="s">
        <v>968</v>
      </c>
      <c r="N16" s="152" t="s">
        <v>963</v>
      </c>
      <c r="O16" s="153" t="s">
        <v>968</v>
      </c>
      <c r="P16" s="154">
        <f>'01Seznam zadavatelů'!O59</f>
        <v>0</v>
      </c>
      <c r="Q16" s="85"/>
      <c r="R16" s="155">
        <v>175</v>
      </c>
      <c r="S16" s="155">
        <f t="shared" si="0"/>
        <v>0</v>
      </c>
    </row>
    <row r="17" spans="1:19" s="156" customFormat="1" ht="36" customHeight="1" hidden="1">
      <c r="A17" s="146">
        <v>10</v>
      </c>
      <c r="B17" s="147" t="s">
        <v>982</v>
      </c>
      <c r="C17" s="148">
        <v>80</v>
      </c>
      <c r="D17" s="148" t="s">
        <v>978</v>
      </c>
      <c r="E17" s="148" t="s">
        <v>983</v>
      </c>
      <c r="F17" s="148" t="s">
        <v>983</v>
      </c>
      <c r="G17" s="148" t="s">
        <v>955</v>
      </c>
      <c r="H17" s="148" t="s">
        <v>979</v>
      </c>
      <c r="I17" s="149">
        <v>500</v>
      </c>
      <c r="J17" s="157" t="s">
        <v>957</v>
      </c>
      <c r="K17" s="157" t="s">
        <v>957</v>
      </c>
      <c r="L17" s="157" t="s">
        <v>957</v>
      </c>
      <c r="M17" s="158" t="s">
        <v>957</v>
      </c>
      <c r="N17" s="152" t="s">
        <v>983</v>
      </c>
      <c r="O17" s="159" t="s">
        <v>957</v>
      </c>
      <c r="P17" s="154">
        <f>'01Seznam zadavatelů'!P59</f>
        <v>0</v>
      </c>
      <c r="Q17" s="85"/>
      <c r="R17" s="155">
        <v>187</v>
      </c>
      <c r="S17" s="155">
        <f t="shared" si="0"/>
        <v>0</v>
      </c>
    </row>
    <row r="18" spans="1:19" s="87" customFormat="1" ht="30" customHeight="1">
      <c r="A18" s="75">
        <v>9</v>
      </c>
      <c r="B18" s="79" t="s">
        <v>984</v>
      </c>
      <c r="C18" s="82">
        <v>80</v>
      </c>
      <c r="D18" s="82" t="s">
        <v>985</v>
      </c>
      <c r="E18" s="82" t="s">
        <v>986</v>
      </c>
      <c r="F18" s="82" t="s">
        <v>987</v>
      </c>
      <c r="G18" s="82" t="s">
        <v>961</v>
      </c>
      <c r="H18" s="82" t="s">
        <v>962</v>
      </c>
      <c r="I18" s="83">
        <v>500</v>
      </c>
      <c r="J18" s="77" t="s">
        <v>957</v>
      </c>
      <c r="K18" s="77" t="s">
        <v>957</v>
      </c>
      <c r="L18" s="77" t="s">
        <v>957</v>
      </c>
      <c r="M18" s="78" t="s">
        <v>957</v>
      </c>
      <c r="N18" s="76" t="s">
        <v>963</v>
      </c>
      <c r="O18" s="88" t="s">
        <v>957</v>
      </c>
      <c r="P18" s="89">
        <f>'01Seznam zadavatelů'!Q59</f>
        <v>10</v>
      </c>
      <c r="Q18" s="85"/>
      <c r="R18" s="86">
        <v>53</v>
      </c>
      <c r="S18" s="86">
        <f t="shared" si="0"/>
        <v>530</v>
      </c>
    </row>
    <row r="19" spans="1:19" s="87" customFormat="1" ht="30" customHeight="1">
      <c r="A19" s="75">
        <v>10</v>
      </c>
      <c r="B19" s="79" t="s">
        <v>988</v>
      </c>
      <c r="C19" s="82">
        <v>80</v>
      </c>
      <c r="D19" s="82" t="s">
        <v>952</v>
      </c>
      <c r="E19" s="82" t="s">
        <v>989</v>
      </c>
      <c r="F19" s="82">
        <v>95</v>
      </c>
      <c r="G19" s="82" t="s">
        <v>990</v>
      </c>
      <c r="H19" s="76" t="s">
        <v>963</v>
      </c>
      <c r="I19" s="83">
        <v>500</v>
      </c>
      <c r="J19" s="77" t="s">
        <v>957</v>
      </c>
      <c r="K19" s="77" t="s">
        <v>957</v>
      </c>
      <c r="L19" s="77" t="s">
        <v>957</v>
      </c>
      <c r="M19" s="78" t="s">
        <v>968</v>
      </c>
      <c r="N19" s="76" t="s">
        <v>963</v>
      </c>
      <c r="O19" s="88" t="s">
        <v>957</v>
      </c>
      <c r="P19" s="89">
        <f>'01Seznam zadavatelů'!R59</f>
        <v>35</v>
      </c>
      <c r="Q19" s="85"/>
      <c r="R19" s="86">
        <v>89</v>
      </c>
      <c r="S19" s="86">
        <f t="shared" si="0"/>
        <v>3115</v>
      </c>
    </row>
    <row r="20" spans="13:19" ht="30" customHeight="1">
      <c r="M20" s="94"/>
      <c r="N20" s="94"/>
      <c r="O20" s="67" t="s">
        <v>991</v>
      </c>
      <c r="P20" s="95">
        <f>SUM(P8:P19)</f>
        <v>4605</v>
      </c>
      <c r="S20" s="96">
        <f>SUM(S8:S19)</f>
        <v>363790</v>
      </c>
    </row>
    <row r="21" ht="12.75">
      <c r="P21" s="97"/>
    </row>
    <row r="22" ht="12.75">
      <c r="P22" s="97"/>
    </row>
    <row r="23" ht="12.75">
      <c r="P23" s="97"/>
    </row>
    <row r="24" ht="12.75">
      <c r="P24" s="97"/>
    </row>
    <row r="25" ht="12.75">
      <c r="P25" s="97"/>
    </row>
    <row r="26" ht="12.75">
      <c r="P26" s="97"/>
    </row>
  </sheetData>
  <sheetProtection algorithmName="SHA-512" hashValue="W4mf1BpfucJEY9cD9RKKYBkQAaQnHBPnbFLQlYyqqa9b3X3YZWzbxkQLtzAT9vOL27i1PrEkzGeUle8o9yZBKg==" saltValue="Kbn1xB8BDB91ezEOFeSVjw==" spinCount="100000" sheet="1" selectLockedCells="1"/>
  <protectedRanges>
    <protectedRange sqref="Q8:Q16 Q18:Q19" name="Oblast1"/>
    <protectedRange sqref="B17" name="Range1"/>
    <protectedRange sqref="C8:N19" name="Range1_1"/>
  </protectedRanges>
  <autoFilter ref="B7:O18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1" r:id="rId1"/>
  <headerFooter>
    <oddFooter>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CDFE-5DA1-4292-A6D0-3E1D8719919A}">
  <sheetPr>
    <tabColor theme="5" tint="-0.24997000396251678"/>
  </sheetPr>
  <dimension ref="A1:D23"/>
  <sheetViews>
    <sheetView view="pageBreakPreview" zoomScale="115" zoomScaleSheetLayoutView="115" workbookViewId="0" topLeftCell="A1">
      <selection activeCell="D11" sqref="D11"/>
    </sheetView>
  </sheetViews>
  <sheetFormatPr defaultColWidth="9.140625" defaultRowHeight="12.75"/>
  <cols>
    <col min="1" max="1" width="60.57421875" style="119" customWidth="1"/>
    <col min="2" max="2" width="22.8515625" style="119" customWidth="1"/>
    <col min="3" max="3" width="18.28125" style="119" customWidth="1"/>
    <col min="4" max="4" width="22.00390625" style="119" customWidth="1"/>
    <col min="5" max="16384" width="9.140625" style="119" customWidth="1"/>
  </cols>
  <sheetData>
    <row r="1" spans="1:4" ht="15">
      <c r="A1" s="169" t="s">
        <v>1011</v>
      </c>
      <c r="B1" s="169"/>
      <c r="C1" s="169"/>
      <c r="D1" s="169"/>
    </row>
    <row r="2" spans="1:4" ht="15">
      <c r="A2" s="170" t="s">
        <v>930</v>
      </c>
      <c r="B2" s="170"/>
      <c r="C2" s="170"/>
      <c r="D2" s="170"/>
    </row>
    <row r="3" spans="1:4" ht="15">
      <c r="A3" s="169" t="s">
        <v>1012</v>
      </c>
      <c r="B3" s="169"/>
      <c r="C3" s="169"/>
      <c r="D3" s="169"/>
    </row>
    <row r="4" spans="1:4" ht="15">
      <c r="A4" s="120"/>
      <c r="B4" s="121"/>
      <c r="C4" s="120"/>
      <c r="D4" s="120"/>
    </row>
    <row r="5" spans="1:4" ht="60">
      <c r="A5" s="122" t="s">
        <v>1013</v>
      </c>
      <c r="B5" s="123" t="s">
        <v>1014</v>
      </c>
      <c r="C5" s="124" t="s">
        <v>1015</v>
      </c>
      <c r="D5" s="125" t="s">
        <v>1016</v>
      </c>
    </row>
    <row r="6" spans="1:4" ht="18.75" customHeight="1">
      <c r="A6" s="126" t="s">
        <v>1017</v>
      </c>
      <c r="B6" s="128">
        <f>'01Seznam zadavatelů'!G59</f>
        <v>2285</v>
      </c>
      <c r="C6" s="127">
        <v>0</v>
      </c>
      <c r="D6" s="129">
        <f>C6*B6</f>
        <v>0</v>
      </c>
    </row>
    <row r="7" spans="1:4" ht="18.75" customHeight="1">
      <c r="A7" s="126" t="s">
        <v>1018</v>
      </c>
      <c r="B7" s="128">
        <f>'01Seznam zadavatelů'!H59</f>
        <v>2095</v>
      </c>
      <c r="C7" s="127">
        <v>0</v>
      </c>
      <c r="D7" s="129">
        <f aca="true" t="shared" si="0" ref="D7:D17">C7*B7</f>
        <v>0</v>
      </c>
    </row>
    <row r="8" spans="1:4" ht="18.75" customHeight="1">
      <c r="A8" s="126" t="s">
        <v>1019</v>
      </c>
      <c r="B8" s="128">
        <f>'01Seznam zadavatelů'!I59</f>
        <v>50</v>
      </c>
      <c r="C8" s="127">
        <v>0</v>
      </c>
      <c r="D8" s="129">
        <f t="shared" si="0"/>
        <v>0</v>
      </c>
    </row>
    <row r="9" spans="1:4" ht="18.75" customHeight="1">
      <c r="A9" s="126" t="s">
        <v>1002</v>
      </c>
      <c r="B9" s="128">
        <f>'01Seznam zadavatelů'!J59</f>
        <v>70</v>
      </c>
      <c r="C9" s="127">
        <v>0</v>
      </c>
      <c r="D9" s="129">
        <f t="shared" si="0"/>
        <v>0</v>
      </c>
    </row>
    <row r="10" spans="1:4" ht="18.75" customHeight="1">
      <c r="A10" s="126" t="s">
        <v>1020</v>
      </c>
      <c r="B10" s="128">
        <f>'01Seznam zadavatelů'!K59</f>
        <v>12</v>
      </c>
      <c r="C10" s="127">
        <v>0</v>
      </c>
      <c r="D10" s="129">
        <f t="shared" si="0"/>
        <v>0</v>
      </c>
    </row>
    <row r="11" spans="1:4" ht="18.75" customHeight="1">
      <c r="A11" s="126" t="s">
        <v>1021</v>
      </c>
      <c r="B11" s="128">
        <f>'01Seznam zadavatelů'!L59</f>
        <v>15</v>
      </c>
      <c r="C11" s="127">
        <v>0</v>
      </c>
      <c r="D11" s="129">
        <f t="shared" si="0"/>
        <v>0</v>
      </c>
    </row>
    <row r="12" spans="1:4" ht="18.75" customHeight="1">
      <c r="A12" s="126" t="s">
        <v>1022</v>
      </c>
      <c r="B12" s="128">
        <f>'01Seznam zadavatelů'!M59</f>
        <v>14</v>
      </c>
      <c r="C12" s="127">
        <v>0</v>
      </c>
      <c r="D12" s="129">
        <f t="shared" si="0"/>
        <v>0</v>
      </c>
    </row>
    <row r="13" spans="1:4" ht="18.75" customHeight="1">
      <c r="A13" s="126" t="s">
        <v>1023</v>
      </c>
      <c r="B13" s="128">
        <f>'01Seznam zadavatelů'!N59</f>
        <v>19</v>
      </c>
      <c r="C13" s="127">
        <v>0</v>
      </c>
      <c r="D13" s="129">
        <f t="shared" si="0"/>
        <v>0</v>
      </c>
    </row>
    <row r="14" spans="1:4" ht="18.75" customHeight="1">
      <c r="A14" s="126" t="s">
        <v>1024</v>
      </c>
      <c r="B14" s="128">
        <f>'01Seznam zadavatelů'!O59</f>
        <v>0</v>
      </c>
      <c r="C14" s="127">
        <v>0</v>
      </c>
      <c r="D14" s="129">
        <f t="shared" si="0"/>
        <v>0</v>
      </c>
    </row>
    <row r="15" spans="1:4" s="130" customFormat="1" ht="18.75" customHeight="1">
      <c r="A15" s="126" t="s">
        <v>1025</v>
      </c>
      <c r="B15" s="128">
        <f>'01Seznam zadavatelů'!P59</f>
        <v>0</v>
      </c>
      <c r="C15" s="127">
        <v>0</v>
      </c>
      <c r="D15" s="129">
        <f t="shared" si="0"/>
        <v>0</v>
      </c>
    </row>
    <row r="16" spans="1:4" ht="18.75" customHeight="1">
      <c r="A16" s="126" t="s">
        <v>1009</v>
      </c>
      <c r="B16" s="128">
        <f>'01Seznam zadavatelů'!Q59</f>
        <v>10</v>
      </c>
      <c r="C16" s="127">
        <v>0</v>
      </c>
      <c r="D16" s="129">
        <f t="shared" si="0"/>
        <v>0</v>
      </c>
    </row>
    <row r="17" spans="1:4" ht="18.75" customHeight="1">
      <c r="A17" s="126" t="s">
        <v>1026</v>
      </c>
      <c r="B17" s="128">
        <f>'01Seznam zadavatelů'!R59</f>
        <v>35</v>
      </c>
      <c r="C17" s="127">
        <v>0</v>
      </c>
      <c r="D17" s="129">
        <f t="shared" si="0"/>
        <v>0</v>
      </c>
    </row>
    <row r="18" spans="1:4" ht="26.25" customHeight="1">
      <c r="A18" s="131" t="s">
        <v>1027</v>
      </c>
      <c r="B18" s="171"/>
      <c r="C18" s="171"/>
      <c r="D18" s="132">
        <f>SUM(D6:D17)</f>
        <v>0</v>
      </c>
    </row>
    <row r="19" spans="1:4" ht="15">
      <c r="A19" s="120"/>
      <c r="B19" s="121"/>
      <c r="C19" s="120"/>
      <c r="D19" s="120"/>
    </row>
    <row r="20" spans="1:4" ht="12.75">
      <c r="A20" s="172" t="s">
        <v>1028</v>
      </c>
      <c r="B20" s="172"/>
      <c r="C20" s="172"/>
      <c r="D20" s="172"/>
    </row>
    <row r="23" ht="12.75">
      <c r="B23" s="133">
        <f>SUM(B6:B17)</f>
        <v>4605</v>
      </c>
    </row>
  </sheetData>
  <protectedRanges>
    <protectedRange sqref="C6:C17" name="Oblast1"/>
  </protectedRanges>
  <mergeCells count="5">
    <mergeCell ref="A1:D1"/>
    <mergeCell ref="A2:D2"/>
    <mergeCell ref="A3:D3"/>
    <mergeCell ref="B18:C18"/>
    <mergeCell ref="A20:D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6"/>
  <sheetViews>
    <sheetView zoomScale="85" zoomScaleNormal="85" workbookViewId="0" topLeftCell="F1">
      <pane ySplit="1" topLeftCell="A24" activePane="bottomLeft" state="frozen"/>
      <selection pane="bottomLeft" activeCell="U57" sqref="U57"/>
    </sheetView>
  </sheetViews>
  <sheetFormatPr defaultColWidth="12.7109375" defaultRowHeight="15.75" customHeight="1"/>
  <cols>
    <col min="1" max="2" width="18.8515625" style="0" customWidth="1"/>
    <col min="3" max="3" width="28.28125" style="0" customWidth="1"/>
    <col min="4" max="4" width="19.8515625" style="0" customWidth="1"/>
    <col min="5" max="25" width="18.8515625" style="0" customWidth="1"/>
  </cols>
  <sheetData>
    <row r="1" spans="1:20" s="52" customFormat="1" ht="87.6" customHeight="1">
      <c r="A1" s="51" t="s">
        <v>3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 t="s">
        <v>8</v>
      </c>
      <c r="K1" s="51" t="s">
        <v>9</v>
      </c>
      <c r="L1" s="51" t="s">
        <v>10</v>
      </c>
      <c r="M1" s="51" t="s">
        <v>11</v>
      </c>
      <c r="N1" s="51" t="s">
        <v>12</v>
      </c>
      <c r="O1" s="51" t="s">
        <v>13</v>
      </c>
      <c r="P1" s="51" t="s">
        <v>14</v>
      </c>
      <c r="Q1" s="51" t="s">
        <v>15</v>
      </c>
      <c r="R1" s="51" t="s">
        <v>16</v>
      </c>
      <c r="S1" s="51" t="s">
        <v>17</v>
      </c>
      <c r="T1" s="52" t="s">
        <v>150</v>
      </c>
    </row>
    <row r="2" spans="1:21" ht="12.75">
      <c r="A2" s="3">
        <v>346292</v>
      </c>
      <c r="B2" s="2">
        <v>45148.45734645834</v>
      </c>
      <c r="C2" s="1" t="s">
        <v>19</v>
      </c>
      <c r="D2" s="1" t="s">
        <v>20</v>
      </c>
      <c r="E2" s="3" t="s">
        <v>21</v>
      </c>
      <c r="F2" s="1" t="s">
        <v>18</v>
      </c>
      <c r="G2" s="1" t="s">
        <v>18</v>
      </c>
      <c r="H2" s="1">
        <v>480</v>
      </c>
      <c r="T2" t="str">
        <f>VLOOKUP(A2,Seznam_PO_1_1_2022!A:B,2,0)</f>
        <v>JM_058</v>
      </c>
      <c r="U2">
        <f>SUM(H2:S2)</f>
        <v>480</v>
      </c>
    </row>
    <row r="3" spans="1:21" ht="12.75">
      <c r="A3" s="3">
        <v>837385</v>
      </c>
      <c r="B3" s="2">
        <v>45148.45766111111</v>
      </c>
      <c r="C3" s="1" t="s">
        <v>22</v>
      </c>
      <c r="D3" s="1" t="s">
        <v>23</v>
      </c>
      <c r="E3" s="3" t="s">
        <v>24</v>
      </c>
      <c r="F3" s="1" t="s">
        <v>18</v>
      </c>
      <c r="G3" s="1" t="s">
        <v>18</v>
      </c>
      <c r="H3" s="1">
        <v>100</v>
      </c>
      <c r="T3" t="str">
        <f>VLOOKUP(A3,Seznam_PO_1_1_2022!A:B,2,0)</f>
        <v>JM_260</v>
      </c>
      <c r="U3">
        <f aca="true" t="shared" si="0" ref="U3:U54">SUM(H3:S3)</f>
        <v>100</v>
      </c>
    </row>
    <row r="4" spans="1:21" ht="12.75">
      <c r="A4" s="1">
        <v>62160095</v>
      </c>
      <c r="B4" s="2">
        <v>45148.460272951386</v>
      </c>
      <c r="C4" s="1" t="s">
        <v>25</v>
      </c>
      <c r="D4" s="1" t="s">
        <v>26</v>
      </c>
      <c r="E4" s="1">
        <v>62160095</v>
      </c>
      <c r="F4" s="1" t="s">
        <v>18</v>
      </c>
      <c r="G4" s="1" t="s">
        <v>18</v>
      </c>
      <c r="H4" s="1">
        <v>20</v>
      </c>
      <c r="T4" t="str">
        <f>VLOOKUP(A4,Seznam_PO_1_1_2022!A:B,2,0)</f>
        <v>JM_115</v>
      </c>
      <c r="U4">
        <f t="shared" si="0"/>
        <v>20</v>
      </c>
    </row>
    <row r="5" spans="1:21" ht="12.75">
      <c r="A5" s="1">
        <v>45671702</v>
      </c>
      <c r="B5" s="2">
        <v>45148.47127207176</v>
      </c>
      <c r="C5" s="1" t="s">
        <v>27</v>
      </c>
      <c r="D5" s="1" t="s">
        <v>28</v>
      </c>
      <c r="E5" s="1">
        <v>45671702</v>
      </c>
      <c r="F5" s="1" t="s">
        <v>18</v>
      </c>
      <c r="G5" s="1" t="s">
        <v>18</v>
      </c>
      <c r="H5" s="1">
        <v>50</v>
      </c>
      <c r="T5" t="str">
        <f>VLOOKUP(A5,Seznam_PO_1_1_2022!A:B,2,0)</f>
        <v>JM_017</v>
      </c>
      <c r="U5">
        <f t="shared" si="0"/>
        <v>50</v>
      </c>
    </row>
    <row r="6" spans="1:21" ht="12.75">
      <c r="A6" s="1">
        <v>47375604</v>
      </c>
      <c r="B6" s="2">
        <v>45148.47273033565</v>
      </c>
      <c r="C6" s="1" t="s">
        <v>29</v>
      </c>
      <c r="D6" s="1" t="s">
        <v>30</v>
      </c>
      <c r="E6" s="1">
        <v>47375604</v>
      </c>
      <c r="F6" s="1" t="s">
        <v>18</v>
      </c>
      <c r="G6" s="1" t="s">
        <v>18</v>
      </c>
      <c r="H6" s="1">
        <v>50</v>
      </c>
      <c r="T6" t="str">
        <f>VLOOKUP(A6,Seznam_PO_1_1_2022!A:B,2,0)</f>
        <v>JM_257</v>
      </c>
      <c r="U6">
        <f t="shared" si="0"/>
        <v>50</v>
      </c>
    </row>
    <row r="7" spans="1:21" ht="12.75">
      <c r="A7" s="1">
        <v>62073117</v>
      </c>
      <c r="B7" s="2">
        <v>45148.49665291667</v>
      </c>
      <c r="C7" s="1" t="s">
        <v>31</v>
      </c>
      <c r="D7" s="1" t="s">
        <v>32</v>
      </c>
      <c r="E7" s="1">
        <v>62073117</v>
      </c>
      <c r="F7" s="1" t="s">
        <v>18</v>
      </c>
      <c r="G7" s="1" t="s">
        <v>18</v>
      </c>
      <c r="I7" s="1">
        <v>20</v>
      </c>
      <c r="T7" t="str">
        <f>VLOOKUP(A7,Seznam_PO_1_1_2022!A:B,2,0)</f>
        <v>JM_070</v>
      </c>
      <c r="U7">
        <f t="shared" si="0"/>
        <v>20</v>
      </c>
    </row>
    <row r="8" spans="1:21" ht="12.75">
      <c r="A8" s="1">
        <v>45671788</v>
      </c>
      <c r="B8" s="2">
        <v>45148.530937256946</v>
      </c>
      <c r="C8" s="1" t="s">
        <v>33</v>
      </c>
      <c r="D8" s="1" t="s">
        <v>34</v>
      </c>
      <c r="E8" s="1">
        <v>45671788</v>
      </c>
      <c r="F8" s="1" t="s">
        <v>18</v>
      </c>
      <c r="G8" s="1" t="s">
        <v>18</v>
      </c>
      <c r="I8" s="1">
        <v>20</v>
      </c>
      <c r="T8" t="str">
        <f>VLOOKUP(A8,Seznam_PO_1_1_2022!A:B,2,0)</f>
        <v>JM_195</v>
      </c>
      <c r="U8">
        <f t="shared" si="0"/>
        <v>20</v>
      </c>
    </row>
    <row r="9" spans="1:21" ht="12.75">
      <c r="A9" s="1">
        <v>45671877</v>
      </c>
      <c r="B9" s="2">
        <v>45148.533881655094</v>
      </c>
      <c r="C9" s="1" t="s">
        <v>35</v>
      </c>
      <c r="D9" s="1" t="s">
        <v>36</v>
      </c>
      <c r="E9" s="1">
        <v>45671877</v>
      </c>
      <c r="F9" s="1" t="s">
        <v>18</v>
      </c>
      <c r="G9" s="1" t="s">
        <v>18</v>
      </c>
      <c r="H9" s="1">
        <v>45</v>
      </c>
      <c r="T9" t="str">
        <f>VLOOKUP(A9,Seznam_PO_1_1_2022!A:B,2,0)</f>
        <v>JM_173</v>
      </c>
      <c r="U9">
        <f t="shared" si="0"/>
        <v>45</v>
      </c>
    </row>
    <row r="10" spans="1:21" ht="12.75">
      <c r="A10" s="3">
        <v>4150015</v>
      </c>
      <c r="B10" s="2">
        <v>45148.53609253472</v>
      </c>
      <c r="C10" s="1" t="s">
        <v>37</v>
      </c>
      <c r="D10" s="1" t="s">
        <v>38</v>
      </c>
      <c r="E10" s="3" t="s">
        <v>39</v>
      </c>
      <c r="F10" s="1" t="s">
        <v>18</v>
      </c>
      <c r="G10" s="1" t="s">
        <v>18</v>
      </c>
      <c r="I10" s="1">
        <v>30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t="str">
        <f>VLOOKUP(A10,Seznam_PO_1_1_2022!A:B,2,0)</f>
        <v>JM_283</v>
      </c>
      <c r="U10">
        <f t="shared" si="0"/>
        <v>30</v>
      </c>
    </row>
    <row r="11" spans="1:21" ht="12.75">
      <c r="A11" s="1">
        <v>62157299</v>
      </c>
      <c r="B11" s="2">
        <v>45148.547383854166</v>
      </c>
      <c r="C11" s="1" t="s">
        <v>40</v>
      </c>
      <c r="D11" s="1" t="s">
        <v>41</v>
      </c>
      <c r="E11" s="1">
        <v>62157299</v>
      </c>
      <c r="F11" s="1" t="s">
        <v>18</v>
      </c>
      <c r="G11" s="1" t="s">
        <v>18</v>
      </c>
      <c r="I11" s="1">
        <v>150</v>
      </c>
      <c r="T11" t="str">
        <f>VLOOKUP(A11,Seznam_PO_1_1_2022!A:B,2,0)</f>
        <v>JM_108</v>
      </c>
      <c r="U11">
        <f t="shared" si="0"/>
        <v>150</v>
      </c>
    </row>
    <row r="12" spans="1:21" ht="12.75">
      <c r="A12" s="1">
        <v>45671729</v>
      </c>
      <c r="B12" s="2">
        <v>45149.26494311343</v>
      </c>
      <c r="C12" s="1" t="s">
        <v>42</v>
      </c>
      <c r="D12" s="1" t="s">
        <v>43</v>
      </c>
      <c r="E12" s="1">
        <v>45671729</v>
      </c>
      <c r="F12" s="1" t="s">
        <v>18</v>
      </c>
      <c r="G12" s="1" t="s">
        <v>18</v>
      </c>
      <c r="H12" s="1">
        <v>50</v>
      </c>
      <c r="T12" t="str">
        <f>VLOOKUP(A12,Seznam_PO_1_1_2022!A:B,2,0)</f>
        <v>JM_046</v>
      </c>
      <c r="U12">
        <f t="shared" si="0"/>
        <v>50</v>
      </c>
    </row>
    <row r="13" spans="1:21" ht="12.75">
      <c r="A13" s="3">
        <v>226564</v>
      </c>
      <c r="B13" s="2">
        <v>45149.266863067125</v>
      </c>
      <c r="C13" s="1" t="s">
        <v>44</v>
      </c>
      <c r="D13" s="1" t="s">
        <v>45</v>
      </c>
      <c r="E13" s="3" t="s">
        <v>46</v>
      </c>
      <c r="F13" s="1" t="s">
        <v>18</v>
      </c>
      <c r="G13" s="1" t="s">
        <v>18</v>
      </c>
      <c r="I13" s="1">
        <v>60</v>
      </c>
      <c r="T13" t="str">
        <f>VLOOKUP(A13,Seznam_PO_1_1_2022!A:B,2,0)</f>
        <v>JM_134</v>
      </c>
      <c r="U13">
        <f t="shared" si="0"/>
        <v>60</v>
      </c>
    </row>
    <row r="14" spans="1:21" ht="12.75">
      <c r="A14" s="1">
        <v>70997241</v>
      </c>
      <c r="B14" s="2">
        <v>45149.30294159723</v>
      </c>
      <c r="C14" s="1" t="s">
        <v>47</v>
      </c>
      <c r="D14" s="1" t="s">
        <v>48</v>
      </c>
      <c r="E14" s="1">
        <v>70997241</v>
      </c>
      <c r="F14" s="1" t="s">
        <v>18</v>
      </c>
      <c r="G14" s="1" t="s">
        <v>18</v>
      </c>
      <c r="H14" s="1">
        <v>30</v>
      </c>
      <c r="T14" t="str">
        <f>VLOOKUP(A14,Seznam_PO_1_1_2022!A:B,2,0)</f>
        <v>JM_178</v>
      </c>
      <c r="U14">
        <f t="shared" si="0"/>
        <v>30</v>
      </c>
    </row>
    <row r="15" spans="1:21" ht="12.75">
      <c r="A15" s="1">
        <v>46937102</v>
      </c>
      <c r="B15" s="2">
        <v>45149.30329115741</v>
      </c>
      <c r="C15" s="1" t="s">
        <v>49</v>
      </c>
      <c r="D15" s="1" t="s">
        <v>50</v>
      </c>
      <c r="E15" s="1">
        <v>46937102</v>
      </c>
      <c r="F15" s="1" t="s">
        <v>18</v>
      </c>
      <c r="G15" s="1" t="s">
        <v>18</v>
      </c>
      <c r="J15" s="1">
        <v>35</v>
      </c>
      <c r="T15" t="str">
        <f>VLOOKUP(A15,Seznam_PO_1_1_2022!A:B,2,0)</f>
        <v>JM_207</v>
      </c>
      <c r="U15">
        <f t="shared" si="0"/>
        <v>35</v>
      </c>
    </row>
    <row r="16" spans="1:21" ht="12.75">
      <c r="A16" s="3">
        <v>567043</v>
      </c>
      <c r="B16" s="2">
        <v>45149.314762361115</v>
      </c>
      <c r="C16" s="1" t="s">
        <v>51</v>
      </c>
      <c r="D16" s="1" t="s">
        <v>52</v>
      </c>
      <c r="E16" s="3" t="s">
        <v>53</v>
      </c>
      <c r="F16" s="1" t="s">
        <v>18</v>
      </c>
      <c r="G16" s="1" t="s">
        <v>18</v>
      </c>
      <c r="H16" s="1">
        <v>0</v>
      </c>
      <c r="I16" s="1">
        <v>50</v>
      </c>
      <c r="J16" s="1">
        <v>0</v>
      </c>
      <c r="K16" s="1">
        <v>0</v>
      </c>
      <c r="N16" s="1">
        <v>0</v>
      </c>
      <c r="P16" s="1">
        <v>0</v>
      </c>
      <c r="Q16" s="1">
        <v>0</v>
      </c>
      <c r="S16" s="1">
        <v>0</v>
      </c>
      <c r="T16" t="str">
        <f>VLOOKUP(A16,Seznam_PO_1_1_2022!A:B,2,0)</f>
        <v>JM_136</v>
      </c>
      <c r="U16">
        <f t="shared" si="0"/>
        <v>50</v>
      </c>
    </row>
    <row r="17" spans="1:21" ht="12.75">
      <c r="A17" s="3">
        <v>838993</v>
      </c>
      <c r="B17" s="2">
        <v>45149.3209981713</v>
      </c>
      <c r="C17" s="1" t="s">
        <v>54</v>
      </c>
      <c r="D17" s="1" t="s">
        <v>55</v>
      </c>
      <c r="E17" s="3" t="s">
        <v>56</v>
      </c>
      <c r="F17" s="1" t="s">
        <v>18</v>
      </c>
      <c r="G17" s="1" t="s">
        <v>18</v>
      </c>
      <c r="I17" s="1">
        <v>40</v>
      </c>
      <c r="T17" t="str">
        <f>VLOOKUP(A17,Seznam_PO_1_1_2022!A:B,2,0)</f>
        <v>JM_038</v>
      </c>
      <c r="U17">
        <f t="shared" si="0"/>
        <v>40</v>
      </c>
    </row>
    <row r="18" spans="1:21" ht="12.75">
      <c r="A18" s="3">
        <v>559415</v>
      </c>
      <c r="B18" s="2">
        <v>45149.35392871528</v>
      </c>
      <c r="C18" s="1" t="s">
        <v>57</v>
      </c>
      <c r="D18" s="1" t="s">
        <v>58</v>
      </c>
      <c r="E18" s="3" t="s">
        <v>59</v>
      </c>
      <c r="F18" s="1" t="s">
        <v>18</v>
      </c>
      <c r="G18" s="1" t="s">
        <v>18</v>
      </c>
      <c r="I18" s="1">
        <v>100</v>
      </c>
      <c r="T18" t="str">
        <f>VLOOKUP(A18,Seznam_PO_1_1_2022!A:B,2,0)</f>
        <v>JM_030</v>
      </c>
      <c r="U18">
        <f t="shared" si="0"/>
        <v>100</v>
      </c>
    </row>
    <row r="19" spans="1:21" ht="12.75">
      <c r="A19" s="3">
        <v>638081</v>
      </c>
      <c r="B19" s="2">
        <v>45149.39682098379</v>
      </c>
      <c r="C19" s="1" t="s">
        <v>60</v>
      </c>
      <c r="D19" s="1" t="s">
        <v>61</v>
      </c>
      <c r="E19" s="3" t="s">
        <v>62</v>
      </c>
      <c r="F19" s="1" t="s">
        <v>18</v>
      </c>
      <c r="G19" s="1" t="s">
        <v>18</v>
      </c>
      <c r="I19" s="1">
        <v>25</v>
      </c>
      <c r="T19" t="str">
        <f>VLOOKUP(A19,Seznam_PO_1_1_2022!A:B,2,0)</f>
        <v>JM_025</v>
      </c>
      <c r="U19">
        <f t="shared" si="0"/>
        <v>25</v>
      </c>
    </row>
    <row r="20" spans="1:21" ht="12.75">
      <c r="A20" s="1">
        <v>49438875</v>
      </c>
      <c r="B20" s="2">
        <v>45149.43415127315</v>
      </c>
      <c r="C20" s="1" t="s">
        <v>63</v>
      </c>
      <c r="D20" s="1" t="s">
        <v>64</v>
      </c>
      <c r="E20" s="1">
        <v>49438875</v>
      </c>
      <c r="F20" s="1" t="s">
        <v>18</v>
      </c>
      <c r="G20" s="1" t="s">
        <v>18</v>
      </c>
      <c r="H20" s="1">
        <v>50</v>
      </c>
      <c r="N20" s="1">
        <v>3</v>
      </c>
      <c r="T20" t="str">
        <f>VLOOKUP(A20,Seznam_PO_1_1_2022!A:B,2,0)</f>
        <v>JM_214</v>
      </c>
      <c r="U20">
        <f t="shared" si="0"/>
        <v>53</v>
      </c>
    </row>
    <row r="21" spans="1:21" ht="12.75">
      <c r="A21" s="55">
        <v>44947721</v>
      </c>
      <c r="B21" s="54">
        <v>45152.32184819445</v>
      </c>
      <c r="C21" s="55" t="s">
        <v>65</v>
      </c>
      <c r="D21" s="55" t="s">
        <v>66</v>
      </c>
      <c r="E21" s="55">
        <v>44947721</v>
      </c>
      <c r="F21" s="57" t="s">
        <v>18</v>
      </c>
      <c r="G21" s="55" t="s">
        <v>18</v>
      </c>
      <c r="H21" s="56"/>
      <c r="I21" s="56"/>
      <c r="J21" s="55">
        <v>15</v>
      </c>
      <c r="T21" t="str">
        <f>VLOOKUP(A21,Seznam_PO_1_1_2022!A:B,2,0)</f>
        <v>JM_078</v>
      </c>
      <c r="U21">
        <f t="shared" si="0"/>
        <v>15</v>
      </c>
    </row>
    <row r="22" spans="1:21" ht="12.75">
      <c r="A22" s="1">
        <v>48452751</v>
      </c>
      <c r="B22" s="2">
        <v>45152.33177945601</v>
      </c>
      <c r="C22" s="1" t="s">
        <v>67</v>
      </c>
      <c r="D22" s="1" t="s">
        <v>68</v>
      </c>
      <c r="E22" s="1">
        <v>48452751</v>
      </c>
      <c r="F22" s="1" t="s">
        <v>18</v>
      </c>
      <c r="G22" s="1" t="s">
        <v>18</v>
      </c>
      <c r="I22" s="1">
        <v>30</v>
      </c>
      <c r="T22" t="str">
        <f>VLOOKUP(A22,Seznam_PO_1_1_2022!A:B,2,0)</f>
        <v>JM_193</v>
      </c>
      <c r="U22">
        <f t="shared" si="0"/>
        <v>30</v>
      </c>
    </row>
    <row r="23" spans="1:21" ht="12.75">
      <c r="A23" s="3">
        <v>55301</v>
      </c>
      <c r="B23" s="2">
        <v>45152.35104959491</v>
      </c>
      <c r="C23" s="1" t="s">
        <v>69</v>
      </c>
      <c r="D23" s="1" t="s">
        <v>70</v>
      </c>
      <c r="E23" s="3" t="s">
        <v>71</v>
      </c>
      <c r="F23" s="1" t="s">
        <v>18</v>
      </c>
      <c r="G23" s="1" t="s">
        <v>18</v>
      </c>
      <c r="H23" s="1">
        <v>0</v>
      </c>
      <c r="I23" s="1">
        <v>120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t="str">
        <f>VLOOKUP(A23,Seznam_PO_1_1_2022!A:B,2,0)</f>
        <v>JM_019</v>
      </c>
      <c r="U23">
        <f t="shared" si="0"/>
        <v>120</v>
      </c>
    </row>
    <row r="24" spans="1:21" ht="12.75">
      <c r="A24" s="3">
        <v>226475</v>
      </c>
      <c r="B24" s="2">
        <v>45152.35641766204</v>
      </c>
      <c r="C24" s="1" t="s">
        <v>72</v>
      </c>
      <c r="D24" s="1" t="s">
        <v>73</v>
      </c>
      <c r="E24" s="3" t="s">
        <v>74</v>
      </c>
      <c r="F24" s="1" t="s">
        <v>18</v>
      </c>
      <c r="G24" s="1" t="s">
        <v>18</v>
      </c>
      <c r="I24" s="1">
        <v>100</v>
      </c>
      <c r="O24" s="1">
        <v>5</v>
      </c>
      <c r="T24" t="str">
        <f>VLOOKUP(A24,Seznam_PO_1_1_2022!A:B,2,0)</f>
        <v>JM_114</v>
      </c>
      <c r="U24">
        <f t="shared" si="0"/>
        <v>105</v>
      </c>
    </row>
    <row r="25" spans="1:21" ht="12.75">
      <c r="A25" s="3">
        <v>638013</v>
      </c>
      <c r="B25" s="2">
        <v>45152.357943634255</v>
      </c>
      <c r="C25" s="1" t="s">
        <v>75</v>
      </c>
      <c r="D25" s="1" t="s">
        <v>76</v>
      </c>
      <c r="E25" s="3" t="s">
        <v>77</v>
      </c>
      <c r="F25" s="1" t="s">
        <v>18</v>
      </c>
      <c r="G25" s="1" t="s">
        <v>18</v>
      </c>
      <c r="H25" s="1">
        <v>150</v>
      </c>
      <c r="I25" s="1">
        <v>0</v>
      </c>
      <c r="J25" s="1">
        <v>0</v>
      </c>
      <c r="K25" s="1">
        <v>4</v>
      </c>
      <c r="L25" s="1">
        <v>4</v>
      </c>
      <c r="M25" s="1">
        <v>0</v>
      </c>
      <c r="N25" s="1">
        <v>5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t="str">
        <f>VLOOKUP(A25,Seznam_PO_1_1_2022!A:B,2,0)</f>
        <v>JM_001</v>
      </c>
      <c r="U25">
        <f t="shared" si="0"/>
        <v>163</v>
      </c>
    </row>
    <row r="26" spans="1:21" ht="12.75">
      <c r="A26" s="3">
        <v>55166</v>
      </c>
      <c r="B26" s="2">
        <v>45152.383851990744</v>
      </c>
      <c r="C26" s="1" t="s">
        <v>78</v>
      </c>
      <c r="D26" s="1" t="s">
        <v>79</v>
      </c>
      <c r="E26" s="3" t="s">
        <v>80</v>
      </c>
      <c r="F26" s="1" t="s">
        <v>18</v>
      </c>
      <c r="G26" s="1" t="s">
        <v>18</v>
      </c>
      <c r="I26" s="1">
        <v>150</v>
      </c>
      <c r="T26" t="str">
        <f>VLOOKUP(A26,Seznam_PO_1_1_2022!A:B,2,0)</f>
        <v>JM_213</v>
      </c>
      <c r="U26">
        <f t="shared" si="0"/>
        <v>150</v>
      </c>
    </row>
    <row r="27" spans="1:21" ht="12.75">
      <c r="A27" s="3">
        <v>212920</v>
      </c>
      <c r="B27" s="2">
        <v>45152.45544910879</v>
      </c>
      <c r="C27" s="1" t="s">
        <v>81</v>
      </c>
      <c r="D27" s="1" t="s">
        <v>82</v>
      </c>
      <c r="E27" s="3" t="s">
        <v>83</v>
      </c>
      <c r="F27" s="1" t="s">
        <v>18</v>
      </c>
      <c r="G27" s="1" t="s">
        <v>18</v>
      </c>
      <c r="H27" s="1">
        <v>5</v>
      </c>
      <c r="I27" s="1">
        <v>30</v>
      </c>
      <c r="T27" t="str">
        <f>VLOOKUP(A27,Seznam_PO_1_1_2022!A:B,2,0)</f>
        <v>JM_011</v>
      </c>
      <c r="U27">
        <f t="shared" si="0"/>
        <v>35</v>
      </c>
    </row>
    <row r="28" spans="1:21" ht="12.75">
      <c r="A28" s="3">
        <v>558982</v>
      </c>
      <c r="B28" s="2">
        <v>45152.50584491898</v>
      </c>
      <c r="C28" s="1" t="s">
        <v>84</v>
      </c>
      <c r="D28" s="1" t="s">
        <v>85</v>
      </c>
      <c r="E28" s="3" t="s">
        <v>86</v>
      </c>
      <c r="F28" s="1" t="s">
        <v>18</v>
      </c>
      <c r="G28" s="1" t="s">
        <v>18</v>
      </c>
      <c r="H28" s="1">
        <v>150</v>
      </c>
      <c r="N28" s="1">
        <v>3</v>
      </c>
      <c r="T28" t="str">
        <f>VLOOKUP(A28,Seznam_PO_1_1_2022!A:B,2,0)</f>
        <v>JM_002</v>
      </c>
      <c r="U28">
        <f t="shared" si="0"/>
        <v>153</v>
      </c>
    </row>
    <row r="29" spans="1:21" ht="12.75">
      <c r="A29" s="3">
        <v>567396</v>
      </c>
      <c r="B29" s="2">
        <v>45152.58266663195</v>
      </c>
      <c r="C29" s="1" t="s">
        <v>87</v>
      </c>
      <c r="D29" s="1" t="s">
        <v>88</v>
      </c>
      <c r="E29" s="3" t="s">
        <v>89</v>
      </c>
      <c r="F29" s="1" t="s">
        <v>18</v>
      </c>
      <c r="G29" s="1" t="s">
        <v>18</v>
      </c>
      <c r="I29" s="1">
        <v>30</v>
      </c>
      <c r="N29" s="1">
        <v>1</v>
      </c>
      <c r="T29" t="str">
        <f>VLOOKUP(A29,Seznam_PO_1_1_2022!A:B,2,0)</f>
        <v>JM_105</v>
      </c>
      <c r="U29">
        <f t="shared" si="0"/>
        <v>31</v>
      </c>
    </row>
    <row r="30" spans="1:21" ht="12.75">
      <c r="A30" s="1">
        <v>66596769</v>
      </c>
      <c r="B30" s="2">
        <v>45153.32441056713</v>
      </c>
      <c r="C30" s="1" t="s">
        <v>90</v>
      </c>
      <c r="D30" s="1" t="s">
        <v>91</v>
      </c>
      <c r="E30" s="1">
        <v>66596769</v>
      </c>
      <c r="F30" s="1" t="s">
        <v>18</v>
      </c>
      <c r="G30" s="1" t="s">
        <v>18</v>
      </c>
      <c r="H30" s="1">
        <v>90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t="str">
        <f>VLOOKUP(A30,Seznam_PO_1_1_2022!A:B,2,0)</f>
        <v>JM_221</v>
      </c>
      <c r="U30">
        <f t="shared" si="0"/>
        <v>90</v>
      </c>
    </row>
    <row r="31" spans="1:21" ht="12.75">
      <c r="A31" s="1">
        <v>29319498</v>
      </c>
      <c r="B31" s="2">
        <v>45153.62642052083</v>
      </c>
      <c r="C31" s="1" t="s">
        <v>92</v>
      </c>
      <c r="D31" s="1" t="s">
        <v>93</v>
      </c>
      <c r="E31" s="1">
        <v>29319498</v>
      </c>
      <c r="F31" s="1" t="s">
        <v>18</v>
      </c>
      <c r="G31" s="1" t="s">
        <v>18</v>
      </c>
      <c r="H31" s="1">
        <v>50</v>
      </c>
      <c r="S31" s="1">
        <v>30</v>
      </c>
      <c r="T31" t="str">
        <f>VLOOKUP(A31,Seznam_PO_1_1_2022!A:B,2,0)</f>
        <v>JM_278</v>
      </c>
      <c r="U31">
        <f t="shared" si="0"/>
        <v>80</v>
      </c>
    </row>
    <row r="32" spans="1:21" ht="12.75">
      <c r="A32" s="1">
        <v>61742902</v>
      </c>
      <c r="B32" s="2">
        <v>45154.50483398148</v>
      </c>
      <c r="C32" s="1" t="s">
        <v>94</v>
      </c>
      <c r="D32" s="1" t="s">
        <v>95</v>
      </c>
      <c r="E32" s="1">
        <v>61742902</v>
      </c>
      <c r="F32" s="1" t="s">
        <v>18</v>
      </c>
      <c r="G32" s="1" t="s">
        <v>18</v>
      </c>
      <c r="H32" s="1">
        <v>30</v>
      </c>
      <c r="T32" t="str">
        <f>VLOOKUP(A32,Seznam_PO_1_1_2022!A:B,2,0)</f>
        <v>JM_256</v>
      </c>
      <c r="U32">
        <f t="shared" si="0"/>
        <v>30</v>
      </c>
    </row>
    <row r="33" spans="1:21" ht="12.75">
      <c r="A33" s="3">
        <v>380521</v>
      </c>
      <c r="B33" s="2">
        <v>45155.435401689814</v>
      </c>
      <c r="C33" s="1" t="s">
        <v>96</v>
      </c>
      <c r="D33" s="1" t="s">
        <v>97</v>
      </c>
      <c r="E33" s="3" t="s">
        <v>98</v>
      </c>
      <c r="F33" s="1" t="s">
        <v>18</v>
      </c>
      <c r="G33" s="1" t="s">
        <v>18</v>
      </c>
      <c r="H33" s="1">
        <v>15</v>
      </c>
      <c r="T33" t="str">
        <f>VLOOKUP(A33,Seznam_PO_1_1_2022!A:B,2,0)</f>
        <v>JM_177</v>
      </c>
      <c r="U33">
        <f t="shared" si="0"/>
        <v>15</v>
      </c>
    </row>
    <row r="34" spans="1:21" ht="12.75">
      <c r="A34" s="1">
        <v>49459881</v>
      </c>
      <c r="B34" s="2">
        <v>45156.32714725695</v>
      </c>
      <c r="C34" s="1" t="s">
        <v>99</v>
      </c>
      <c r="D34" s="1" t="s">
        <v>100</v>
      </c>
      <c r="E34" s="1">
        <v>49459881</v>
      </c>
      <c r="F34" s="1" t="s">
        <v>18</v>
      </c>
      <c r="G34" s="1" t="s">
        <v>18</v>
      </c>
      <c r="H34" s="1">
        <v>20</v>
      </c>
      <c r="T34" t="str">
        <f>VLOOKUP(A34,Seznam_PO_1_1_2022!A:B,2,0)</f>
        <v>JM_077</v>
      </c>
      <c r="U34">
        <f t="shared" si="0"/>
        <v>20</v>
      </c>
    </row>
    <row r="35" spans="1:21" ht="12.75">
      <c r="A35" s="1">
        <v>226556</v>
      </c>
      <c r="B35" s="2">
        <v>45156.40211697917</v>
      </c>
      <c r="C35" s="1" t="s">
        <v>101</v>
      </c>
      <c r="D35" s="1" t="s">
        <v>102</v>
      </c>
      <c r="E35" s="1">
        <v>226556</v>
      </c>
      <c r="F35" s="1" t="s">
        <v>18</v>
      </c>
      <c r="G35" s="1" t="s">
        <v>18</v>
      </c>
      <c r="H35" s="1">
        <v>100</v>
      </c>
      <c r="T35" t="str">
        <f>VLOOKUP(A35,Seznam_PO_1_1_2022!A:B,2,0)</f>
        <v>JM_184</v>
      </c>
      <c r="U35">
        <f t="shared" si="0"/>
        <v>100</v>
      </c>
    </row>
    <row r="36" spans="1:21" ht="12.75">
      <c r="A36" s="3">
        <v>390348</v>
      </c>
      <c r="B36" s="2">
        <v>45157.5141019213</v>
      </c>
      <c r="C36" s="1" t="s">
        <v>105</v>
      </c>
      <c r="D36" s="1" t="s">
        <v>106</v>
      </c>
      <c r="E36" s="3" t="s">
        <v>107</v>
      </c>
      <c r="F36" s="1" t="s">
        <v>18</v>
      </c>
      <c r="G36" s="1" t="s">
        <v>18</v>
      </c>
      <c r="H36" s="1">
        <v>0</v>
      </c>
      <c r="I36" s="1">
        <v>10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t="str">
        <f>VLOOKUP(A36,Seznam_PO_1_1_2022!A:B,2,0)</f>
        <v>JM_072</v>
      </c>
      <c r="U36">
        <f t="shared" si="0"/>
        <v>10</v>
      </c>
    </row>
    <row r="37" spans="1:21" ht="12.75">
      <c r="A37" s="3">
        <v>56324</v>
      </c>
      <c r="B37" s="2">
        <v>45159.28292554399</v>
      </c>
      <c r="C37" s="1" t="s">
        <v>108</v>
      </c>
      <c r="D37" s="1" t="s">
        <v>109</v>
      </c>
      <c r="E37" s="3" t="s">
        <v>110</v>
      </c>
      <c r="F37" s="1" t="s">
        <v>18</v>
      </c>
      <c r="G37" s="1" t="s">
        <v>18</v>
      </c>
      <c r="I37" s="1">
        <v>60</v>
      </c>
      <c r="L37" s="1">
        <v>1</v>
      </c>
      <c r="T37" t="str">
        <f>VLOOKUP(A37,Seznam_PO_1_1_2022!A:B,2,0)</f>
        <v>JM_074</v>
      </c>
      <c r="U37">
        <f t="shared" si="0"/>
        <v>61</v>
      </c>
    </row>
    <row r="38" spans="1:21" ht="12.75">
      <c r="A38" s="3">
        <v>53163</v>
      </c>
      <c r="B38" s="2">
        <v>45159.386598067125</v>
      </c>
      <c r="C38" s="1" t="s">
        <v>111</v>
      </c>
      <c r="D38" s="1" t="s">
        <v>112</v>
      </c>
      <c r="E38" s="3" t="s">
        <v>113</v>
      </c>
      <c r="F38" s="1" t="s">
        <v>18</v>
      </c>
      <c r="G38" s="1" t="s">
        <v>18</v>
      </c>
      <c r="H38" s="1">
        <v>25</v>
      </c>
      <c r="I38" s="1">
        <v>125</v>
      </c>
      <c r="T38" t="str">
        <f>VLOOKUP(A38,Seznam_PO_1_1_2022!A:B,2,0)</f>
        <v>JM_145</v>
      </c>
      <c r="U38">
        <f t="shared" si="0"/>
        <v>150</v>
      </c>
    </row>
    <row r="39" spans="1:21" ht="12.75">
      <c r="A39" s="3">
        <v>53198</v>
      </c>
      <c r="B39" s="2">
        <v>45159.38949951388</v>
      </c>
      <c r="C39" s="1" t="s">
        <v>114</v>
      </c>
      <c r="D39" s="1" t="s">
        <v>115</v>
      </c>
      <c r="E39" s="3" t="s">
        <v>116</v>
      </c>
      <c r="F39" s="1" t="s">
        <v>18</v>
      </c>
      <c r="G39" s="1" t="s">
        <v>18</v>
      </c>
      <c r="I39" s="1">
        <v>30</v>
      </c>
      <c r="T39" t="str">
        <f>VLOOKUP(A39,Seznam_PO_1_1_2022!A:B,2,0)</f>
        <v>JM_233</v>
      </c>
      <c r="U39">
        <f t="shared" si="0"/>
        <v>30</v>
      </c>
    </row>
    <row r="40" spans="1:21" ht="12.75">
      <c r="A40" s="3">
        <v>558991</v>
      </c>
      <c r="B40" s="2">
        <v>45159.435712708335</v>
      </c>
      <c r="C40" s="1" t="s">
        <v>117</v>
      </c>
      <c r="D40" s="1" t="s">
        <v>118</v>
      </c>
      <c r="E40" s="3" t="s">
        <v>119</v>
      </c>
      <c r="F40" s="1" t="s">
        <v>18</v>
      </c>
      <c r="G40" s="1" t="s">
        <v>18</v>
      </c>
      <c r="I40" s="1">
        <v>50</v>
      </c>
      <c r="O40" s="1">
        <v>1</v>
      </c>
      <c r="T40" t="str">
        <f>VLOOKUP(A40,Seznam_PO_1_1_2022!A:B,2,0)</f>
        <v>JM_093</v>
      </c>
      <c r="U40">
        <f t="shared" si="0"/>
        <v>51</v>
      </c>
    </row>
    <row r="41" spans="1:21" ht="12.75">
      <c r="A41" s="3">
        <v>566756</v>
      </c>
      <c r="B41" s="2">
        <v>45159.44203015046</v>
      </c>
      <c r="C41" s="1" t="s">
        <v>120</v>
      </c>
      <c r="D41" s="1" t="s">
        <v>121</v>
      </c>
      <c r="E41" s="3" t="s">
        <v>122</v>
      </c>
      <c r="F41" s="1" t="s">
        <v>18</v>
      </c>
      <c r="G41" s="1" t="s">
        <v>18</v>
      </c>
      <c r="H41" s="1">
        <v>200</v>
      </c>
      <c r="T41" t="str">
        <f>VLOOKUP(A41,Seznam_PO_1_1_2022!A:B,2,0)</f>
        <v>JM_066</v>
      </c>
      <c r="U41">
        <f t="shared" si="0"/>
        <v>200</v>
      </c>
    </row>
    <row r="42" spans="1:21" ht="12.75">
      <c r="A42" s="1">
        <v>44993412</v>
      </c>
      <c r="B42" s="2">
        <v>45159.45703402778</v>
      </c>
      <c r="C42" s="1" t="s">
        <v>123</v>
      </c>
      <c r="D42" s="1" t="s">
        <v>124</v>
      </c>
      <c r="E42" s="1">
        <v>44993412</v>
      </c>
      <c r="F42" s="1" t="s">
        <v>18</v>
      </c>
      <c r="G42" s="1" t="s">
        <v>18</v>
      </c>
      <c r="H42" s="1">
        <v>75</v>
      </c>
      <c r="I42" s="1">
        <v>5</v>
      </c>
      <c r="J42" s="1">
        <v>0</v>
      </c>
      <c r="K42" s="1">
        <v>40</v>
      </c>
      <c r="L42" s="1">
        <v>5</v>
      </c>
      <c r="M42" s="1">
        <v>15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t="str">
        <f>VLOOKUP(A42,Seznam_PO_1_1_2022!A:B,2,0)</f>
        <v>JM_027</v>
      </c>
      <c r="U42">
        <f t="shared" si="0"/>
        <v>141</v>
      </c>
    </row>
    <row r="43" spans="1:21" ht="12.75">
      <c r="A43" s="1">
        <v>70843155</v>
      </c>
      <c r="B43" s="2">
        <v>45159.474399178245</v>
      </c>
      <c r="C43" s="1" t="s">
        <v>125</v>
      </c>
      <c r="D43" s="1" t="s">
        <v>126</v>
      </c>
      <c r="E43" s="1">
        <v>70843155</v>
      </c>
      <c r="F43" s="1" t="s">
        <v>18</v>
      </c>
      <c r="G43" s="1" t="s">
        <v>18</v>
      </c>
      <c r="H43" s="1">
        <v>200</v>
      </c>
      <c r="T43" t="str">
        <f>VLOOKUP(A43,Seznam_PO_1_1_2022!A:B,2,0)</f>
        <v>JM_100</v>
      </c>
      <c r="U43">
        <f t="shared" si="0"/>
        <v>200</v>
      </c>
    </row>
    <row r="44" spans="1:21" ht="12.75">
      <c r="A44" s="1">
        <v>49461249</v>
      </c>
      <c r="B44" s="2">
        <v>45159.55932482639</v>
      </c>
      <c r="C44" s="1" t="s">
        <v>127</v>
      </c>
      <c r="D44" s="1" t="s">
        <v>128</v>
      </c>
      <c r="E44" s="1">
        <v>49461249</v>
      </c>
      <c r="F44" s="1" t="s">
        <v>18</v>
      </c>
      <c r="G44" s="1" t="s">
        <v>18</v>
      </c>
      <c r="I44" s="1">
        <v>50</v>
      </c>
      <c r="O44" s="1">
        <v>5</v>
      </c>
      <c r="T44" t="str">
        <f>VLOOKUP(A44,Seznam_PO_1_1_2022!A:B,2,0)</f>
        <v>JM_125</v>
      </c>
      <c r="U44">
        <f t="shared" si="0"/>
        <v>55</v>
      </c>
    </row>
    <row r="45" spans="1:21" ht="12.75">
      <c r="A45" s="3">
        <v>559016</v>
      </c>
      <c r="B45" s="2">
        <v>45159.6278466088</v>
      </c>
      <c r="C45" s="1" t="s">
        <v>129</v>
      </c>
      <c r="D45" s="1" t="s">
        <v>130</v>
      </c>
      <c r="E45" s="3" t="s">
        <v>131</v>
      </c>
      <c r="F45" s="1" t="s">
        <v>18</v>
      </c>
      <c r="G45" s="1" t="s">
        <v>18</v>
      </c>
      <c r="H45" s="1">
        <v>90</v>
      </c>
      <c r="N45" s="1">
        <v>1</v>
      </c>
      <c r="T45" t="str">
        <f>VLOOKUP(A45,Seznam_PO_1_1_2022!A:B,2,0)</f>
        <v>JM_052</v>
      </c>
      <c r="U45">
        <f t="shared" si="0"/>
        <v>91</v>
      </c>
    </row>
    <row r="46" spans="1:21" ht="12.75">
      <c r="A46" s="3">
        <v>89257</v>
      </c>
      <c r="B46" s="2">
        <v>45160.32088755787</v>
      </c>
      <c r="C46" s="1" t="s">
        <v>132</v>
      </c>
      <c r="D46" s="1" t="s">
        <v>133</v>
      </c>
      <c r="E46" s="3" t="s">
        <v>134</v>
      </c>
      <c r="F46" s="1" t="s">
        <v>18</v>
      </c>
      <c r="G46" s="1" t="s">
        <v>18</v>
      </c>
      <c r="H46" s="1">
        <v>55</v>
      </c>
      <c r="I46" s="1">
        <v>35</v>
      </c>
      <c r="J46" s="1">
        <v>0</v>
      </c>
      <c r="K46" s="1">
        <v>16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5</v>
      </c>
      <c r="T46" t="str">
        <f>VLOOKUP(A46,Seznam_PO_1_1_2022!A:B,2,0)</f>
        <v>JM_081</v>
      </c>
      <c r="U46">
        <f t="shared" si="0"/>
        <v>111</v>
      </c>
    </row>
    <row r="47" spans="1:21" ht="12.75">
      <c r="A47" s="3">
        <v>530506</v>
      </c>
      <c r="B47" s="2">
        <v>45160.334288460646</v>
      </c>
      <c r="C47" s="1" t="s">
        <v>135</v>
      </c>
      <c r="D47" s="1" t="s">
        <v>136</v>
      </c>
      <c r="E47" s="3" t="s">
        <v>137</v>
      </c>
      <c r="F47" s="1" t="s">
        <v>18</v>
      </c>
      <c r="G47" s="1" t="s">
        <v>18</v>
      </c>
      <c r="H47" s="1">
        <v>15</v>
      </c>
      <c r="I47" s="1">
        <v>45</v>
      </c>
      <c r="O47" s="1">
        <v>5</v>
      </c>
      <c r="T47" t="str">
        <f>VLOOKUP(A47,Seznam_PO_1_1_2022!A:B,2,0)</f>
        <v>JM_041</v>
      </c>
      <c r="U47">
        <f t="shared" si="0"/>
        <v>65</v>
      </c>
    </row>
    <row r="48" spans="1:21" ht="12.75">
      <c r="A48" s="1">
        <v>17456517</v>
      </c>
      <c r="B48" s="2">
        <v>45160.69518520833</v>
      </c>
      <c r="C48" s="1" t="s">
        <v>138</v>
      </c>
      <c r="D48" s="1" t="s">
        <v>139</v>
      </c>
      <c r="E48" s="1">
        <v>17456517</v>
      </c>
      <c r="F48" s="1" t="s">
        <v>18</v>
      </c>
      <c r="G48" s="1" t="s">
        <v>18</v>
      </c>
      <c r="H48" s="1">
        <v>0</v>
      </c>
      <c r="I48" s="1">
        <v>80</v>
      </c>
      <c r="J48" s="1">
        <v>0</v>
      </c>
      <c r="K48" s="1">
        <v>10</v>
      </c>
      <c r="O48" s="1">
        <v>3</v>
      </c>
      <c r="R48" s="1">
        <v>10</v>
      </c>
      <c r="T48" t="str">
        <f>VLOOKUP(A48,Seznam_PO_1_1_2022!A:B,2,0)</f>
        <v>JM_287</v>
      </c>
      <c r="U48">
        <f t="shared" si="0"/>
        <v>103</v>
      </c>
    </row>
    <row r="49" spans="1:21" ht="12.75">
      <c r="A49" s="1">
        <v>45671761</v>
      </c>
      <c r="B49" s="2">
        <v>45161.25422877315</v>
      </c>
      <c r="C49" s="1" t="s">
        <v>140</v>
      </c>
      <c r="D49" s="1" t="s">
        <v>141</v>
      </c>
      <c r="E49" s="1">
        <v>45671761</v>
      </c>
      <c r="F49" s="1" t="s">
        <v>18</v>
      </c>
      <c r="G49" s="1" t="s">
        <v>18</v>
      </c>
      <c r="H49" s="1">
        <v>25</v>
      </c>
      <c r="I49" s="1">
        <v>0</v>
      </c>
      <c r="J49" s="1">
        <v>0</v>
      </c>
      <c r="K49" s="1">
        <v>0</v>
      </c>
      <c r="L49" s="1">
        <v>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t="str">
        <f>VLOOKUP(A49,Seznam_PO_1_1_2022!A:B,2,0)</f>
        <v>JM_015</v>
      </c>
      <c r="U49">
        <f t="shared" si="0"/>
        <v>27</v>
      </c>
    </row>
    <row r="50" spans="1:21" ht="12.75">
      <c r="A50" s="1">
        <v>49439723</v>
      </c>
      <c r="B50" s="2">
        <v>45161.29673886574</v>
      </c>
      <c r="C50" s="1" t="s">
        <v>142</v>
      </c>
      <c r="D50" s="1" t="s">
        <v>143</v>
      </c>
      <c r="E50" s="1">
        <v>49439723</v>
      </c>
      <c r="F50" s="1" t="s">
        <v>18</v>
      </c>
      <c r="G50" s="1" t="s">
        <v>18</v>
      </c>
      <c r="H50" s="1">
        <v>25</v>
      </c>
      <c r="T50" t="str">
        <f>VLOOKUP(A50,Seznam_PO_1_1_2022!A:B,2,0)</f>
        <v>JM_042</v>
      </c>
      <c r="U50">
        <f t="shared" si="0"/>
        <v>25</v>
      </c>
    </row>
    <row r="51" spans="1:21" ht="12.75">
      <c r="A51" s="1">
        <v>60680300</v>
      </c>
      <c r="B51" s="2">
        <v>45163.27521796296</v>
      </c>
      <c r="C51" s="1" t="s">
        <v>144</v>
      </c>
      <c r="D51" s="1" t="s">
        <v>145</v>
      </c>
      <c r="E51" s="1">
        <v>60680300</v>
      </c>
      <c r="F51" s="1" t="s">
        <v>18</v>
      </c>
      <c r="G51" s="1" t="s">
        <v>18</v>
      </c>
      <c r="H51" s="1">
        <v>40</v>
      </c>
      <c r="T51" t="str">
        <f>VLOOKUP(A51,Seznam_PO_1_1_2022!A:B,2,0)</f>
        <v>JM_211</v>
      </c>
      <c r="U51">
        <f t="shared" si="0"/>
        <v>40</v>
      </c>
    </row>
    <row r="52" spans="1:21" ht="12.75">
      <c r="A52" s="1">
        <v>60555211</v>
      </c>
      <c r="B52" s="2">
        <v>45164.51532119213</v>
      </c>
      <c r="C52" s="1" t="s">
        <v>146</v>
      </c>
      <c r="D52" s="1" t="s">
        <v>147</v>
      </c>
      <c r="E52" s="1">
        <v>60555211</v>
      </c>
      <c r="F52" s="1" t="s">
        <v>18</v>
      </c>
      <c r="G52" s="1" t="s">
        <v>18</v>
      </c>
      <c r="H52" s="1">
        <v>0</v>
      </c>
      <c r="I52" s="1">
        <v>150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t="str">
        <f>VLOOKUP(A52,Seznam_PO_1_1_2022!A:B,2,0)</f>
        <v>JM_199</v>
      </c>
      <c r="U52">
        <f t="shared" si="0"/>
        <v>150</v>
      </c>
    </row>
    <row r="53" spans="1:21" ht="12.75">
      <c r="A53" s="1">
        <v>45671826</v>
      </c>
      <c r="B53" s="2">
        <v>45168.54689107639</v>
      </c>
      <c r="C53" s="1" t="s">
        <v>148</v>
      </c>
      <c r="D53" s="1" t="s">
        <v>149</v>
      </c>
      <c r="E53" s="1">
        <v>45671826</v>
      </c>
      <c r="F53" s="1" t="s">
        <v>18</v>
      </c>
      <c r="G53" s="1" t="s">
        <v>18</v>
      </c>
      <c r="H53" s="1">
        <v>50</v>
      </c>
      <c r="T53" t="str">
        <f>VLOOKUP(A53,Seznam_PO_1_1_2022!A:B,2,0)</f>
        <v>JM_171</v>
      </c>
      <c r="U53">
        <f t="shared" si="0"/>
        <v>50</v>
      </c>
    </row>
    <row r="54" spans="1:21" ht="12.75">
      <c r="A54" s="1">
        <v>60552255</v>
      </c>
      <c r="B54" s="2">
        <v>45156.51907023149</v>
      </c>
      <c r="C54" s="1" t="s">
        <v>103</v>
      </c>
      <c r="D54" s="1" t="s">
        <v>104</v>
      </c>
      <c r="E54" s="1">
        <v>60552255</v>
      </c>
      <c r="F54" s="1" t="s">
        <v>18</v>
      </c>
      <c r="G54" s="1" t="s">
        <v>18</v>
      </c>
      <c r="I54" s="1">
        <v>500</v>
      </c>
      <c r="T54" t="str">
        <f>VLOOKUP(A54,Seznam_PO_1_1_2022!A:B,2,0)</f>
        <v>JM_095</v>
      </c>
      <c r="U54">
        <f t="shared" si="0"/>
        <v>500</v>
      </c>
    </row>
    <row r="56" spans="8:21" ht="15.75" customHeight="1">
      <c r="H56">
        <f>SUM(H2:H54)</f>
        <v>2285</v>
      </c>
      <c r="I56">
        <f aca="true" t="shared" si="1" ref="I56:S56">SUM(I2:I54)</f>
        <v>2095</v>
      </c>
      <c r="J56">
        <f t="shared" si="1"/>
        <v>50</v>
      </c>
      <c r="K56">
        <f t="shared" si="1"/>
        <v>70</v>
      </c>
      <c r="L56">
        <f t="shared" si="1"/>
        <v>12</v>
      </c>
      <c r="M56">
        <f t="shared" si="1"/>
        <v>15</v>
      </c>
      <c r="N56">
        <f t="shared" si="1"/>
        <v>14</v>
      </c>
      <c r="O56">
        <f t="shared" si="1"/>
        <v>19</v>
      </c>
      <c r="P56">
        <f t="shared" si="1"/>
        <v>0</v>
      </c>
      <c r="Q56">
        <f t="shared" si="1"/>
        <v>0</v>
      </c>
      <c r="R56">
        <f t="shared" si="1"/>
        <v>10</v>
      </c>
      <c r="S56">
        <f t="shared" si="1"/>
        <v>35</v>
      </c>
      <c r="T56">
        <f>SUM(H56:S56)</f>
        <v>4605</v>
      </c>
      <c r="U56">
        <f>SUM(U2:U54)</f>
        <v>4605</v>
      </c>
    </row>
  </sheetData>
  <autoFilter ref="A1:T54">
    <sortState ref="A2:T56">
      <sortCondition sortBy="value" ref="G2:G56"/>
    </sortState>
  </autoFilter>
  <conditionalFormatting sqref="H2:S1048576 U56">
    <cfRule type="cellIs" priority="1" dxfId="0" operator="greaterThan">
      <formula>0</formula>
    </cfRule>
  </conditionalFormatting>
  <conditionalFormatting sqref="T2:T1048576">
    <cfRule type="duplicateValues" priority="2" dxfId="0">
      <formula>AND(COUNTIF($T$2:$T$1048576,T2)&gt;1,NOT(ISBLANK(T2)))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138B-694D-4588-B049-45277337A69A}">
  <sheetPr>
    <tabColor rgb="FF92D050"/>
    <pageSetUpPr fitToPage="1"/>
  </sheetPr>
  <dimension ref="A1:AA57"/>
  <sheetViews>
    <sheetView zoomScale="115" zoomScaleNormal="115" workbookViewId="0" topLeftCell="A1">
      <pane xSplit="2" topLeftCell="C1" activePane="topRight" state="frozen"/>
      <selection pane="topRight" activeCell="Z54" sqref="X2:Z54"/>
    </sheetView>
  </sheetViews>
  <sheetFormatPr defaultColWidth="9.28125" defaultRowHeight="30" customHeight="1"/>
  <cols>
    <col min="1" max="1" width="8.421875" style="48" customWidth="1"/>
    <col min="2" max="2" width="5.421875" style="47" customWidth="1"/>
    <col min="3" max="3" width="10.140625" style="48" customWidth="1"/>
    <col min="4" max="4" width="9.421875" style="19" customWidth="1"/>
    <col min="5" max="5" width="27.421875" style="19" customWidth="1"/>
    <col min="6" max="6" width="18.00390625" style="28" customWidth="1"/>
    <col min="7" max="7" width="12.28125" style="28" customWidth="1"/>
    <col min="8" max="9" width="11.421875" style="28" customWidth="1"/>
    <col min="10" max="11" width="9.28125" style="49" customWidth="1"/>
    <col min="12" max="12" width="9.57421875" style="28" customWidth="1"/>
    <col min="13" max="13" width="17.7109375" style="28" customWidth="1"/>
    <col min="14" max="14" width="14.421875" style="28" customWidth="1"/>
    <col min="15" max="15" width="11.00390625" style="28" customWidth="1"/>
    <col min="16" max="16" width="15.7109375" style="28" customWidth="1"/>
    <col min="17" max="17" width="15.57421875" style="28" customWidth="1"/>
    <col min="18" max="18" width="8.57421875" style="28" customWidth="1"/>
    <col min="19" max="19" width="14.28125" style="28" customWidth="1"/>
    <col min="20" max="20" width="9.421875" style="28" customWidth="1"/>
    <col min="21" max="21" width="9.7109375" style="33" bestFit="1" customWidth="1"/>
    <col min="22" max="22" width="12.57421875" style="50" customWidth="1"/>
    <col min="23" max="23" width="27.7109375" style="19" customWidth="1"/>
    <col min="24" max="24" width="19.00390625" style="19" customWidth="1"/>
    <col min="25" max="25" width="22.421875" style="19" customWidth="1"/>
    <col min="26" max="26" width="25.00390625" style="33" customWidth="1"/>
    <col min="27" max="27" width="17.7109375" style="20" customWidth="1"/>
    <col min="28" max="16384" width="9.28125" style="20" customWidth="1"/>
  </cols>
  <sheetData>
    <row r="1" spans="1:27" s="11" customFormat="1" ht="41.25" customHeight="1">
      <c r="A1" s="5" t="s">
        <v>151</v>
      </c>
      <c r="B1" s="4" t="s">
        <v>150</v>
      </c>
      <c r="C1" s="5" t="s">
        <v>151</v>
      </c>
      <c r="D1" s="6" t="s">
        <v>152</v>
      </c>
      <c r="E1" s="6" t="s">
        <v>153</v>
      </c>
      <c r="F1" s="7" t="s">
        <v>154</v>
      </c>
      <c r="G1" s="7" t="s">
        <v>155</v>
      </c>
      <c r="H1" s="7" t="s">
        <v>156</v>
      </c>
      <c r="I1" s="8" t="s">
        <v>157</v>
      </c>
      <c r="J1" s="9" t="s">
        <v>158</v>
      </c>
      <c r="K1" s="9" t="s">
        <v>159</v>
      </c>
      <c r="L1" s="7" t="s">
        <v>160</v>
      </c>
      <c r="M1" s="7" t="s">
        <v>161</v>
      </c>
      <c r="N1" s="7" t="s">
        <v>162</v>
      </c>
      <c r="O1" s="7" t="s">
        <v>163</v>
      </c>
      <c r="P1" s="7" t="s">
        <v>164</v>
      </c>
      <c r="Q1" s="7" t="s">
        <v>165</v>
      </c>
      <c r="R1" s="7" t="s">
        <v>166</v>
      </c>
      <c r="S1" s="7" t="s">
        <v>167</v>
      </c>
      <c r="T1" s="7" t="s">
        <v>168</v>
      </c>
      <c r="U1" s="10" t="s">
        <v>169</v>
      </c>
      <c r="V1" s="10" t="s">
        <v>170</v>
      </c>
      <c r="W1" s="6" t="s">
        <v>171</v>
      </c>
      <c r="X1" s="6" t="s">
        <v>172</v>
      </c>
      <c r="Y1" s="6" t="s">
        <v>173</v>
      </c>
      <c r="Z1" s="6" t="s">
        <v>928</v>
      </c>
      <c r="AA1" s="11" t="s">
        <v>927</v>
      </c>
    </row>
    <row r="2" spans="1:27" ht="36" customHeight="1">
      <c r="A2" s="53">
        <v>638013</v>
      </c>
      <c r="B2" s="12" t="s">
        <v>174</v>
      </c>
      <c r="C2" s="13" t="s">
        <v>77</v>
      </c>
      <c r="D2" s="14" t="s">
        <v>175</v>
      </c>
      <c r="E2" s="14" t="s">
        <v>176</v>
      </c>
      <c r="F2" s="15" t="s">
        <v>177</v>
      </c>
      <c r="G2" s="15" t="s">
        <v>178</v>
      </c>
      <c r="H2" s="15" t="s">
        <v>179</v>
      </c>
      <c r="I2" s="15" t="s">
        <v>180</v>
      </c>
      <c r="J2" s="16">
        <v>164</v>
      </c>
      <c r="K2" s="16" t="s">
        <v>181</v>
      </c>
      <c r="L2" s="15" t="s">
        <v>182</v>
      </c>
      <c r="M2" s="15" t="s">
        <v>183</v>
      </c>
      <c r="N2" s="15" t="s">
        <v>184</v>
      </c>
      <c r="O2" s="15" t="s">
        <v>185</v>
      </c>
      <c r="P2" s="15" t="s">
        <v>186</v>
      </c>
      <c r="Q2" s="15" t="s">
        <v>187</v>
      </c>
      <c r="R2" s="15" t="s">
        <v>188</v>
      </c>
      <c r="S2" s="15" t="s">
        <v>189</v>
      </c>
      <c r="T2" s="15" t="s">
        <v>190</v>
      </c>
      <c r="U2" s="17" t="s">
        <v>191</v>
      </c>
      <c r="V2" s="18" t="s">
        <v>192</v>
      </c>
      <c r="W2" s="14" t="s">
        <v>193</v>
      </c>
      <c r="X2" s="19" t="s">
        <v>194</v>
      </c>
      <c r="Y2" s="14" t="s">
        <v>195</v>
      </c>
      <c r="Z2" s="17" t="str">
        <f>VLOOKUP(A2,'240 Odpovědi formuláře'!A:C,3,0)</f>
        <v>lsvobodova@jilova.cz</v>
      </c>
      <c r="AA2" s="20" t="str">
        <f>VLOOKUP(A2,'240 Odpovědi formuláře'!A:F,6,0)</f>
        <v>Ano</v>
      </c>
    </row>
    <row r="3" spans="1:27" ht="30" customHeight="1">
      <c r="A3" s="53">
        <v>558982</v>
      </c>
      <c r="B3" s="12" t="s">
        <v>196</v>
      </c>
      <c r="C3" s="13" t="s">
        <v>86</v>
      </c>
      <c r="D3" s="14" t="s">
        <v>197</v>
      </c>
      <c r="E3" s="14" t="s">
        <v>198</v>
      </c>
      <c r="F3" s="15" t="s">
        <v>199</v>
      </c>
      <c r="G3" s="15" t="s">
        <v>200</v>
      </c>
      <c r="H3" s="15" t="s">
        <v>179</v>
      </c>
      <c r="I3" s="15" t="s">
        <v>201</v>
      </c>
      <c r="J3" s="16">
        <v>55</v>
      </c>
      <c r="K3" s="16">
        <v>47</v>
      </c>
      <c r="L3" s="15" t="s">
        <v>182</v>
      </c>
      <c r="M3" s="15" t="s">
        <v>202</v>
      </c>
      <c r="N3" s="15" t="s">
        <v>203</v>
      </c>
      <c r="O3" s="15" t="s">
        <v>185</v>
      </c>
      <c r="P3" s="15" t="s">
        <v>204</v>
      </c>
      <c r="Q3" s="15" t="s">
        <v>205</v>
      </c>
      <c r="R3" s="15" t="s">
        <v>188</v>
      </c>
      <c r="S3" s="15" t="s">
        <v>206</v>
      </c>
      <c r="T3" s="15" t="s">
        <v>190</v>
      </c>
      <c r="U3" s="17" t="s">
        <v>191</v>
      </c>
      <c r="V3" s="18" t="s">
        <v>192</v>
      </c>
      <c r="W3" s="21">
        <v>543421751</v>
      </c>
      <c r="X3" s="14" t="s">
        <v>207</v>
      </c>
      <c r="Y3" s="14" t="s">
        <v>208</v>
      </c>
      <c r="Z3" s="17" t="str">
        <f>VLOOKUP(A3,'240 Odpovědi formuláře'!A:C,3,0)</f>
        <v>zichackova@gvid.cz</v>
      </c>
      <c r="AA3" s="20" t="str">
        <f>VLOOKUP(A3,'240 Odpovědi formuláře'!A:F,6,0)</f>
        <v>Ano</v>
      </c>
    </row>
    <row r="4" spans="1:27" ht="30.75" customHeight="1">
      <c r="A4" s="53">
        <v>212920</v>
      </c>
      <c r="B4" s="12" t="s">
        <v>213</v>
      </c>
      <c r="C4" s="13" t="s">
        <v>83</v>
      </c>
      <c r="D4" s="22" t="s">
        <v>197</v>
      </c>
      <c r="E4" s="22" t="s">
        <v>214</v>
      </c>
      <c r="F4" s="15" t="s">
        <v>215</v>
      </c>
      <c r="G4" s="15" t="s">
        <v>216</v>
      </c>
      <c r="H4" s="15" t="s">
        <v>217</v>
      </c>
      <c r="I4" s="15" t="s">
        <v>218</v>
      </c>
      <c r="J4" s="16">
        <v>311</v>
      </c>
      <c r="K4" s="16">
        <v>69</v>
      </c>
      <c r="L4" s="15" t="s">
        <v>182</v>
      </c>
      <c r="M4" s="15" t="s">
        <v>219</v>
      </c>
      <c r="N4" s="15" t="s">
        <v>220</v>
      </c>
      <c r="O4" s="15" t="s">
        <v>221</v>
      </c>
      <c r="P4" s="15" t="s">
        <v>222</v>
      </c>
      <c r="Q4" s="15" t="s">
        <v>223</v>
      </c>
      <c r="R4" s="15" t="s">
        <v>221</v>
      </c>
      <c r="S4" s="15" t="s">
        <v>222</v>
      </c>
      <c r="T4" s="15" t="s">
        <v>224</v>
      </c>
      <c r="U4" s="17" t="s">
        <v>225</v>
      </c>
      <c r="V4" s="23" t="s">
        <v>226</v>
      </c>
      <c r="W4" s="21" t="s">
        <v>227</v>
      </c>
      <c r="X4" s="14" t="s">
        <v>228</v>
      </c>
      <c r="Y4" s="14" t="s">
        <v>229</v>
      </c>
      <c r="Z4" s="17" t="str">
        <f>VLOOKUP(A4,'240 Odpovědi formuláře'!A:C,3,0)</f>
        <v>vostera@zamecekstrelice.cz</v>
      </c>
      <c r="AA4" s="20" t="str">
        <f>VLOOKUP(A4,'240 Odpovědi formuláře'!A:F,6,0)</f>
        <v>Ano</v>
      </c>
    </row>
    <row r="5" spans="1:27" ht="30" customHeight="1">
      <c r="A5" s="13">
        <v>45671761</v>
      </c>
      <c r="B5" s="24" t="s">
        <v>230</v>
      </c>
      <c r="C5" s="13">
        <v>45671761</v>
      </c>
      <c r="D5" s="22" t="s">
        <v>197</v>
      </c>
      <c r="E5" s="22" t="s">
        <v>231</v>
      </c>
      <c r="F5" s="15" t="s">
        <v>232</v>
      </c>
      <c r="G5" s="15" t="s">
        <v>233</v>
      </c>
      <c r="H5" s="15" t="s">
        <v>234</v>
      </c>
      <c r="I5" s="15" t="s">
        <v>235</v>
      </c>
      <c r="J5" s="16">
        <v>1</v>
      </c>
      <c r="K5" s="16"/>
      <c r="L5" s="15" t="s">
        <v>182</v>
      </c>
      <c r="M5" s="15" t="s">
        <v>236</v>
      </c>
      <c r="N5" s="15" t="s">
        <v>237</v>
      </c>
      <c r="O5" s="15" t="s">
        <v>185</v>
      </c>
      <c r="P5" s="15" t="s">
        <v>238</v>
      </c>
      <c r="Q5" s="15" t="s">
        <v>239</v>
      </c>
      <c r="R5" s="15" t="s">
        <v>188</v>
      </c>
      <c r="S5" s="15" t="s">
        <v>240</v>
      </c>
      <c r="T5" s="15" t="s">
        <v>241</v>
      </c>
      <c r="U5" s="17" t="s">
        <v>225</v>
      </c>
      <c r="V5" s="23" t="s">
        <v>242</v>
      </c>
      <c r="W5" s="21">
        <v>515258057</v>
      </c>
      <c r="X5" s="14" t="s">
        <v>243</v>
      </c>
      <c r="Y5" s="19" t="s">
        <v>244</v>
      </c>
      <c r="Z5" s="17" t="str">
        <f>VLOOKUP(A5,'240 Odpovědi formuláře'!A:C,3,0)</f>
        <v>yvonaformanova@seznam.cz</v>
      </c>
      <c r="AA5" s="20" t="str">
        <f>VLOOKUP(A5,'240 Odpovědi formuláře'!A:F,6,0)</f>
        <v>Ano</v>
      </c>
    </row>
    <row r="6" spans="1:27" ht="30" customHeight="1">
      <c r="A6" s="53">
        <v>45671702</v>
      </c>
      <c r="B6" s="24" t="s">
        <v>246</v>
      </c>
      <c r="C6" s="13" t="s">
        <v>247</v>
      </c>
      <c r="D6" s="22" t="s">
        <v>197</v>
      </c>
      <c r="E6" s="22" t="s">
        <v>28</v>
      </c>
      <c r="F6" s="15" t="s">
        <v>248</v>
      </c>
      <c r="G6" s="15" t="s">
        <v>249</v>
      </c>
      <c r="H6" s="15" t="s">
        <v>250</v>
      </c>
      <c r="I6" s="15" t="s">
        <v>251</v>
      </c>
      <c r="J6" s="16">
        <v>1</v>
      </c>
      <c r="K6" s="16"/>
      <c r="L6" s="15" t="s">
        <v>182</v>
      </c>
      <c r="M6" s="15" t="s">
        <v>252</v>
      </c>
      <c r="N6" s="15" t="s">
        <v>253</v>
      </c>
      <c r="O6" s="15" t="s">
        <v>185</v>
      </c>
      <c r="P6" s="15" t="s">
        <v>254</v>
      </c>
      <c r="Q6" s="15" t="s">
        <v>255</v>
      </c>
      <c r="R6" s="15" t="s">
        <v>188</v>
      </c>
      <c r="S6" s="15" t="s">
        <v>256</v>
      </c>
      <c r="T6" s="15" t="s">
        <v>257</v>
      </c>
      <c r="U6" s="17" t="s">
        <v>225</v>
      </c>
      <c r="V6" s="23" t="s">
        <v>258</v>
      </c>
      <c r="W6" s="14" t="s">
        <v>259</v>
      </c>
      <c r="X6" s="14" t="s">
        <v>260</v>
      </c>
      <c r="Y6" s="14" t="s">
        <v>261</v>
      </c>
      <c r="Z6" s="17" t="str">
        <f>VLOOKUP(A6,'240 Odpovědi formuláře'!A:C,3,0)</f>
        <v>tomaskova@dps-plavec.cz</v>
      </c>
      <c r="AA6" s="20" t="str">
        <f>VLOOKUP(A6,'240 Odpovědi formuláře'!A:F,6,0)</f>
        <v>Ano</v>
      </c>
    </row>
    <row r="7" spans="1:27" ht="30" customHeight="1">
      <c r="A7" s="53">
        <v>55301</v>
      </c>
      <c r="B7" s="24" t="s">
        <v>265</v>
      </c>
      <c r="C7" s="13" t="s">
        <v>71</v>
      </c>
      <c r="D7" s="14" t="s">
        <v>266</v>
      </c>
      <c r="E7" s="14" t="s">
        <v>267</v>
      </c>
      <c r="F7" s="15" t="s">
        <v>268</v>
      </c>
      <c r="G7" s="15" t="s">
        <v>269</v>
      </c>
      <c r="H7" s="15" t="s">
        <v>262</v>
      </c>
      <c r="I7" s="15" t="s">
        <v>270</v>
      </c>
      <c r="J7" s="16">
        <v>1594</v>
      </c>
      <c r="K7" s="16">
        <v>19</v>
      </c>
      <c r="L7" s="15" t="s">
        <v>182</v>
      </c>
      <c r="M7" s="15" t="s">
        <v>271</v>
      </c>
      <c r="N7" s="15" t="s">
        <v>272</v>
      </c>
      <c r="O7" s="15" t="s">
        <v>185</v>
      </c>
      <c r="P7" s="15" t="s">
        <v>273</v>
      </c>
      <c r="Q7" s="15" t="s">
        <v>274</v>
      </c>
      <c r="R7" s="15" t="s">
        <v>188</v>
      </c>
      <c r="S7" s="15" t="s">
        <v>275</v>
      </c>
      <c r="T7" s="15" t="s">
        <v>263</v>
      </c>
      <c r="U7" s="17" t="s">
        <v>191</v>
      </c>
      <c r="V7" s="18" t="s">
        <v>192</v>
      </c>
      <c r="W7" s="21" t="s">
        <v>276</v>
      </c>
      <c r="X7" s="46" t="s">
        <v>277</v>
      </c>
      <c r="Y7" s="19" t="s">
        <v>278</v>
      </c>
      <c r="Z7" s="17" t="str">
        <f>VLOOKUP(A7,'240 Odpovědi formuláře'!A:C,3,0)</f>
        <v>roman.janda@sos-znojmo.cz</v>
      </c>
      <c r="AA7" s="20" t="str">
        <f>VLOOKUP(A7,'240 Odpovědi formuláře'!A:F,6,0)</f>
        <v>Ano</v>
      </c>
    </row>
    <row r="8" spans="1:27" ht="27" customHeight="1">
      <c r="A8" s="53">
        <v>638081</v>
      </c>
      <c r="B8" s="12" t="s">
        <v>282</v>
      </c>
      <c r="C8" s="13" t="s">
        <v>62</v>
      </c>
      <c r="D8" s="14" t="s">
        <v>197</v>
      </c>
      <c r="E8" s="14" t="s">
        <v>283</v>
      </c>
      <c r="F8" s="15" t="s">
        <v>284</v>
      </c>
      <c r="G8" s="15" t="s">
        <v>285</v>
      </c>
      <c r="H8" s="15" t="s">
        <v>286</v>
      </c>
      <c r="I8" s="15" t="s">
        <v>281</v>
      </c>
      <c r="J8" s="16">
        <v>956</v>
      </c>
      <c r="K8" s="16">
        <v>8</v>
      </c>
      <c r="L8" s="15" t="s">
        <v>182</v>
      </c>
      <c r="M8" s="15" t="s">
        <v>287</v>
      </c>
      <c r="N8" s="15" t="s">
        <v>288</v>
      </c>
      <c r="O8" s="15" t="s">
        <v>185</v>
      </c>
      <c r="P8" s="15" t="s">
        <v>289</v>
      </c>
      <c r="Q8" s="15" t="s">
        <v>290</v>
      </c>
      <c r="R8" s="15" t="s">
        <v>188</v>
      </c>
      <c r="S8" s="15" t="s">
        <v>291</v>
      </c>
      <c r="T8" s="15" t="s">
        <v>263</v>
      </c>
      <c r="U8" s="17" t="s">
        <v>191</v>
      </c>
      <c r="V8" s="18" t="s">
        <v>192</v>
      </c>
      <c r="W8" s="61" t="s">
        <v>292</v>
      </c>
      <c r="X8" s="14"/>
      <c r="Y8" s="14" t="s">
        <v>293</v>
      </c>
      <c r="Z8" s="17" t="str">
        <f>VLOOKUP(A8,'240 Odpovědi formuláře'!A:C,3,0)</f>
        <v>kancelar@szsz.cz</v>
      </c>
      <c r="AA8" s="20" t="str">
        <f>VLOOKUP(A8,'240 Odpovědi formuláře'!A:F,6,0)</f>
        <v>Ano</v>
      </c>
    </row>
    <row r="9" spans="1:27" ht="30" customHeight="1">
      <c r="A9" s="13">
        <v>44993412</v>
      </c>
      <c r="B9" s="12" t="s">
        <v>294</v>
      </c>
      <c r="C9" s="13">
        <v>44993412</v>
      </c>
      <c r="D9" s="14" t="s">
        <v>197</v>
      </c>
      <c r="E9" s="14" t="s">
        <v>295</v>
      </c>
      <c r="F9" s="15" t="s">
        <v>296</v>
      </c>
      <c r="G9" s="15" t="s">
        <v>297</v>
      </c>
      <c r="H9" s="15" t="s">
        <v>209</v>
      </c>
      <c r="I9" s="15" t="s">
        <v>298</v>
      </c>
      <c r="J9" s="16">
        <v>234</v>
      </c>
      <c r="K9" s="16">
        <v>4</v>
      </c>
      <c r="L9" s="15" t="s">
        <v>182</v>
      </c>
      <c r="M9" s="15" t="s">
        <v>299</v>
      </c>
      <c r="N9" s="15" t="s">
        <v>300</v>
      </c>
      <c r="O9" s="15" t="s">
        <v>211</v>
      </c>
      <c r="P9" s="15" t="s">
        <v>301</v>
      </c>
      <c r="Q9" s="15" t="s">
        <v>302</v>
      </c>
      <c r="R9" s="15" t="s">
        <v>210</v>
      </c>
      <c r="S9" s="15" t="s">
        <v>303</v>
      </c>
      <c r="T9" s="15" t="s">
        <v>190</v>
      </c>
      <c r="U9" s="17" t="s">
        <v>191</v>
      </c>
      <c r="V9" s="18" t="s">
        <v>192</v>
      </c>
      <c r="W9" s="14" t="s">
        <v>304</v>
      </c>
      <c r="X9" s="14" t="s">
        <v>305</v>
      </c>
      <c r="Y9" s="14" t="s">
        <v>306</v>
      </c>
      <c r="Z9" s="17" t="str">
        <f>VLOOKUP(A9,'240 Odpovědi formuláře'!A:C,3,0)</f>
        <v>kancelar@helceletka.cz</v>
      </c>
      <c r="AA9" s="20" t="str">
        <f>VLOOKUP(A9,'240 Odpovědi formuláře'!A:F,6,0)</f>
        <v>Ano</v>
      </c>
    </row>
    <row r="10" spans="1:27" ht="30" customHeight="1">
      <c r="A10" s="53">
        <v>559415</v>
      </c>
      <c r="B10" s="12" t="s">
        <v>307</v>
      </c>
      <c r="C10" s="13" t="s">
        <v>59</v>
      </c>
      <c r="D10" s="14" t="s">
        <v>308</v>
      </c>
      <c r="E10" s="14" t="s">
        <v>309</v>
      </c>
      <c r="F10" s="15" t="s">
        <v>310</v>
      </c>
      <c r="G10" s="15" t="s">
        <v>311</v>
      </c>
      <c r="H10" s="15" t="s">
        <v>209</v>
      </c>
      <c r="I10" s="15" t="s">
        <v>280</v>
      </c>
      <c r="J10" s="16">
        <v>366</v>
      </c>
      <c r="K10" s="16">
        <v>1</v>
      </c>
      <c r="L10" s="15" t="s">
        <v>182</v>
      </c>
      <c r="M10" s="15" t="s">
        <v>312</v>
      </c>
      <c r="N10" s="15" t="s">
        <v>313</v>
      </c>
      <c r="O10" s="15" t="s">
        <v>185</v>
      </c>
      <c r="P10" s="15" t="s">
        <v>314</v>
      </c>
      <c r="Q10" s="15" t="s">
        <v>315</v>
      </c>
      <c r="R10" s="15" t="s">
        <v>188</v>
      </c>
      <c r="S10" s="15" t="s">
        <v>316</v>
      </c>
      <c r="T10" s="15" t="s">
        <v>190</v>
      </c>
      <c r="U10" s="17" t="s">
        <v>191</v>
      </c>
      <c r="V10" s="18" t="s">
        <v>192</v>
      </c>
      <c r="W10" s="21">
        <v>541427191</v>
      </c>
      <c r="X10" s="14"/>
      <c r="Y10" s="14" t="s">
        <v>317</v>
      </c>
      <c r="Z10" s="17" t="str">
        <f>VLOOKUP(A10,'240 Odpovědi formuláře'!A:C,3,0)</f>
        <v>anna.krytinarova@sokolska.cz</v>
      </c>
      <c r="AA10" s="20" t="str">
        <f>VLOOKUP(A10,'240 Odpovědi formuláře'!A:F,6,0)</f>
        <v>Ano</v>
      </c>
    </row>
    <row r="11" spans="1:27" ht="30" customHeight="1">
      <c r="A11" s="53">
        <v>838993</v>
      </c>
      <c r="B11" s="24" t="s">
        <v>321</v>
      </c>
      <c r="C11" s="13" t="s">
        <v>56</v>
      </c>
      <c r="D11" s="29" t="s">
        <v>197</v>
      </c>
      <c r="E11" s="30" t="s">
        <v>322</v>
      </c>
      <c r="F11" s="15" t="s">
        <v>323</v>
      </c>
      <c r="G11" s="15" t="s">
        <v>324</v>
      </c>
      <c r="H11" s="15" t="s">
        <v>262</v>
      </c>
      <c r="I11" s="15" t="s">
        <v>325</v>
      </c>
      <c r="J11" s="16">
        <v>1020</v>
      </c>
      <c r="K11" s="16">
        <v>10</v>
      </c>
      <c r="L11" s="15" t="s">
        <v>182</v>
      </c>
      <c r="M11" s="15" t="s">
        <v>326</v>
      </c>
      <c r="N11" s="15" t="s">
        <v>327</v>
      </c>
      <c r="O11" s="15" t="s">
        <v>185</v>
      </c>
      <c r="P11" s="15" t="s">
        <v>328</v>
      </c>
      <c r="Q11" s="15" t="s">
        <v>329</v>
      </c>
      <c r="R11" s="15" t="s">
        <v>188</v>
      </c>
      <c r="S11" s="15" t="s">
        <v>330</v>
      </c>
      <c r="T11" s="15" t="s">
        <v>263</v>
      </c>
      <c r="U11" s="17" t="s">
        <v>264</v>
      </c>
      <c r="V11" s="23" t="s">
        <v>331</v>
      </c>
      <c r="W11" s="21">
        <v>515220760</v>
      </c>
      <c r="X11" s="14"/>
      <c r="Y11" s="14" t="s">
        <v>332</v>
      </c>
      <c r="Z11" s="17" t="str">
        <f>VLOOKUP(A11,'240 Odpovědi formuláře'!A:C,3,0)</f>
        <v>brozek@kruhznojmo.cz</v>
      </c>
      <c r="AA11" s="20" t="str">
        <f>VLOOKUP(A11,'240 Odpovědi formuláře'!A:F,6,0)</f>
        <v>Ano</v>
      </c>
    </row>
    <row r="12" spans="1:27" ht="30" customHeight="1">
      <c r="A12" s="53">
        <v>530506</v>
      </c>
      <c r="B12" s="12" t="s">
        <v>333</v>
      </c>
      <c r="C12" s="13" t="s">
        <v>137</v>
      </c>
      <c r="D12" s="14" t="s">
        <v>197</v>
      </c>
      <c r="E12" s="14" t="s">
        <v>334</v>
      </c>
      <c r="F12" s="15" t="s">
        <v>335</v>
      </c>
      <c r="G12" s="15" t="s">
        <v>336</v>
      </c>
      <c r="H12" s="15" t="s">
        <v>262</v>
      </c>
      <c r="I12" s="15" t="s">
        <v>337</v>
      </c>
      <c r="J12" s="16">
        <v>3264</v>
      </c>
      <c r="K12" s="16">
        <v>6</v>
      </c>
      <c r="L12" s="15" t="s">
        <v>182</v>
      </c>
      <c r="M12" s="15" t="s">
        <v>338</v>
      </c>
      <c r="N12" s="15" t="s">
        <v>339</v>
      </c>
      <c r="O12" s="15" t="s">
        <v>185</v>
      </c>
      <c r="P12" s="15" t="s">
        <v>340</v>
      </c>
      <c r="Q12" s="15" t="s">
        <v>341</v>
      </c>
      <c r="R12" s="15" t="s">
        <v>188</v>
      </c>
      <c r="S12" s="15" t="s">
        <v>342</v>
      </c>
      <c r="T12" s="15" t="s">
        <v>263</v>
      </c>
      <c r="U12" s="17" t="s">
        <v>191</v>
      </c>
      <c r="V12" s="18" t="s">
        <v>192</v>
      </c>
      <c r="W12" s="21" t="s">
        <v>343</v>
      </c>
      <c r="X12" s="14" t="s">
        <v>344</v>
      </c>
      <c r="Y12" s="14" t="s">
        <v>345</v>
      </c>
      <c r="Z12" s="17" t="str">
        <f>VLOOKUP(A12,'240 Odpovědi formuláře'!A:C,3,0)</f>
        <v>hortova@souuhelna.cz</v>
      </c>
      <c r="AA12" s="20" t="str">
        <f>VLOOKUP(A12,'240 Odpovědi formuláře'!A:F,6,0)</f>
        <v>Ano</v>
      </c>
    </row>
    <row r="13" spans="1:27" ht="30" customHeight="1">
      <c r="A13" s="13">
        <v>49439723</v>
      </c>
      <c r="B13" s="24" t="s">
        <v>346</v>
      </c>
      <c r="C13" s="13">
        <v>49439723</v>
      </c>
      <c r="D13" s="14" t="s">
        <v>197</v>
      </c>
      <c r="E13" s="14" t="s">
        <v>347</v>
      </c>
      <c r="F13" s="15" t="s">
        <v>348</v>
      </c>
      <c r="G13" s="15" t="s">
        <v>349</v>
      </c>
      <c r="H13" s="15" t="s">
        <v>262</v>
      </c>
      <c r="I13" s="15" t="s">
        <v>350</v>
      </c>
      <c r="J13" s="16">
        <v>716</v>
      </c>
      <c r="K13" s="16">
        <v>18</v>
      </c>
      <c r="L13" s="15" t="s">
        <v>182</v>
      </c>
      <c r="M13" s="15" t="s">
        <v>351</v>
      </c>
      <c r="N13" s="15" t="s">
        <v>352</v>
      </c>
      <c r="O13" s="15" t="s">
        <v>211</v>
      </c>
      <c r="P13" s="15" t="s">
        <v>353</v>
      </c>
      <c r="Q13" s="15" t="s">
        <v>354</v>
      </c>
      <c r="R13" s="15" t="s">
        <v>210</v>
      </c>
      <c r="S13" s="15" t="s">
        <v>355</v>
      </c>
      <c r="T13" s="15" t="s">
        <v>263</v>
      </c>
      <c r="U13" s="17" t="s">
        <v>191</v>
      </c>
      <c r="V13" s="18" t="s">
        <v>192</v>
      </c>
      <c r="W13" s="14" t="s">
        <v>356</v>
      </c>
      <c r="X13" s="14"/>
      <c r="Y13" s="14" t="s">
        <v>357</v>
      </c>
      <c r="Z13" s="17" t="str">
        <f>VLOOKUP(A13,'240 Odpovědi formuláře'!A:C,3,0)</f>
        <v>dedomov@seznam.cz</v>
      </c>
      <c r="AA13" s="20" t="str">
        <f>VLOOKUP(A13,'240 Odpovědi formuláře'!A:F,6,0)</f>
        <v>Ano</v>
      </c>
    </row>
    <row r="14" spans="1:27" ht="30" customHeight="1">
      <c r="A14" s="53">
        <v>45671729</v>
      </c>
      <c r="B14" s="31" t="s">
        <v>359</v>
      </c>
      <c r="C14" s="13" t="s">
        <v>360</v>
      </c>
      <c r="D14" s="22" t="s">
        <v>197</v>
      </c>
      <c r="E14" s="22" t="s">
        <v>361</v>
      </c>
      <c r="F14" s="15" t="s">
        <v>362</v>
      </c>
      <c r="G14" s="15" t="s">
        <v>363</v>
      </c>
      <c r="H14" s="15" t="s">
        <v>364</v>
      </c>
      <c r="I14" s="15" t="s">
        <v>365</v>
      </c>
      <c r="J14" s="16">
        <v>1</v>
      </c>
      <c r="K14" s="16"/>
      <c r="L14" s="15" t="s">
        <v>182</v>
      </c>
      <c r="M14" s="15" t="s">
        <v>366</v>
      </c>
      <c r="N14" s="15" t="s">
        <v>367</v>
      </c>
      <c r="O14" s="15" t="s">
        <v>211</v>
      </c>
      <c r="P14" s="15" t="s">
        <v>368</v>
      </c>
      <c r="Q14" s="15" t="s">
        <v>369</v>
      </c>
      <c r="R14" s="15" t="s">
        <v>210</v>
      </c>
      <c r="S14" s="15" t="s">
        <v>370</v>
      </c>
      <c r="T14" s="15" t="s">
        <v>371</v>
      </c>
      <c r="U14" s="17" t="s">
        <v>225</v>
      </c>
      <c r="V14" s="23" t="s">
        <v>372</v>
      </c>
      <c r="W14" s="21">
        <v>515339157</v>
      </c>
      <c r="X14" s="14"/>
      <c r="Y14" s="14" t="s">
        <v>373</v>
      </c>
      <c r="Z14" s="17" t="str">
        <f>VLOOKUP(A14,'240 Odpovědi formuláře'!A:C,3,0)</f>
        <v>veisova@domovskalice.cz</v>
      </c>
      <c r="AA14" s="20" t="str">
        <f>VLOOKUP(A14,'240 Odpovědi formuláře'!A:F,6,0)</f>
        <v>Ano</v>
      </c>
    </row>
    <row r="15" spans="1:27" ht="30" customHeight="1">
      <c r="A15" s="53">
        <v>559016</v>
      </c>
      <c r="B15" s="12" t="s">
        <v>375</v>
      </c>
      <c r="C15" s="13" t="s">
        <v>131</v>
      </c>
      <c r="D15" s="14" t="s">
        <v>197</v>
      </c>
      <c r="E15" s="14" t="s">
        <v>376</v>
      </c>
      <c r="F15" s="15" t="s">
        <v>377</v>
      </c>
      <c r="G15" s="15" t="s">
        <v>378</v>
      </c>
      <c r="H15" s="15" t="s">
        <v>374</v>
      </c>
      <c r="I15" s="15" t="s">
        <v>379</v>
      </c>
      <c r="J15" s="16">
        <v>1804</v>
      </c>
      <c r="K15" s="16">
        <v>7</v>
      </c>
      <c r="L15" s="15" t="s">
        <v>320</v>
      </c>
      <c r="M15" s="15" t="s">
        <v>380</v>
      </c>
      <c r="N15" s="15" t="s">
        <v>381</v>
      </c>
      <c r="O15" s="15" t="s">
        <v>185</v>
      </c>
      <c r="P15" s="15" t="s">
        <v>382</v>
      </c>
      <c r="Q15" s="15" t="s">
        <v>383</v>
      </c>
      <c r="R15" s="15" t="s">
        <v>188</v>
      </c>
      <c r="S15" s="15" t="s">
        <v>384</v>
      </c>
      <c r="T15" s="15" t="s">
        <v>190</v>
      </c>
      <c r="U15" s="17" t="s">
        <v>191</v>
      </c>
      <c r="V15" s="18" t="s">
        <v>192</v>
      </c>
      <c r="W15" s="21" t="s">
        <v>385</v>
      </c>
      <c r="X15" s="19" t="s">
        <v>386</v>
      </c>
      <c r="Y15" s="14" t="s">
        <v>387</v>
      </c>
      <c r="Z15" s="17" t="str">
        <f>VLOOKUP(A15,'240 Odpovědi formuláře'!A:C,3,0)</f>
        <v>medkova@gymnaslo.cz</v>
      </c>
      <c r="AA15" s="20" t="str">
        <f>VLOOKUP(A15,'240 Odpovědi formuláře'!A:F,6,0)</f>
        <v>Ano</v>
      </c>
    </row>
    <row r="16" spans="1:27" ht="30" customHeight="1">
      <c r="A16" s="53">
        <v>346292</v>
      </c>
      <c r="B16" s="34" t="s">
        <v>388</v>
      </c>
      <c r="C16" s="13" t="s">
        <v>21</v>
      </c>
      <c r="D16" s="25" t="s">
        <v>389</v>
      </c>
      <c r="E16" s="22" t="s">
        <v>390</v>
      </c>
      <c r="F16" s="15" t="s">
        <v>391</v>
      </c>
      <c r="G16" s="15" t="s">
        <v>392</v>
      </c>
      <c r="H16" s="15" t="s">
        <v>393</v>
      </c>
      <c r="I16" s="15" t="s">
        <v>394</v>
      </c>
      <c r="J16" s="16">
        <v>798</v>
      </c>
      <c r="K16" s="16" t="s">
        <v>395</v>
      </c>
      <c r="L16" s="15" t="s">
        <v>320</v>
      </c>
      <c r="M16" s="15" t="s">
        <v>396</v>
      </c>
      <c r="N16" s="15" t="s">
        <v>397</v>
      </c>
      <c r="O16" s="15" t="s">
        <v>211</v>
      </c>
      <c r="P16" s="15" t="s">
        <v>398</v>
      </c>
      <c r="Q16" s="15" t="s">
        <v>399</v>
      </c>
      <c r="R16" s="15" t="s">
        <v>210</v>
      </c>
      <c r="S16" s="15" t="s">
        <v>400</v>
      </c>
      <c r="T16" s="15" t="s">
        <v>190</v>
      </c>
      <c r="U16" s="17" t="s">
        <v>264</v>
      </c>
      <c r="V16" s="23" t="s">
        <v>401</v>
      </c>
      <c r="W16" s="21">
        <v>545113101</v>
      </c>
      <c r="X16" s="46" t="s">
        <v>402</v>
      </c>
      <c r="Y16" s="14" t="s">
        <v>403</v>
      </c>
      <c r="Z16" s="17" t="str">
        <f>VLOOKUP(A16,'240 Odpovědi formuláře'!A:C,3,0)</f>
        <v>sedlackovar@zzsjmk.cz</v>
      </c>
      <c r="AA16" s="20" t="str">
        <f>VLOOKUP(A16,'240 Odpovědi formuláře'!A:F,6,0)</f>
        <v>Ano</v>
      </c>
    </row>
    <row r="17" spans="1:27" ht="30" customHeight="1">
      <c r="A17" s="53">
        <v>566756</v>
      </c>
      <c r="B17" s="24" t="s">
        <v>404</v>
      </c>
      <c r="C17" s="13" t="s">
        <v>122</v>
      </c>
      <c r="D17" s="14" t="s">
        <v>197</v>
      </c>
      <c r="E17" s="14" t="s">
        <v>405</v>
      </c>
      <c r="F17" s="15" t="s">
        <v>406</v>
      </c>
      <c r="G17" s="15" t="s">
        <v>407</v>
      </c>
      <c r="H17" s="15" t="s">
        <v>209</v>
      </c>
      <c r="I17" s="15" t="s">
        <v>408</v>
      </c>
      <c r="J17" s="16">
        <v>537</v>
      </c>
      <c r="K17" s="16">
        <v>10</v>
      </c>
      <c r="L17" s="15" t="s">
        <v>409</v>
      </c>
      <c r="M17" s="15" t="s">
        <v>410</v>
      </c>
      <c r="N17" s="58" t="s">
        <v>411</v>
      </c>
      <c r="O17" s="15" t="s">
        <v>412</v>
      </c>
      <c r="P17" s="15" t="s">
        <v>413</v>
      </c>
      <c r="Q17" s="15" t="s">
        <v>414</v>
      </c>
      <c r="R17" s="15" t="s">
        <v>415</v>
      </c>
      <c r="S17" s="15" t="s">
        <v>416</v>
      </c>
      <c r="T17" s="15" t="s">
        <v>190</v>
      </c>
      <c r="U17" s="17" t="s">
        <v>191</v>
      </c>
      <c r="V17" s="18" t="s">
        <v>192</v>
      </c>
      <c r="W17" s="14" t="s">
        <v>417</v>
      </c>
      <c r="X17" s="14" t="s">
        <v>418</v>
      </c>
      <c r="Y17" s="14" t="s">
        <v>419</v>
      </c>
      <c r="Z17" s="17" t="str">
        <f>VLOOKUP(A17,'240 Odpovědi formuláře'!A:C,3,0)</f>
        <v>info@ssudbrno.cz</v>
      </c>
      <c r="AA17" s="20" t="str">
        <f>VLOOKUP(A17,'240 Odpovědi formuláře'!A:F,6,0)</f>
        <v>Ano</v>
      </c>
    </row>
    <row r="18" spans="1:27" ht="30" customHeight="1">
      <c r="A18" s="13">
        <v>62073117</v>
      </c>
      <c r="B18" s="24" t="s">
        <v>420</v>
      </c>
      <c r="C18" s="13">
        <v>62073117</v>
      </c>
      <c r="D18" s="14" t="s">
        <v>197</v>
      </c>
      <c r="E18" s="14" t="s">
        <v>421</v>
      </c>
      <c r="F18" s="15" t="s">
        <v>422</v>
      </c>
      <c r="G18" s="15" t="s">
        <v>423</v>
      </c>
      <c r="H18" s="15" t="s">
        <v>424</v>
      </c>
      <c r="I18" s="15" t="s">
        <v>358</v>
      </c>
      <c r="J18" s="16">
        <v>343</v>
      </c>
      <c r="K18" s="16">
        <v>5</v>
      </c>
      <c r="L18" s="15" t="s">
        <v>245</v>
      </c>
      <c r="M18" s="15" t="s">
        <v>425</v>
      </c>
      <c r="N18" s="15" t="s">
        <v>426</v>
      </c>
      <c r="O18" s="28" t="s">
        <v>211</v>
      </c>
      <c r="P18" s="15" t="s">
        <v>427</v>
      </c>
      <c r="Q18" s="15" t="s">
        <v>428</v>
      </c>
      <c r="R18" s="15" t="s">
        <v>210</v>
      </c>
      <c r="S18" s="15" t="s">
        <v>429</v>
      </c>
      <c r="T18" s="15" t="s">
        <v>430</v>
      </c>
      <c r="U18" s="17" t="s">
        <v>191</v>
      </c>
      <c r="V18" s="18" t="s">
        <v>192</v>
      </c>
      <c r="W18" s="21" t="s">
        <v>431</v>
      </c>
      <c r="X18" s="14" t="s">
        <v>432</v>
      </c>
      <c r="Y18" s="14" t="s">
        <v>433</v>
      </c>
      <c r="Z18" s="17" t="str">
        <f>VLOOKUP(A18,'240 Odpovědi formuláře'!A:C,3,0)</f>
        <v>leona.kubicova@spgs-bce.cz</v>
      </c>
      <c r="AA18" s="20" t="str">
        <f>VLOOKUP(A18,'240 Odpovědi formuláře'!A:F,6,0)</f>
        <v>Ano</v>
      </c>
    </row>
    <row r="19" spans="1:27" ht="30" customHeight="1">
      <c r="A19" s="53">
        <v>390348</v>
      </c>
      <c r="B19" s="24" t="s">
        <v>434</v>
      </c>
      <c r="C19" s="13" t="s">
        <v>107</v>
      </c>
      <c r="D19" s="14" t="s">
        <v>197</v>
      </c>
      <c r="E19" s="14" t="s">
        <v>435</v>
      </c>
      <c r="F19" s="15" t="s">
        <v>436</v>
      </c>
      <c r="G19" s="15" t="s">
        <v>437</v>
      </c>
      <c r="H19" s="15" t="s">
        <v>438</v>
      </c>
      <c r="I19" s="15" t="s">
        <v>439</v>
      </c>
      <c r="J19" s="16">
        <v>153</v>
      </c>
      <c r="K19" s="16">
        <v>1</v>
      </c>
      <c r="L19" s="15" t="s">
        <v>245</v>
      </c>
      <c r="M19" s="15" t="s">
        <v>440</v>
      </c>
      <c r="N19" s="15" t="s">
        <v>441</v>
      </c>
      <c r="O19" s="15" t="s">
        <v>211</v>
      </c>
      <c r="P19" s="15" t="s">
        <v>442</v>
      </c>
      <c r="Q19" s="15" t="s">
        <v>443</v>
      </c>
      <c r="R19" s="15" t="s">
        <v>210</v>
      </c>
      <c r="S19" s="15" t="s">
        <v>444</v>
      </c>
      <c r="T19" s="15" t="s">
        <v>430</v>
      </c>
      <c r="U19" s="17" t="s">
        <v>191</v>
      </c>
      <c r="V19" s="18" t="s">
        <v>192</v>
      </c>
      <c r="W19" s="14" t="s">
        <v>445</v>
      </c>
      <c r="X19" s="14"/>
      <c r="Y19" s="14"/>
      <c r="Z19" s="17" t="str">
        <f>VLOOKUP(A19,'240 Odpovědi formuláře'!A:C,3,0)</f>
        <v>svc@svcboskovice.cz</v>
      </c>
      <c r="AA19" s="20" t="str">
        <f>VLOOKUP(A19,'240 Odpovědi formuláře'!A:F,6,0)</f>
        <v>Ano</v>
      </c>
    </row>
    <row r="20" spans="1:27" ht="30" customHeight="1">
      <c r="A20" s="53">
        <v>56324</v>
      </c>
      <c r="B20" s="24" t="s">
        <v>447</v>
      </c>
      <c r="C20" s="13" t="s">
        <v>110</v>
      </c>
      <c r="D20" s="14" t="s">
        <v>448</v>
      </c>
      <c r="E20" s="14" t="s">
        <v>449</v>
      </c>
      <c r="F20" s="17" t="s">
        <v>450</v>
      </c>
      <c r="G20" s="15" t="s">
        <v>451</v>
      </c>
      <c r="H20" s="15" t="s">
        <v>424</v>
      </c>
      <c r="I20" s="15" t="s">
        <v>446</v>
      </c>
      <c r="J20" s="16">
        <v>2153</v>
      </c>
      <c r="K20" s="16" t="s">
        <v>452</v>
      </c>
      <c r="L20" s="15" t="s">
        <v>182</v>
      </c>
      <c r="M20" s="15" t="s">
        <v>453</v>
      </c>
      <c r="N20" s="15" t="s">
        <v>454</v>
      </c>
      <c r="O20" s="15" t="s">
        <v>185</v>
      </c>
      <c r="P20" s="15" t="s">
        <v>455</v>
      </c>
      <c r="Q20" s="15" t="s">
        <v>456</v>
      </c>
      <c r="R20" s="15" t="s">
        <v>188</v>
      </c>
      <c r="S20" s="15" t="s">
        <v>457</v>
      </c>
      <c r="T20" s="15" t="s">
        <v>430</v>
      </c>
      <c r="U20" s="17" t="s">
        <v>191</v>
      </c>
      <c r="V20" s="18" t="s">
        <v>192</v>
      </c>
      <c r="W20" s="21" t="s">
        <v>458</v>
      </c>
      <c r="X20" s="14" t="s">
        <v>459</v>
      </c>
      <c r="Y20" s="14" t="s">
        <v>460</v>
      </c>
      <c r="Z20" s="17" t="str">
        <f>VLOOKUP(A20,'240 Odpovědi formuláře'!A:C,3,0)</f>
        <v>kotoulkova@skolaac.cz</v>
      </c>
      <c r="AA20" s="20" t="str">
        <f>VLOOKUP(A20,'240 Odpovědi formuláře'!A:F,6,0)</f>
        <v>Ano</v>
      </c>
    </row>
    <row r="21" spans="1:27" ht="30" customHeight="1">
      <c r="A21" s="13">
        <v>49459881</v>
      </c>
      <c r="B21" s="24" t="s">
        <v>463</v>
      </c>
      <c r="C21" s="13">
        <v>49459881</v>
      </c>
      <c r="D21" s="14" t="s">
        <v>197</v>
      </c>
      <c r="E21" s="14" t="s">
        <v>464</v>
      </c>
      <c r="F21" s="15" t="s">
        <v>465</v>
      </c>
      <c r="G21" s="15" t="s">
        <v>466</v>
      </c>
      <c r="H21" s="15" t="s">
        <v>461</v>
      </c>
      <c r="I21" s="15" t="s">
        <v>467</v>
      </c>
      <c r="J21" s="16">
        <v>20</v>
      </c>
      <c r="K21" s="16"/>
      <c r="L21" s="15" t="s">
        <v>182</v>
      </c>
      <c r="M21" s="15" t="s">
        <v>468</v>
      </c>
      <c r="N21" s="15" t="s">
        <v>469</v>
      </c>
      <c r="O21" s="15" t="s">
        <v>211</v>
      </c>
      <c r="P21" s="15" t="s">
        <v>470</v>
      </c>
      <c r="Q21" s="15" t="s">
        <v>471</v>
      </c>
      <c r="R21" s="15" t="s">
        <v>210</v>
      </c>
      <c r="S21" s="15" t="s">
        <v>472</v>
      </c>
      <c r="T21" s="15" t="s">
        <v>462</v>
      </c>
      <c r="U21" s="17" t="s">
        <v>191</v>
      </c>
      <c r="V21" s="18" t="s">
        <v>192</v>
      </c>
      <c r="W21" s="14" t="s">
        <v>473</v>
      </c>
      <c r="X21" s="14" t="s">
        <v>474</v>
      </c>
      <c r="Y21" s="14" t="s">
        <v>475</v>
      </c>
      <c r="Z21" s="17" t="str">
        <f>VLOOKUP(A21,'240 Odpovědi formuláře'!A:C,3,0)</f>
        <v>maskova@gym-tisnov.cz</v>
      </c>
      <c r="AA21" s="20" t="str">
        <f>VLOOKUP(A21,'240 Odpovědi formuláře'!A:F,6,0)</f>
        <v>Ano</v>
      </c>
    </row>
    <row r="22" spans="1:27" ht="30" customHeight="1">
      <c r="A22" s="13">
        <v>44947721</v>
      </c>
      <c r="B22" s="24" t="s">
        <v>476</v>
      </c>
      <c r="C22" s="13">
        <v>44947721</v>
      </c>
      <c r="D22" s="14" t="s">
        <v>197</v>
      </c>
      <c r="E22" s="14" t="s">
        <v>477</v>
      </c>
      <c r="F22" s="15" t="s">
        <v>478</v>
      </c>
      <c r="G22" s="15" t="s">
        <v>479</v>
      </c>
      <c r="H22" s="15" t="s">
        <v>461</v>
      </c>
      <c r="I22" s="15" t="s">
        <v>480</v>
      </c>
      <c r="J22" s="16">
        <v>316</v>
      </c>
      <c r="K22" s="16"/>
      <c r="L22" s="15" t="s">
        <v>182</v>
      </c>
      <c r="M22" s="15" t="s">
        <v>481</v>
      </c>
      <c r="N22" s="15" t="s">
        <v>482</v>
      </c>
      <c r="O22" s="15" t="s">
        <v>185</v>
      </c>
      <c r="P22" s="15" t="s">
        <v>483</v>
      </c>
      <c r="Q22" s="15" t="s">
        <v>484</v>
      </c>
      <c r="R22" s="15" t="s">
        <v>188</v>
      </c>
      <c r="S22" s="15" t="s">
        <v>485</v>
      </c>
      <c r="T22" s="15" t="s">
        <v>462</v>
      </c>
      <c r="U22" s="17" t="s">
        <v>191</v>
      </c>
      <c r="V22" s="18" t="s">
        <v>192</v>
      </c>
      <c r="W22" s="14" t="s">
        <v>486</v>
      </c>
      <c r="X22" s="14" t="s">
        <v>487</v>
      </c>
      <c r="Y22" s="14" t="s">
        <v>488</v>
      </c>
      <c r="Z22" s="17" t="str">
        <f>VLOOKUP(A22,'240 Odpovědi formuláře'!A:C,3,0)</f>
        <v>hospodarka@zustisnov.cz</v>
      </c>
      <c r="AA22" s="20" t="str">
        <f>VLOOKUP(A22,'240 Odpovědi formuláře'!A:F,6,0)</f>
        <v>Ano</v>
      </c>
    </row>
    <row r="23" spans="1:27" ht="30" customHeight="1">
      <c r="A23" s="53">
        <v>89257</v>
      </c>
      <c r="B23" s="24" t="s">
        <v>491</v>
      </c>
      <c r="C23" s="13" t="s">
        <v>134</v>
      </c>
      <c r="D23" s="26" t="s">
        <v>492</v>
      </c>
      <c r="E23" s="27" t="s">
        <v>493</v>
      </c>
      <c r="F23" s="15" t="s">
        <v>494</v>
      </c>
      <c r="G23" s="15" t="s">
        <v>495</v>
      </c>
      <c r="H23" s="15" t="s">
        <v>489</v>
      </c>
      <c r="I23" s="15" t="s">
        <v>496</v>
      </c>
      <c r="J23" s="16">
        <v>1001</v>
      </c>
      <c r="K23" s="16"/>
      <c r="L23" s="15" t="s">
        <v>182</v>
      </c>
      <c r="M23" s="15" t="s">
        <v>497</v>
      </c>
      <c r="N23" s="15" t="s">
        <v>498</v>
      </c>
      <c r="O23" s="15" t="s">
        <v>185</v>
      </c>
      <c r="P23" s="15" t="s">
        <v>499</v>
      </c>
      <c r="Q23" s="15" t="s">
        <v>500</v>
      </c>
      <c r="R23" s="15" t="s">
        <v>188</v>
      </c>
      <c r="S23" s="15" t="s">
        <v>501</v>
      </c>
      <c r="T23" s="15" t="s">
        <v>490</v>
      </c>
      <c r="U23" s="17" t="s">
        <v>279</v>
      </c>
      <c r="V23" s="23" t="s">
        <v>502</v>
      </c>
      <c r="W23" s="21">
        <v>544544210</v>
      </c>
      <c r="X23" s="14"/>
      <c r="Y23" s="14" t="s">
        <v>503</v>
      </c>
      <c r="Z23" s="17" t="str">
        <f>VLOOKUP(A23,'240 Odpovědi formuláře'!A:C,3,0)</f>
        <v>l.hrebickova@vila.mbrn.cz</v>
      </c>
      <c r="AA23" s="20" t="str">
        <f>VLOOKUP(A23,'240 Odpovědi formuláře'!A:F,6,0)</f>
        <v>Ano</v>
      </c>
    </row>
    <row r="24" spans="1:27" ht="30" customHeight="1">
      <c r="A24" s="53">
        <v>558991</v>
      </c>
      <c r="B24" s="24" t="s">
        <v>507</v>
      </c>
      <c r="C24" s="13" t="s">
        <v>119</v>
      </c>
      <c r="D24" s="14" t="s">
        <v>197</v>
      </c>
      <c r="E24" s="14" t="s">
        <v>508</v>
      </c>
      <c r="F24" s="15" t="s">
        <v>509</v>
      </c>
      <c r="G24" s="15" t="s">
        <v>510</v>
      </c>
      <c r="H24" s="15" t="s">
        <v>209</v>
      </c>
      <c r="I24" s="15" t="s">
        <v>511</v>
      </c>
      <c r="J24" s="16">
        <v>304</v>
      </c>
      <c r="K24" s="16">
        <v>36</v>
      </c>
      <c r="L24" s="15" t="s">
        <v>182</v>
      </c>
      <c r="M24" s="15" t="s">
        <v>512</v>
      </c>
      <c r="N24" s="15" t="s">
        <v>513</v>
      </c>
      <c r="O24" s="15" t="s">
        <v>185</v>
      </c>
      <c r="P24" s="15" t="s">
        <v>514</v>
      </c>
      <c r="Q24" s="15" t="s">
        <v>515</v>
      </c>
      <c r="R24" s="15" t="s">
        <v>188</v>
      </c>
      <c r="S24" s="15" t="s">
        <v>516</v>
      </c>
      <c r="T24" s="15" t="s">
        <v>190</v>
      </c>
      <c r="U24" s="17" t="s">
        <v>191</v>
      </c>
      <c r="V24" s="18" t="s">
        <v>192</v>
      </c>
      <c r="W24" s="21">
        <v>543211598</v>
      </c>
      <c r="X24" s="14"/>
      <c r="Y24" s="14" t="s">
        <v>517</v>
      </c>
      <c r="Z24" s="17" t="str">
        <f>VLOOKUP(A24,'240 Odpovědi formuláře'!A:C,3,0)</f>
        <v>sedlackova.o@gymkren.cz</v>
      </c>
      <c r="AA24" s="20" t="str">
        <f>VLOOKUP(A24,'240 Odpovědi formuláře'!A:F,6,0)</f>
        <v>Ano</v>
      </c>
    </row>
    <row r="25" spans="1:27" ht="30" customHeight="1">
      <c r="A25" s="13">
        <v>60552255</v>
      </c>
      <c r="B25" s="24" t="s">
        <v>520</v>
      </c>
      <c r="C25" s="13">
        <v>60552255</v>
      </c>
      <c r="D25" s="14" t="s">
        <v>521</v>
      </c>
      <c r="E25" s="14" t="s">
        <v>522</v>
      </c>
      <c r="F25" s="15" t="s">
        <v>523</v>
      </c>
      <c r="G25" s="15" t="s">
        <v>524</v>
      </c>
      <c r="H25" s="15" t="s">
        <v>518</v>
      </c>
      <c r="I25" s="15" t="s">
        <v>519</v>
      </c>
      <c r="J25" s="16">
        <v>1072</v>
      </c>
      <c r="K25" s="16">
        <v>106</v>
      </c>
      <c r="L25" s="15" t="s">
        <v>182</v>
      </c>
      <c r="M25" s="15" t="s">
        <v>525</v>
      </c>
      <c r="N25" s="15" t="s">
        <v>526</v>
      </c>
      <c r="O25" s="15" t="s">
        <v>211</v>
      </c>
      <c r="P25" s="15" t="s">
        <v>527</v>
      </c>
      <c r="Q25" s="15" t="s">
        <v>528</v>
      </c>
      <c r="R25" s="15" t="s">
        <v>210</v>
      </c>
      <c r="S25" s="15" t="s">
        <v>529</v>
      </c>
      <c r="T25" s="15" t="s">
        <v>190</v>
      </c>
      <c r="U25" s="17" t="s">
        <v>191</v>
      </c>
      <c r="V25" s="18" t="s">
        <v>192</v>
      </c>
      <c r="W25" s="14" t="s">
        <v>530</v>
      </c>
      <c r="X25" s="14"/>
      <c r="Y25" s="14" t="s">
        <v>531</v>
      </c>
      <c r="Z25" s="17" t="str">
        <f>VLOOKUP(A25,'240 Odpovědi formuláře'!A:C,3,0)</f>
        <v>kalinova@ssposbrno.cz</v>
      </c>
      <c r="AA25" s="20" t="str">
        <f>VLOOKUP(A25,'240 Odpovědi formuláře'!A:F,6,0)</f>
        <v>Ano</v>
      </c>
    </row>
    <row r="26" spans="1:27" ht="30" customHeight="1">
      <c r="A26" s="13">
        <v>70843155</v>
      </c>
      <c r="B26" s="24" t="s">
        <v>532</v>
      </c>
      <c r="C26" s="13">
        <v>70843155</v>
      </c>
      <c r="D26" s="14" t="s">
        <v>533</v>
      </c>
      <c r="E26" s="14" t="s">
        <v>534</v>
      </c>
      <c r="F26" s="15" t="s">
        <v>535</v>
      </c>
      <c r="G26" s="15" t="s">
        <v>536</v>
      </c>
      <c r="H26" s="15" t="s">
        <v>209</v>
      </c>
      <c r="I26" s="15" t="s">
        <v>506</v>
      </c>
      <c r="J26" s="16">
        <v>253</v>
      </c>
      <c r="K26" s="16">
        <v>15</v>
      </c>
      <c r="L26" s="15" t="s">
        <v>182</v>
      </c>
      <c r="M26" s="15" t="s">
        <v>537</v>
      </c>
      <c r="N26" s="15" t="s">
        <v>538</v>
      </c>
      <c r="O26" s="15" t="s">
        <v>185</v>
      </c>
      <c r="P26" s="15" t="s">
        <v>539</v>
      </c>
      <c r="Q26" s="15" t="s">
        <v>540</v>
      </c>
      <c r="R26" s="15" t="s">
        <v>188</v>
      </c>
      <c r="S26" s="15" t="s">
        <v>541</v>
      </c>
      <c r="T26" s="15" t="s">
        <v>190</v>
      </c>
      <c r="U26" s="17" t="s">
        <v>191</v>
      </c>
      <c r="V26" s="18" t="s">
        <v>192</v>
      </c>
      <c r="W26" s="14" t="s">
        <v>542</v>
      </c>
      <c r="X26" s="36"/>
      <c r="Y26" s="19" t="s">
        <v>543</v>
      </c>
      <c r="Z26" s="17" t="str">
        <f>VLOOKUP(A26,'240 Odpovědi formuláře'!A:C,3,0)</f>
        <v>lenka.krejci@pppbrno.cz</v>
      </c>
      <c r="AA26" s="20" t="str">
        <f>VLOOKUP(A26,'240 Odpovědi formuláře'!A:F,6,0)</f>
        <v>Ano</v>
      </c>
    </row>
    <row r="27" spans="1:27" ht="30" customHeight="1">
      <c r="A27" s="53">
        <v>567396</v>
      </c>
      <c r="B27" s="24" t="s">
        <v>544</v>
      </c>
      <c r="C27" s="13" t="s">
        <v>89</v>
      </c>
      <c r="D27" s="14" t="s">
        <v>197</v>
      </c>
      <c r="E27" s="14" t="s">
        <v>545</v>
      </c>
      <c r="F27" s="15" t="s">
        <v>546</v>
      </c>
      <c r="G27" s="15" t="s">
        <v>547</v>
      </c>
      <c r="H27" s="15" t="s">
        <v>548</v>
      </c>
      <c r="I27" s="15" t="s">
        <v>549</v>
      </c>
      <c r="J27" s="16">
        <v>620</v>
      </c>
      <c r="K27" s="16">
        <v>4</v>
      </c>
      <c r="L27" s="15" t="s">
        <v>182</v>
      </c>
      <c r="M27" s="15" t="s">
        <v>550</v>
      </c>
      <c r="N27" s="15" t="s">
        <v>551</v>
      </c>
      <c r="O27" s="15" t="s">
        <v>185</v>
      </c>
      <c r="P27" s="15" t="s">
        <v>552</v>
      </c>
      <c r="Q27" s="15" t="s">
        <v>553</v>
      </c>
      <c r="R27" s="15" t="s">
        <v>188</v>
      </c>
      <c r="S27" s="15" t="s">
        <v>554</v>
      </c>
      <c r="T27" s="15" t="s">
        <v>190</v>
      </c>
      <c r="U27" s="17" t="s">
        <v>191</v>
      </c>
      <c r="V27" s="18" t="s">
        <v>192</v>
      </c>
      <c r="W27" s="14" t="s">
        <v>555</v>
      </c>
      <c r="X27" s="14" t="s">
        <v>556</v>
      </c>
      <c r="Y27" s="14" t="s">
        <v>557</v>
      </c>
      <c r="Z27" s="17" t="str">
        <f>VLOOKUP(A27,'240 Odpovědi formuláře'!A:C,3,0)</f>
        <v>dmklast4@seznam.cz</v>
      </c>
      <c r="AA27" s="20" t="str">
        <f>VLOOKUP(A27,'240 Odpovědi formuláře'!A:F,6,0)</f>
        <v>Ano</v>
      </c>
    </row>
    <row r="28" spans="1:27" ht="30" customHeight="1">
      <c r="A28" s="13">
        <v>62157299</v>
      </c>
      <c r="B28" s="24" t="s">
        <v>558</v>
      </c>
      <c r="C28" s="13">
        <v>62157299</v>
      </c>
      <c r="D28" s="14" t="s">
        <v>197</v>
      </c>
      <c r="E28" s="14" t="s">
        <v>559</v>
      </c>
      <c r="F28" s="15" t="s">
        <v>560</v>
      </c>
      <c r="G28" s="15" t="s">
        <v>561</v>
      </c>
      <c r="H28" s="15" t="s">
        <v>518</v>
      </c>
      <c r="I28" s="15" t="s">
        <v>562</v>
      </c>
      <c r="J28" s="16">
        <v>301</v>
      </c>
      <c r="K28" s="16">
        <v>16</v>
      </c>
      <c r="L28" s="15" t="s">
        <v>182</v>
      </c>
      <c r="M28" s="15" t="s">
        <v>563</v>
      </c>
      <c r="N28" s="15" t="s">
        <v>564</v>
      </c>
      <c r="O28" s="15" t="s">
        <v>185</v>
      </c>
      <c r="P28" s="15" t="s">
        <v>565</v>
      </c>
      <c r="Q28" s="15" t="s">
        <v>566</v>
      </c>
      <c r="R28" s="15" t="s">
        <v>188</v>
      </c>
      <c r="S28" s="15" t="s">
        <v>567</v>
      </c>
      <c r="T28" s="15" t="s">
        <v>190</v>
      </c>
      <c r="U28" s="17" t="s">
        <v>191</v>
      </c>
      <c r="V28" s="18" t="s">
        <v>192</v>
      </c>
      <c r="W28" s="14" t="s">
        <v>568</v>
      </c>
      <c r="X28" s="14" t="s">
        <v>569</v>
      </c>
      <c r="Y28" s="14" t="s">
        <v>570</v>
      </c>
      <c r="Z28" s="17" t="str">
        <f>VLOOKUP(A28,'240 Odpovědi formuláře'!A:C,3,0)</f>
        <v>pantuckova@autistickaskola.cz</v>
      </c>
      <c r="AA28" s="20" t="str">
        <f>VLOOKUP(A28,'240 Odpovědi formuláře'!A:F,6,0)</f>
        <v>Ano</v>
      </c>
    </row>
    <row r="29" spans="1:27" ht="30" customHeight="1">
      <c r="A29" s="53">
        <v>226475</v>
      </c>
      <c r="B29" s="24" t="s">
        <v>572</v>
      </c>
      <c r="C29" s="13" t="s">
        <v>74</v>
      </c>
      <c r="D29" s="14" t="s">
        <v>573</v>
      </c>
      <c r="E29" s="14" t="s">
        <v>574</v>
      </c>
      <c r="F29" s="15" t="s">
        <v>575</v>
      </c>
      <c r="G29" s="15" t="s">
        <v>576</v>
      </c>
      <c r="H29" s="15" t="s">
        <v>571</v>
      </c>
      <c r="I29" s="15" t="s">
        <v>577</v>
      </c>
      <c r="J29" s="16">
        <v>1140</v>
      </c>
      <c r="K29" s="16">
        <v>61</v>
      </c>
      <c r="L29" s="15" t="s">
        <v>182</v>
      </c>
      <c r="M29" s="15" t="s">
        <v>578</v>
      </c>
      <c r="N29" s="15" t="s">
        <v>579</v>
      </c>
      <c r="O29" s="15" t="s">
        <v>185</v>
      </c>
      <c r="P29" s="15" t="s">
        <v>580</v>
      </c>
      <c r="Q29" s="15" t="s">
        <v>581</v>
      </c>
      <c r="R29" s="15" t="s">
        <v>188</v>
      </c>
      <c r="S29" s="15" t="s">
        <v>582</v>
      </c>
      <c r="T29" s="15" t="s">
        <v>190</v>
      </c>
      <c r="U29" s="17" t="s">
        <v>191</v>
      </c>
      <c r="V29" s="18" t="s">
        <v>192</v>
      </c>
      <c r="W29" s="14" t="s">
        <v>583</v>
      </c>
      <c r="X29" s="14" t="s">
        <v>584</v>
      </c>
      <c r="Y29" s="14" t="s">
        <v>585</v>
      </c>
      <c r="Z29" s="17" t="str">
        <f>VLOOKUP(A29,'240 Odpovědi formuláře'!A:C,3,0)</f>
        <v>Petr.Frank@sstebrno.cz</v>
      </c>
      <c r="AA29" s="20" t="str">
        <f>VLOOKUP(A29,'240 Odpovědi formuláře'!A:F,6,0)</f>
        <v>Ano</v>
      </c>
    </row>
    <row r="30" spans="1:27" ht="30" customHeight="1">
      <c r="A30" s="13">
        <v>62160095</v>
      </c>
      <c r="B30" s="24" t="s">
        <v>586</v>
      </c>
      <c r="C30" s="13">
        <v>62160095</v>
      </c>
      <c r="D30" s="14" t="s">
        <v>197</v>
      </c>
      <c r="E30" s="14" t="s">
        <v>587</v>
      </c>
      <c r="F30" s="15" t="s">
        <v>588</v>
      </c>
      <c r="G30" s="15" t="s">
        <v>589</v>
      </c>
      <c r="H30" s="15" t="s">
        <v>590</v>
      </c>
      <c r="I30" s="15" t="s">
        <v>591</v>
      </c>
      <c r="J30" s="16">
        <v>803</v>
      </c>
      <c r="K30" s="16">
        <v>2</v>
      </c>
      <c r="L30" s="15" t="s">
        <v>182</v>
      </c>
      <c r="M30" s="15" t="s">
        <v>592</v>
      </c>
      <c r="N30" s="15" t="s">
        <v>593</v>
      </c>
      <c r="O30" s="15" t="s">
        <v>211</v>
      </c>
      <c r="P30" s="15" t="s">
        <v>594</v>
      </c>
      <c r="Q30" s="15" t="s">
        <v>595</v>
      </c>
      <c r="R30" s="15" t="s">
        <v>210</v>
      </c>
      <c r="S30" s="15" t="s">
        <v>596</v>
      </c>
      <c r="T30" s="15" t="s">
        <v>190</v>
      </c>
      <c r="U30" s="17" t="s">
        <v>191</v>
      </c>
      <c r="V30" s="18" t="s">
        <v>192</v>
      </c>
      <c r="W30" s="14" t="s">
        <v>597</v>
      </c>
      <c r="X30" s="14"/>
      <c r="Y30" s="46" t="s">
        <v>598</v>
      </c>
      <c r="Z30" s="17" t="str">
        <f>VLOOKUP(A30,'240 Odpovědi formuláře'!A:C,3,0)</f>
        <v>elpis@skolaelpis.cz</v>
      </c>
      <c r="AA30" s="20" t="str">
        <f>VLOOKUP(A30,'240 Odpovědi formuláře'!A:F,6,0)</f>
        <v>Ano</v>
      </c>
    </row>
    <row r="31" spans="1:27" ht="30" customHeight="1">
      <c r="A31" s="13">
        <v>49461249</v>
      </c>
      <c r="B31" s="24" t="s">
        <v>599</v>
      </c>
      <c r="C31" s="13">
        <v>49461249</v>
      </c>
      <c r="D31" s="14" t="s">
        <v>197</v>
      </c>
      <c r="E31" s="14" t="s">
        <v>600</v>
      </c>
      <c r="F31" s="15" t="s">
        <v>601</v>
      </c>
      <c r="G31" s="15" t="s">
        <v>602</v>
      </c>
      <c r="H31" s="15" t="s">
        <v>603</v>
      </c>
      <c r="I31" s="15" t="s">
        <v>604</v>
      </c>
      <c r="J31" s="16">
        <v>40</v>
      </c>
      <c r="K31" s="16">
        <v>17</v>
      </c>
      <c r="L31" s="15" t="s">
        <v>245</v>
      </c>
      <c r="M31" s="15" t="s">
        <v>605</v>
      </c>
      <c r="N31" s="15" t="s">
        <v>606</v>
      </c>
      <c r="O31" s="15" t="s">
        <v>211</v>
      </c>
      <c r="P31" s="15" t="s">
        <v>607</v>
      </c>
      <c r="Q31" s="15" t="s">
        <v>608</v>
      </c>
      <c r="R31" s="15" t="s">
        <v>210</v>
      </c>
      <c r="S31" s="15" t="s">
        <v>609</v>
      </c>
      <c r="T31" s="15" t="s">
        <v>610</v>
      </c>
      <c r="U31" s="17" t="s">
        <v>191</v>
      </c>
      <c r="V31" s="18" t="s">
        <v>192</v>
      </c>
      <c r="W31" s="14" t="s">
        <v>611</v>
      </c>
      <c r="X31" s="14"/>
      <c r="Y31" s="19" t="s">
        <v>612</v>
      </c>
      <c r="Z31" s="17" t="str">
        <f>VLOOKUP(A31,'240 Odpovědi formuláře'!A:C,3,0)</f>
        <v>kokesova@gslap.cz</v>
      </c>
      <c r="AA31" s="20" t="str">
        <f>VLOOKUP(A31,'240 Odpovědi formuláře'!A:F,6,0)</f>
        <v>Ano</v>
      </c>
    </row>
    <row r="32" spans="1:27" ht="30" customHeight="1">
      <c r="A32" s="53">
        <v>226564</v>
      </c>
      <c r="B32" s="31" t="s">
        <v>613</v>
      </c>
      <c r="C32" s="13" t="s">
        <v>46</v>
      </c>
      <c r="D32" s="22" t="s">
        <v>197</v>
      </c>
      <c r="E32" s="22" t="s">
        <v>614</v>
      </c>
      <c r="F32" s="15" t="s">
        <v>615</v>
      </c>
      <c r="G32" s="15" t="s">
        <v>616</v>
      </c>
      <c r="H32" s="15" t="s">
        <v>617</v>
      </c>
      <c r="I32" s="15" t="s">
        <v>618</v>
      </c>
      <c r="J32" s="16">
        <v>200</v>
      </c>
      <c r="K32" s="16"/>
      <c r="L32" s="15" t="s">
        <v>182</v>
      </c>
      <c r="M32" s="15" t="s">
        <v>619</v>
      </c>
      <c r="N32" s="15" t="s">
        <v>620</v>
      </c>
      <c r="O32" s="15" t="s">
        <v>185</v>
      </c>
      <c r="P32" s="15" t="s">
        <v>621</v>
      </c>
      <c r="Q32" s="15" t="s">
        <v>622</v>
      </c>
      <c r="R32" s="15" t="s">
        <v>188</v>
      </c>
      <c r="S32" s="15" t="s">
        <v>623</v>
      </c>
      <c r="T32" s="15" t="s">
        <v>624</v>
      </c>
      <c r="U32" s="17" t="s">
        <v>225</v>
      </c>
      <c r="V32" s="23" t="s">
        <v>625</v>
      </c>
      <c r="W32" s="14" t="s">
        <v>626</v>
      </c>
      <c r="X32" s="14"/>
      <c r="Y32" s="14" t="s">
        <v>627</v>
      </c>
      <c r="Z32" s="17" t="str">
        <f>VLOOKUP(A32,'240 Odpovědi formuláře'!A:C,3,0)</f>
        <v>info@domovhvezda.cz</v>
      </c>
      <c r="AA32" s="20" t="str">
        <f>VLOOKUP(A32,'240 Odpovědi formuláře'!A:F,6,0)</f>
        <v>Ano</v>
      </c>
    </row>
    <row r="33" spans="1:27" ht="30" customHeight="1">
      <c r="A33" s="53">
        <v>567043</v>
      </c>
      <c r="B33" s="24" t="s">
        <v>630</v>
      </c>
      <c r="C33" s="13" t="s">
        <v>53</v>
      </c>
      <c r="D33" s="14" t="s">
        <v>197</v>
      </c>
      <c r="E33" s="14" t="s">
        <v>631</v>
      </c>
      <c r="F33" s="15" t="s">
        <v>632</v>
      </c>
      <c r="G33" s="15" t="s">
        <v>633</v>
      </c>
      <c r="H33" s="15" t="s">
        <v>628</v>
      </c>
      <c r="I33" s="15" t="s">
        <v>634</v>
      </c>
      <c r="J33" s="16">
        <v>3208</v>
      </c>
      <c r="K33" s="16">
        <v>51</v>
      </c>
      <c r="L33" s="15" t="s">
        <v>182</v>
      </c>
      <c r="M33" s="15" t="s">
        <v>635</v>
      </c>
      <c r="N33" s="15" t="s">
        <v>636</v>
      </c>
      <c r="O33" s="15" t="s">
        <v>185</v>
      </c>
      <c r="P33" s="15" t="s">
        <v>637</v>
      </c>
      <c r="Q33" s="15" t="s">
        <v>638</v>
      </c>
      <c r="R33" s="15" t="s">
        <v>188</v>
      </c>
      <c r="S33" s="15" t="s">
        <v>639</v>
      </c>
      <c r="T33" s="15" t="s">
        <v>629</v>
      </c>
      <c r="U33" s="17" t="s">
        <v>191</v>
      </c>
      <c r="V33" s="18" t="s">
        <v>192</v>
      </c>
      <c r="W33" s="14" t="s">
        <v>640</v>
      </c>
      <c r="X33" s="14" t="s">
        <v>641</v>
      </c>
      <c r="Y33" s="14" t="s">
        <v>642</v>
      </c>
      <c r="Z33" s="17" t="str">
        <f>VLOOKUP(A33,'240 Odpovědi formuláře'!A:C,3,0)</f>
        <v>nada.prochazkova@mszskyjov.cz</v>
      </c>
      <c r="AA33" s="20" t="str">
        <f>VLOOKUP(A33,'240 Odpovědi formuláře'!A:F,6,0)</f>
        <v>Ano</v>
      </c>
    </row>
    <row r="34" spans="1:27" ht="30" customHeight="1">
      <c r="A34" s="53">
        <v>53163</v>
      </c>
      <c r="B34" s="24" t="s">
        <v>643</v>
      </c>
      <c r="C34" s="13" t="s">
        <v>113</v>
      </c>
      <c r="D34" s="14" t="s">
        <v>644</v>
      </c>
      <c r="E34" s="14" t="s">
        <v>645</v>
      </c>
      <c r="F34" s="15" t="s">
        <v>646</v>
      </c>
      <c r="G34" s="15" t="s">
        <v>647</v>
      </c>
      <c r="H34" s="15" t="s">
        <v>628</v>
      </c>
      <c r="I34" s="15" t="s">
        <v>648</v>
      </c>
      <c r="J34" s="16">
        <v>1223</v>
      </c>
      <c r="K34" s="16">
        <v>17</v>
      </c>
      <c r="L34" s="15" t="s">
        <v>182</v>
      </c>
      <c r="M34" s="15" t="s">
        <v>649</v>
      </c>
      <c r="N34" s="15" t="s">
        <v>650</v>
      </c>
      <c r="O34" s="15" t="s">
        <v>185</v>
      </c>
      <c r="P34" s="15" t="s">
        <v>651</v>
      </c>
      <c r="Q34" s="15" t="s">
        <v>652</v>
      </c>
      <c r="R34" s="15" t="s">
        <v>188</v>
      </c>
      <c r="S34" s="15" t="s">
        <v>653</v>
      </c>
      <c r="T34" s="15" t="s">
        <v>629</v>
      </c>
      <c r="U34" s="17" t="s">
        <v>191</v>
      </c>
      <c r="V34" s="18" t="s">
        <v>192</v>
      </c>
      <c r="W34" s="14" t="s">
        <v>654</v>
      </c>
      <c r="X34" s="14"/>
      <c r="Y34" s="35" t="s">
        <v>655</v>
      </c>
      <c r="Z34" s="17" t="str">
        <f>VLOOKUP(A34,'240 Odpovědi formuláře'!A:C,3,0)</f>
        <v>caha@sspkyjov.cz</v>
      </c>
      <c r="AA34" s="20" t="str">
        <f>VLOOKUP(A34,'240 Odpovědi formuláře'!A:F,6,0)</f>
        <v>Ano</v>
      </c>
    </row>
    <row r="35" spans="1:27" ht="30" customHeight="1">
      <c r="A35" s="13">
        <v>45671826</v>
      </c>
      <c r="B35" s="31" t="s">
        <v>656</v>
      </c>
      <c r="C35" s="13">
        <v>45671826</v>
      </c>
      <c r="D35" s="22" t="s">
        <v>197</v>
      </c>
      <c r="E35" s="22" t="s">
        <v>657</v>
      </c>
      <c r="F35" s="15" t="s">
        <v>658</v>
      </c>
      <c r="G35" s="15" t="s">
        <v>659</v>
      </c>
      <c r="H35" s="15" t="s">
        <v>660</v>
      </c>
      <c r="I35" s="15" t="s">
        <v>661</v>
      </c>
      <c r="J35" s="16">
        <v>275</v>
      </c>
      <c r="K35" s="16"/>
      <c r="L35" s="15" t="s">
        <v>182</v>
      </c>
      <c r="M35" s="15" t="s">
        <v>662</v>
      </c>
      <c r="N35" s="15" t="s">
        <v>663</v>
      </c>
      <c r="O35" s="32" t="s">
        <v>185</v>
      </c>
      <c r="P35" s="15" t="s">
        <v>664</v>
      </c>
      <c r="Q35" s="15" t="s">
        <v>665</v>
      </c>
      <c r="R35" s="15" t="s">
        <v>188</v>
      </c>
      <c r="S35" s="15" t="s">
        <v>664</v>
      </c>
      <c r="T35" s="15" t="s">
        <v>666</v>
      </c>
      <c r="U35" s="17" t="s">
        <v>225</v>
      </c>
      <c r="V35" s="23" t="s">
        <v>667</v>
      </c>
      <c r="W35" s="21">
        <v>515238190</v>
      </c>
      <c r="X35" s="14"/>
      <c r="Y35" s="14" t="s">
        <v>668</v>
      </c>
      <c r="Z35" s="17" t="str">
        <f>VLOOKUP(A35,'240 Odpovědi formuláře'!A:C,3,0)</f>
        <v>ekonom@eminzamek.cz</v>
      </c>
      <c r="AA35" s="20" t="str">
        <f>VLOOKUP(A35,'240 Odpovědi formuláře'!A:F,6,0)</f>
        <v>Ano</v>
      </c>
    </row>
    <row r="36" spans="1:27" ht="30" customHeight="1">
      <c r="A36" s="13">
        <v>45671877</v>
      </c>
      <c r="B36" s="31" t="s">
        <v>669</v>
      </c>
      <c r="C36" s="13">
        <v>45671877</v>
      </c>
      <c r="D36" s="22" t="s">
        <v>197</v>
      </c>
      <c r="E36" s="22" t="s">
        <v>670</v>
      </c>
      <c r="F36" s="15" t="s">
        <v>671</v>
      </c>
      <c r="G36" s="15" t="s">
        <v>672</v>
      </c>
      <c r="H36" s="15" t="s">
        <v>673</v>
      </c>
      <c r="I36" s="15" t="s">
        <v>674</v>
      </c>
      <c r="J36" s="16">
        <v>188</v>
      </c>
      <c r="K36" s="16"/>
      <c r="L36" s="15" t="s">
        <v>245</v>
      </c>
      <c r="M36" s="15" t="s">
        <v>675</v>
      </c>
      <c r="N36" s="32" t="s">
        <v>676</v>
      </c>
      <c r="O36" s="15" t="s">
        <v>211</v>
      </c>
      <c r="P36" s="32" t="s">
        <v>677</v>
      </c>
      <c r="Q36" s="32" t="s">
        <v>678</v>
      </c>
      <c r="R36" s="15" t="s">
        <v>210</v>
      </c>
      <c r="S36" s="32" t="s">
        <v>679</v>
      </c>
      <c r="T36" s="15" t="s">
        <v>680</v>
      </c>
      <c r="U36" s="17" t="s">
        <v>225</v>
      </c>
      <c r="V36" s="23" t="s">
        <v>681</v>
      </c>
      <c r="W36" s="14" t="s">
        <v>682</v>
      </c>
      <c r="X36" s="14"/>
      <c r="Y36" s="14" t="s">
        <v>683</v>
      </c>
      <c r="Z36" s="17" t="str">
        <f>VLOOKUP(A36,'240 Odpovědi formuláře'!A:C,3,0)</f>
        <v>m.sperkova@domovbozice.cz</v>
      </c>
      <c r="AA36" s="20" t="str">
        <f>VLOOKUP(A36,'240 Odpovědi formuláře'!A:F,6,0)</f>
        <v>Ano</v>
      </c>
    </row>
    <row r="37" spans="1:27" ht="30" customHeight="1">
      <c r="A37" s="53">
        <v>380521</v>
      </c>
      <c r="B37" s="24" t="s">
        <v>686</v>
      </c>
      <c r="C37" s="13" t="s">
        <v>98</v>
      </c>
      <c r="D37" s="14" t="s">
        <v>197</v>
      </c>
      <c r="E37" s="14" t="s">
        <v>97</v>
      </c>
      <c r="F37" s="15" t="s">
        <v>687</v>
      </c>
      <c r="G37" s="15" t="s">
        <v>688</v>
      </c>
      <c r="H37" s="15" t="s">
        <v>684</v>
      </c>
      <c r="I37" s="15" t="s">
        <v>689</v>
      </c>
      <c r="J37" s="16">
        <v>3</v>
      </c>
      <c r="K37" s="16">
        <v>3</v>
      </c>
      <c r="L37" s="15" t="s">
        <v>182</v>
      </c>
      <c r="M37" s="15" t="s">
        <v>690</v>
      </c>
      <c r="N37" s="15" t="s">
        <v>691</v>
      </c>
      <c r="O37" s="15" t="s">
        <v>185</v>
      </c>
      <c r="P37" s="15" t="s">
        <v>692</v>
      </c>
      <c r="Q37" s="15" t="s">
        <v>693</v>
      </c>
      <c r="R37" s="15" t="s">
        <v>188</v>
      </c>
      <c r="S37" s="15" t="s">
        <v>694</v>
      </c>
      <c r="T37" s="15" t="s">
        <v>685</v>
      </c>
      <c r="U37" s="17" t="s">
        <v>191</v>
      </c>
      <c r="V37" s="18" t="s">
        <v>192</v>
      </c>
      <c r="W37" s="14" t="s">
        <v>695</v>
      </c>
      <c r="X37" s="14"/>
      <c r="Y37" s="14" t="s">
        <v>696</v>
      </c>
      <c r="Z37" s="17" t="str">
        <f>VLOOKUP(A37,'240 Odpovědi formuláře'!A:C,3,0)</f>
        <v>sekretariat@zusblansko.cz</v>
      </c>
      <c r="AA37" s="20" t="str">
        <f>VLOOKUP(A37,'240 Odpovědi formuláře'!A:F,6,0)</f>
        <v>Ano</v>
      </c>
    </row>
    <row r="38" spans="1:27" ht="30" customHeight="1">
      <c r="A38" s="13">
        <v>70997241</v>
      </c>
      <c r="B38" s="31" t="s">
        <v>697</v>
      </c>
      <c r="C38" s="13">
        <v>70997241</v>
      </c>
      <c r="D38" s="22" t="s">
        <v>197</v>
      </c>
      <c r="E38" s="22" t="s">
        <v>698</v>
      </c>
      <c r="F38" s="15" t="s">
        <v>699</v>
      </c>
      <c r="G38" s="15" t="s">
        <v>700</v>
      </c>
      <c r="H38" s="15" t="s">
        <v>684</v>
      </c>
      <c r="I38" s="15" t="s">
        <v>701</v>
      </c>
      <c r="J38" s="16">
        <v>2363</v>
      </c>
      <c r="K38" s="16">
        <v>3</v>
      </c>
      <c r="L38" s="15" t="s">
        <v>182</v>
      </c>
      <c r="M38" s="15" t="s">
        <v>702</v>
      </c>
      <c r="N38" s="15" t="s">
        <v>703</v>
      </c>
      <c r="O38" s="15" t="s">
        <v>185</v>
      </c>
      <c r="P38" s="15" t="s">
        <v>704</v>
      </c>
      <c r="Q38" s="15" t="s">
        <v>705</v>
      </c>
      <c r="R38" s="15" t="s">
        <v>188</v>
      </c>
      <c r="S38" s="15" t="s">
        <v>706</v>
      </c>
      <c r="T38" s="15" t="s">
        <v>685</v>
      </c>
      <c r="U38" s="17" t="s">
        <v>225</v>
      </c>
      <c r="V38" s="23" t="s">
        <v>707</v>
      </c>
      <c r="W38" s="21">
        <v>516412357</v>
      </c>
      <c r="X38" s="14" t="s">
        <v>708</v>
      </c>
      <c r="Y38" s="14" t="s">
        <v>709</v>
      </c>
      <c r="Z38" s="17" t="str">
        <f>VLOOKUP(A38,'240 Odpovědi formuláře'!A:C,3,0)</f>
        <v>mazourkova.barbora@ddblansko.cz</v>
      </c>
      <c r="AA38" s="20" t="str">
        <f>VLOOKUP(A38,'240 Odpovědi formuláře'!A:F,6,0)</f>
        <v>Ano</v>
      </c>
    </row>
    <row r="39" spans="1:27" ht="30" customHeight="1">
      <c r="A39" s="53">
        <v>226556</v>
      </c>
      <c r="B39" s="31" t="s">
        <v>710</v>
      </c>
      <c r="C39" s="13" t="s">
        <v>711</v>
      </c>
      <c r="D39" s="14" t="s">
        <v>197</v>
      </c>
      <c r="E39" s="22" t="s">
        <v>712</v>
      </c>
      <c r="F39" s="15" t="s">
        <v>713</v>
      </c>
      <c r="G39" s="15" t="s">
        <v>714</v>
      </c>
      <c r="H39" s="15" t="s">
        <v>504</v>
      </c>
      <c r="I39" s="15" t="s">
        <v>715</v>
      </c>
      <c r="J39" s="16">
        <v>252</v>
      </c>
      <c r="K39" s="16">
        <v>1</v>
      </c>
      <c r="L39" s="15" t="s">
        <v>182</v>
      </c>
      <c r="M39" s="15" t="s">
        <v>716</v>
      </c>
      <c r="N39" s="15" t="s">
        <v>717</v>
      </c>
      <c r="O39" s="15" t="s">
        <v>211</v>
      </c>
      <c r="P39" s="15" t="s">
        <v>717</v>
      </c>
      <c r="Q39" s="15" t="s">
        <v>718</v>
      </c>
      <c r="R39" s="15" t="s">
        <v>210</v>
      </c>
      <c r="S39" s="15" t="s">
        <v>718</v>
      </c>
      <c r="T39" s="15" t="s">
        <v>505</v>
      </c>
      <c r="U39" s="17" t="s">
        <v>225</v>
      </c>
      <c r="V39" s="23" t="s">
        <v>719</v>
      </c>
      <c r="W39" s="21" t="s">
        <v>720</v>
      </c>
      <c r="X39" s="36" t="s">
        <v>721</v>
      </c>
      <c r="Y39" s="36" t="s">
        <v>722</v>
      </c>
      <c r="Z39" s="17" t="str">
        <f>VLOOKUP(A39,'240 Odpovědi formuláře'!A:C,3,0)</f>
        <v>boudova@socialnisluzbyvyskov.cz</v>
      </c>
      <c r="AA39" s="20" t="str">
        <f>VLOOKUP(A39,'240 Odpovědi formuláře'!A:F,6,0)</f>
        <v>Ano</v>
      </c>
    </row>
    <row r="40" spans="1:27" ht="30" customHeight="1">
      <c r="A40" s="13">
        <v>48452751</v>
      </c>
      <c r="B40" s="31" t="s">
        <v>724</v>
      </c>
      <c r="C40" s="13">
        <v>48452751</v>
      </c>
      <c r="D40" s="22" t="s">
        <v>197</v>
      </c>
      <c r="E40" s="22" t="s">
        <v>725</v>
      </c>
      <c r="F40" s="15" t="s">
        <v>726</v>
      </c>
      <c r="G40" s="15" t="s">
        <v>727</v>
      </c>
      <c r="H40" s="15" t="s">
        <v>723</v>
      </c>
      <c r="I40" s="15" t="s">
        <v>728</v>
      </c>
      <c r="J40" s="16">
        <v>81</v>
      </c>
      <c r="K40" s="16"/>
      <c r="L40" s="15" t="s">
        <v>182</v>
      </c>
      <c r="M40" s="15" t="s">
        <v>729</v>
      </c>
      <c r="N40" s="15" t="s">
        <v>220</v>
      </c>
      <c r="O40" s="15" t="s">
        <v>185</v>
      </c>
      <c r="P40" s="15" t="s">
        <v>730</v>
      </c>
      <c r="Q40" s="15" t="s">
        <v>223</v>
      </c>
      <c r="R40" s="15" t="s">
        <v>188</v>
      </c>
      <c r="S40" s="15" t="s">
        <v>731</v>
      </c>
      <c r="T40" s="15" t="s">
        <v>732</v>
      </c>
      <c r="U40" s="17" t="s">
        <v>225</v>
      </c>
      <c r="V40" s="23" t="s">
        <v>733</v>
      </c>
      <c r="W40" s="21">
        <v>519515187</v>
      </c>
      <c r="X40" s="14"/>
      <c r="Y40" s="14" t="s">
        <v>734</v>
      </c>
      <c r="Z40" s="17" t="str">
        <f>VLOOKUP(A40,'240 Odpovědi formuláře'!A:C,3,0)</f>
        <v>ekonomka@srdcevdome.cz</v>
      </c>
      <c r="AA40" s="20" t="str">
        <f>VLOOKUP(A40,'240 Odpovědi formuláře'!A:F,6,0)</f>
        <v>Ano</v>
      </c>
    </row>
    <row r="41" spans="1:27" ht="34.5" customHeight="1">
      <c r="A41" s="13">
        <v>45671788</v>
      </c>
      <c r="B41" s="31" t="s">
        <v>735</v>
      </c>
      <c r="C41" s="13">
        <v>45671788</v>
      </c>
      <c r="D41" s="22" t="s">
        <v>197</v>
      </c>
      <c r="E41" s="22" t="s">
        <v>736</v>
      </c>
      <c r="F41" s="15" t="s">
        <v>737</v>
      </c>
      <c r="G41" s="15" t="s">
        <v>738</v>
      </c>
      <c r="H41" s="15" t="s">
        <v>739</v>
      </c>
      <c r="I41" s="15" t="s">
        <v>740</v>
      </c>
      <c r="J41" s="16">
        <v>1</v>
      </c>
      <c r="K41" s="16"/>
      <c r="L41" s="15" t="s">
        <v>182</v>
      </c>
      <c r="M41" s="15" t="s">
        <v>741</v>
      </c>
      <c r="N41" s="15" t="s">
        <v>663</v>
      </c>
      <c r="O41" s="15" t="s">
        <v>185</v>
      </c>
      <c r="P41" s="15" t="s">
        <v>664</v>
      </c>
      <c r="Q41" s="15" t="s">
        <v>665</v>
      </c>
      <c r="R41" s="15" t="s">
        <v>188</v>
      </c>
      <c r="S41" s="15" t="s">
        <v>742</v>
      </c>
      <c r="T41" s="15" t="s">
        <v>743</v>
      </c>
      <c r="U41" s="17" t="s">
        <v>225</v>
      </c>
      <c r="V41" s="23" t="s">
        <v>744</v>
      </c>
      <c r="W41" s="14" t="s">
        <v>745</v>
      </c>
      <c r="X41" s="14" t="s">
        <v>746</v>
      </c>
      <c r="Y41" s="14"/>
      <c r="Z41" s="17" t="str">
        <f>VLOOKUP(A41,'240 Odpovědi formuláře'!A:C,3,0)</f>
        <v>janku@zamekbrezany.cz</v>
      </c>
      <c r="AA41" s="20" t="str">
        <f>VLOOKUP(A41,'240 Odpovědi formuláře'!A:F,6,0)</f>
        <v>Ano</v>
      </c>
    </row>
    <row r="42" spans="1:27" ht="30" customHeight="1">
      <c r="A42" s="13">
        <v>60555211</v>
      </c>
      <c r="B42" s="24" t="s">
        <v>747</v>
      </c>
      <c r="C42" s="13">
        <v>60555211</v>
      </c>
      <c r="D42" s="14" t="s">
        <v>748</v>
      </c>
      <c r="E42" s="14" t="s">
        <v>749</v>
      </c>
      <c r="F42" s="15" t="s">
        <v>750</v>
      </c>
      <c r="G42" s="15" t="s">
        <v>751</v>
      </c>
      <c r="H42" s="15" t="s">
        <v>752</v>
      </c>
      <c r="I42" s="15" t="s">
        <v>753</v>
      </c>
      <c r="J42" s="16">
        <v>1143</v>
      </c>
      <c r="K42" s="16">
        <v>2</v>
      </c>
      <c r="L42" s="15" t="s">
        <v>182</v>
      </c>
      <c r="M42" s="15" t="s">
        <v>754</v>
      </c>
      <c r="N42" s="15" t="s">
        <v>755</v>
      </c>
      <c r="O42" s="15" t="s">
        <v>185</v>
      </c>
      <c r="P42" s="15" t="s">
        <v>756</v>
      </c>
      <c r="Q42" s="15" t="s">
        <v>757</v>
      </c>
      <c r="R42" s="15" t="s">
        <v>188</v>
      </c>
      <c r="S42" s="15" t="s">
        <v>758</v>
      </c>
      <c r="T42" s="15" t="s">
        <v>190</v>
      </c>
      <c r="U42" s="17" t="s">
        <v>191</v>
      </c>
      <c r="V42" s="18" t="s">
        <v>192</v>
      </c>
      <c r="W42" s="14" t="s">
        <v>759</v>
      </c>
      <c r="X42" s="14" t="s">
        <v>760</v>
      </c>
      <c r="Y42" s="14" t="s">
        <v>761</v>
      </c>
      <c r="Z42" s="17" t="str">
        <f>VLOOKUP(A42,'240 Odpovědi formuláře'!A:C,3,0)</f>
        <v>josef.trneny@gyby.cz</v>
      </c>
      <c r="AA42" s="20" t="str">
        <f>VLOOKUP(A42,'240 Odpovědi formuláře'!A:F,6,0)</f>
        <v>Ano</v>
      </c>
    </row>
    <row r="43" spans="1:27" ht="30" customHeight="1">
      <c r="A43" s="38">
        <v>46937102</v>
      </c>
      <c r="B43" s="37" t="s">
        <v>762</v>
      </c>
      <c r="C43" s="38">
        <v>46937102</v>
      </c>
      <c r="D43" s="39" t="s">
        <v>197</v>
      </c>
      <c r="E43" s="39" t="s">
        <v>763</v>
      </c>
      <c r="F43" s="40" t="s">
        <v>764</v>
      </c>
      <c r="G43" s="40" t="s">
        <v>765</v>
      </c>
      <c r="H43" s="40" t="s">
        <v>766</v>
      </c>
      <c r="I43" s="40" t="s">
        <v>767</v>
      </c>
      <c r="J43" s="41">
        <v>1717</v>
      </c>
      <c r="K43" s="41">
        <v>3</v>
      </c>
      <c r="L43" s="40" t="s">
        <v>182</v>
      </c>
      <c r="M43" s="40" t="s">
        <v>768</v>
      </c>
      <c r="N43" s="40" t="s">
        <v>769</v>
      </c>
      <c r="O43" s="40" t="s">
        <v>185</v>
      </c>
      <c r="P43" s="40" t="s">
        <v>770</v>
      </c>
      <c r="Q43" s="40" t="s">
        <v>771</v>
      </c>
      <c r="R43" s="40" t="s">
        <v>188</v>
      </c>
      <c r="S43" s="40" t="s">
        <v>772</v>
      </c>
      <c r="T43" s="40" t="s">
        <v>773</v>
      </c>
      <c r="U43" s="42" t="s">
        <v>225</v>
      </c>
      <c r="V43" s="43" t="s">
        <v>774</v>
      </c>
      <c r="W43" s="44">
        <v>734325870</v>
      </c>
      <c r="X43" s="45" t="s">
        <v>775</v>
      </c>
      <c r="Y43" s="45" t="s">
        <v>776</v>
      </c>
      <c r="Z43" s="17" t="str">
        <f>VLOOKUP(A43,'240 Odpovědi formuláře'!A:C,3,0)</f>
        <v>ekonom@ddhodonin.cz</v>
      </c>
      <c r="AA43" s="20" t="str">
        <f>VLOOKUP(A43,'240 Odpovědi formuláře'!A:F,6,0)</f>
        <v>Ano</v>
      </c>
    </row>
    <row r="44" spans="1:27" ht="30" customHeight="1">
      <c r="A44" s="13">
        <v>60680300</v>
      </c>
      <c r="B44" s="24" t="s">
        <v>778</v>
      </c>
      <c r="C44" s="13">
        <v>60680300</v>
      </c>
      <c r="D44" s="14" t="s">
        <v>779</v>
      </c>
      <c r="E44" s="14" t="s">
        <v>780</v>
      </c>
      <c r="F44" s="15" t="s">
        <v>781</v>
      </c>
      <c r="G44" s="15" t="s">
        <v>782</v>
      </c>
      <c r="H44" s="15" t="s">
        <v>777</v>
      </c>
      <c r="I44" s="15" t="s">
        <v>783</v>
      </c>
      <c r="J44" s="16">
        <v>131</v>
      </c>
      <c r="K44" s="16"/>
      <c r="L44" s="15" t="s">
        <v>320</v>
      </c>
      <c r="M44" s="15" t="s">
        <v>784</v>
      </c>
      <c r="N44" s="15" t="s">
        <v>785</v>
      </c>
      <c r="O44" s="15" t="s">
        <v>211</v>
      </c>
      <c r="P44" s="15" t="s">
        <v>786</v>
      </c>
      <c r="Q44" s="15" t="s">
        <v>787</v>
      </c>
      <c r="R44" s="15" t="s">
        <v>210</v>
      </c>
      <c r="S44" s="15" t="s">
        <v>788</v>
      </c>
      <c r="T44" s="15" t="s">
        <v>789</v>
      </c>
      <c r="U44" s="17" t="s">
        <v>191</v>
      </c>
      <c r="V44" s="18" t="s">
        <v>192</v>
      </c>
      <c r="W44" s="21">
        <v>519424829</v>
      </c>
      <c r="X44" s="14"/>
      <c r="Y44" s="14"/>
      <c r="Z44" s="17" t="str">
        <f>VLOOKUP(A44,'240 Odpovědi formuláře'!A:C,3,0)</f>
        <v>skola@oucvrcovice.cz</v>
      </c>
      <c r="AA44" s="20" t="str">
        <f>VLOOKUP(A44,'240 Odpovědi formuláře'!A:F,6,0)</f>
        <v>Ano</v>
      </c>
    </row>
    <row r="45" spans="1:27" ht="36" customHeight="1">
      <c r="A45" s="53">
        <v>55166</v>
      </c>
      <c r="B45" s="24" t="s">
        <v>792</v>
      </c>
      <c r="C45" s="13" t="s">
        <v>80</v>
      </c>
      <c r="D45" s="14" t="s">
        <v>793</v>
      </c>
      <c r="E45" s="14" t="s">
        <v>794</v>
      </c>
      <c r="F45" s="15" t="s">
        <v>795</v>
      </c>
      <c r="G45" s="15" t="s">
        <v>796</v>
      </c>
      <c r="H45" s="15" t="s">
        <v>790</v>
      </c>
      <c r="I45" s="15" t="s">
        <v>797</v>
      </c>
      <c r="J45" s="16">
        <v>127</v>
      </c>
      <c r="K45" s="16"/>
      <c r="L45" s="15" t="s">
        <v>182</v>
      </c>
      <c r="M45" s="15" t="s">
        <v>798</v>
      </c>
      <c r="N45" s="15" t="s">
        <v>799</v>
      </c>
      <c r="O45" s="15" t="s">
        <v>185</v>
      </c>
      <c r="P45" s="15" t="s">
        <v>800</v>
      </c>
      <c r="Q45" s="15" t="s">
        <v>801</v>
      </c>
      <c r="R45" s="15" t="s">
        <v>188</v>
      </c>
      <c r="S45" s="15" t="s">
        <v>802</v>
      </c>
      <c r="T45" s="15" t="s">
        <v>791</v>
      </c>
      <c r="U45" s="17" t="s">
        <v>191</v>
      </c>
      <c r="V45" s="18" t="s">
        <v>192</v>
      </c>
      <c r="W45" s="14" t="s">
        <v>803</v>
      </c>
      <c r="Y45" s="14" t="s">
        <v>804</v>
      </c>
      <c r="Z45" s="17" t="str">
        <f>VLOOKUP(A45,'240 Odpovědi formuláře'!A:C,3,0)</f>
        <v>sobotkova@ssmk.eu</v>
      </c>
      <c r="AA45" s="20" t="str">
        <f>VLOOKUP(A45,'240 Odpovědi formuláře'!A:F,6,0)</f>
        <v>Ano</v>
      </c>
    </row>
    <row r="46" spans="1:27" s="33" customFormat="1" ht="30" customHeight="1">
      <c r="A46" s="13">
        <v>49438875</v>
      </c>
      <c r="B46" s="24" t="s">
        <v>805</v>
      </c>
      <c r="C46" s="13">
        <v>49438875</v>
      </c>
      <c r="D46" s="14" t="s">
        <v>197</v>
      </c>
      <c r="E46" s="14" t="s">
        <v>806</v>
      </c>
      <c r="F46" s="15" t="s">
        <v>807</v>
      </c>
      <c r="G46" s="15" t="s">
        <v>808</v>
      </c>
      <c r="H46" s="15" t="s">
        <v>790</v>
      </c>
      <c r="I46" s="15" t="s">
        <v>212</v>
      </c>
      <c r="J46" s="16">
        <v>168</v>
      </c>
      <c r="K46" s="16"/>
      <c r="L46" s="15" t="s">
        <v>182</v>
      </c>
      <c r="M46" s="15" t="s">
        <v>809</v>
      </c>
      <c r="N46" s="15" t="s">
        <v>64</v>
      </c>
      <c r="O46" s="15" t="s">
        <v>211</v>
      </c>
      <c r="P46" s="15" t="s">
        <v>810</v>
      </c>
      <c r="Q46" s="15" t="s">
        <v>811</v>
      </c>
      <c r="R46" s="15" t="s">
        <v>210</v>
      </c>
      <c r="S46" s="15" t="s">
        <v>812</v>
      </c>
      <c r="T46" s="15" t="s">
        <v>791</v>
      </c>
      <c r="U46" s="17" t="s">
        <v>191</v>
      </c>
      <c r="V46" s="18" t="s">
        <v>192</v>
      </c>
      <c r="W46" s="14" t="s">
        <v>813</v>
      </c>
      <c r="X46" s="14"/>
      <c r="Y46" s="14"/>
      <c r="Z46" s="17" t="str">
        <f>VLOOKUP(A46,'240 Odpovědi formuláře'!A:C,3,0)</f>
        <v>reditel@mkgym.cz</v>
      </c>
      <c r="AA46" s="20" t="str">
        <f>VLOOKUP(A46,'240 Odpovědi formuláře'!A:F,6,0)</f>
        <v>Ano</v>
      </c>
    </row>
    <row r="47" spans="1:27" s="33" customFormat="1" ht="29.25">
      <c r="A47" s="13">
        <v>66596769</v>
      </c>
      <c r="B47" s="24" t="s">
        <v>816</v>
      </c>
      <c r="C47" s="13">
        <v>66596769</v>
      </c>
      <c r="D47" s="14" t="s">
        <v>197</v>
      </c>
      <c r="E47" s="14" t="s">
        <v>817</v>
      </c>
      <c r="F47" s="15" t="s">
        <v>818</v>
      </c>
      <c r="G47" s="15" t="s">
        <v>819</v>
      </c>
      <c r="H47" s="15" t="s">
        <v>814</v>
      </c>
      <c r="I47" s="15" t="s">
        <v>820</v>
      </c>
      <c r="J47" s="16">
        <v>859</v>
      </c>
      <c r="K47" s="16">
        <v>2</v>
      </c>
      <c r="L47" s="15" t="s">
        <v>182</v>
      </c>
      <c r="M47" s="15" t="s">
        <v>821</v>
      </c>
      <c r="N47" s="15" t="s">
        <v>822</v>
      </c>
      <c r="O47" s="15" t="s">
        <v>211</v>
      </c>
      <c r="P47" s="15" t="s">
        <v>823</v>
      </c>
      <c r="Q47" s="15" t="s">
        <v>824</v>
      </c>
      <c r="R47" s="15" t="s">
        <v>210</v>
      </c>
      <c r="S47" s="15" t="s">
        <v>825</v>
      </c>
      <c r="T47" s="15" t="s">
        <v>815</v>
      </c>
      <c r="U47" s="17" t="s">
        <v>191</v>
      </c>
      <c r="V47" s="18" t="s">
        <v>192</v>
      </c>
      <c r="W47" s="14" t="s">
        <v>826</v>
      </c>
      <c r="X47" s="14" t="s">
        <v>827</v>
      </c>
      <c r="Y47" s="14" t="s">
        <v>828</v>
      </c>
      <c r="Z47" s="17" t="str">
        <f>VLOOKUP(A47,'240 Odpovědi formuláře'!A:C,3,0)</f>
        <v>musilova@gjbi.cz</v>
      </c>
      <c r="AA47" s="20" t="str">
        <f>VLOOKUP(A47,'240 Odpovědi formuláře'!A:F,6,0)</f>
        <v>Ano</v>
      </c>
    </row>
    <row r="48" spans="1:27" s="33" customFormat="1" ht="30" customHeight="1">
      <c r="A48" s="53">
        <v>53198</v>
      </c>
      <c r="B48" s="24" t="s">
        <v>830</v>
      </c>
      <c r="C48" s="13" t="s">
        <v>116</v>
      </c>
      <c r="D48" s="14" t="s">
        <v>831</v>
      </c>
      <c r="E48" s="14" t="s">
        <v>832</v>
      </c>
      <c r="F48" s="15" t="s">
        <v>833</v>
      </c>
      <c r="G48" s="15" t="s">
        <v>834</v>
      </c>
      <c r="H48" s="15" t="s">
        <v>835</v>
      </c>
      <c r="I48" s="15" t="s">
        <v>836</v>
      </c>
      <c r="J48" s="16">
        <v>22</v>
      </c>
      <c r="K48" s="16"/>
      <c r="L48" s="15" t="s">
        <v>182</v>
      </c>
      <c r="M48" s="15" t="s">
        <v>837</v>
      </c>
      <c r="N48" s="58" t="s">
        <v>838</v>
      </c>
      <c r="O48" s="15" t="s">
        <v>211</v>
      </c>
      <c r="P48" s="59" t="s">
        <v>839</v>
      </c>
      <c r="Q48" s="58" t="s">
        <v>840</v>
      </c>
      <c r="R48" s="15" t="s">
        <v>210</v>
      </c>
      <c r="S48" s="59" t="s">
        <v>841</v>
      </c>
      <c r="T48" s="15" t="s">
        <v>462</v>
      </c>
      <c r="U48" s="17" t="s">
        <v>191</v>
      </c>
      <c r="V48" s="18" t="s">
        <v>192</v>
      </c>
      <c r="W48" s="21">
        <v>549410077</v>
      </c>
      <c r="X48" s="14"/>
      <c r="Y48" s="14" t="s">
        <v>842</v>
      </c>
      <c r="Z48" s="17" t="str">
        <f>VLOOKUP(A48,'240 Odpovědi formuláře'!A:C,3,0)</f>
        <v>ambrosova@skolatisnov.cz</v>
      </c>
      <c r="AA48" s="20" t="str">
        <f>VLOOKUP(A48,'240 Odpovědi formuláře'!A:F,6,0)</f>
        <v>Ano</v>
      </c>
    </row>
    <row r="49" spans="1:27" s="33" customFormat="1" ht="29.25">
      <c r="A49" s="13">
        <v>61742902</v>
      </c>
      <c r="B49" s="24" t="s">
        <v>845</v>
      </c>
      <c r="C49" s="13">
        <v>61742902</v>
      </c>
      <c r="D49" s="14" t="s">
        <v>197</v>
      </c>
      <c r="E49" s="14" t="s">
        <v>846</v>
      </c>
      <c r="F49" s="15" t="s">
        <v>847</v>
      </c>
      <c r="G49" s="15" t="s">
        <v>848</v>
      </c>
      <c r="H49" s="15" t="s">
        <v>843</v>
      </c>
      <c r="I49" s="15" t="s">
        <v>829</v>
      </c>
      <c r="J49" s="16">
        <v>379</v>
      </c>
      <c r="K49" s="16"/>
      <c r="L49" s="15" t="s">
        <v>182</v>
      </c>
      <c r="M49" s="15" t="s">
        <v>849</v>
      </c>
      <c r="N49" s="15" t="s">
        <v>850</v>
      </c>
      <c r="O49" s="15" t="s">
        <v>211</v>
      </c>
      <c r="P49" s="15" t="s">
        <v>851</v>
      </c>
      <c r="Q49" s="15" t="s">
        <v>852</v>
      </c>
      <c r="R49" s="15" t="s">
        <v>210</v>
      </c>
      <c r="S49" s="15" t="s">
        <v>853</v>
      </c>
      <c r="T49" s="15" t="s">
        <v>844</v>
      </c>
      <c r="U49" s="17" t="s">
        <v>191</v>
      </c>
      <c r="V49" s="18" t="s">
        <v>192</v>
      </c>
      <c r="W49" s="14" t="s">
        <v>854</v>
      </c>
      <c r="X49" s="19"/>
      <c r="Y49" s="46" t="s">
        <v>855</v>
      </c>
      <c r="Z49" s="17" t="str">
        <f>VLOOKUP(A49,'240 Odpovědi formuláře'!A:C,3,0)</f>
        <v>mrkvovam@gys.cz</v>
      </c>
      <c r="AA49" s="20" t="str">
        <f>VLOOKUP(A49,'240 Odpovědi formuláře'!A:F,6,0)</f>
        <v>Ano</v>
      </c>
    </row>
    <row r="50" spans="1:27" s="33" customFormat="1" ht="30" customHeight="1">
      <c r="A50" s="53">
        <v>47375604</v>
      </c>
      <c r="B50" s="31" t="s">
        <v>856</v>
      </c>
      <c r="C50" s="13" t="s">
        <v>857</v>
      </c>
      <c r="D50" s="22" t="s">
        <v>197</v>
      </c>
      <c r="E50" s="22" t="s">
        <v>858</v>
      </c>
      <c r="F50" s="15" t="s">
        <v>859</v>
      </c>
      <c r="G50" s="15" t="s">
        <v>860</v>
      </c>
      <c r="H50" s="15" t="s">
        <v>843</v>
      </c>
      <c r="I50" s="15" t="s">
        <v>861</v>
      </c>
      <c r="J50" s="16">
        <v>515</v>
      </c>
      <c r="K50" s="16"/>
      <c r="L50" s="15" t="s">
        <v>182</v>
      </c>
      <c r="M50" s="15" t="s">
        <v>862</v>
      </c>
      <c r="N50" s="15" t="s">
        <v>863</v>
      </c>
      <c r="O50" s="15" t="s">
        <v>211</v>
      </c>
      <c r="P50" s="15" t="s">
        <v>864</v>
      </c>
      <c r="Q50" s="15" t="s">
        <v>865</v>
      </c>
      <c r="R50" s="15" t="s">
        <v>210</v>
      </c>
      <c r="S50" s="15" t="s">
        <v>866</v>
      </c>
      <c r="T50" s="15" t="s">
        <v>844</v>
      </c>
      <c r="U50" s="17" t="s">
        <v>225</v>
      </c>
      <c r="V50" s="23" t="s">
        <v>867</v>
      </c>
      <c r="W50" s="14" t="s">
        <v>868</v>
      </c>
      <c r="X50" s="19"/>
      <c r="Y50" s="19" t="s">
        <v>869</v>
      </c>
      <c r="Z50" s="17" t="str">
        <f>VLOOKUP(A50,'240 Odpovědi formuláře'!A:C,3,0)</f>
        <v>provozni@ddstraznice.cz</v>
      </c>
      <c r="AA50" s="20" t="str">
        <f>VLOOKUP(A50,'240 Odpovědi formuláře'!A:F,6,0)</f>
        <v>Ano</v>
      </c>
    </row>
    <row r="51" spans="1:27" s="33" customFormat="1" ht="30" customHeight="1">
      <c r="A51" s="53">
        <v>837385</v>
      </c>
      <c r="B51" s="24" t="s">
        <v>870</v>
      </c>
      <c r="C51" s="13" t="s">
        <v>24</v>
      </c>
      <c r="D51" s="14" t="s">
        <v>871</v>
      </c>
      <c r="E51" s="14" t="s">
        <v>872</v>
      </c>
      <c r="F51" s="15" t="s">
        <v>873</v>
      </c>
      <c r="G51" s="15" t="s">
        <v>874</v>
      </c>
      <c r="H51" s="15" t="s">
        <v>843</v>
      </c>
      <c r="I51" s="15" t="s">
        <v>875</v>
      </c>
      <c r="J51" s="16">
        <v>890</v>
      </c>
      <c r="K51" s="16"/>
      <c r="L51" s="15" t="s">
        <v>182</v>
      </c>
      <c r="M51" s="15" t="s">
        <v>876</v>
      </c>
      <c r="N51" s="15" t="s">
        <v>877</v>
      </c>
      <c r="O51" s="15" t="s">
        <v>211</v>
      </c>
      <c r="P51" s="15" t="s">
        <v>878</v>
      </c>
      <c r="Q51" s="15" t="s">
        <v>879</v>
      </c>
      <c r="R51" s="15" t="s">
        <v>210</v>
      </c>
      <c r="S51" s="15" t="s">
        <v>880</v>
      </c>
      <c r="T51" s="15" t="s">
        <v>844</v>
      </c>
      <c r="U51" s="17" t="s">
        <v>191</v>
      </c>
      <c r="V51" s="18" t="s">
        <v>192</v>
      </c>
      <c r="W51" s="14" t="s">
        <v>881</v>
      </c>
      <c r="X51" s="62"/>
      <c r="Y51" s="14" t="s">
        <v>882</v>
      </c>
      <c r="Z51" s="17" t="str">
        <f>VLOOKUP(A51,'240 Odpovědi formuláře'!A:C,3,0)</f>
        <v>info@stredniskolastraznice.cz</v>
      </c>
      <c r="AA51" s="20" t="str">
        <f>VLOOKUP(A51,'240 Odpovědi formuláře'!A:F,6,0)</f>
        <v>Ano</v>
      </c>
    </row>
    <row r="52" spans="1:27" s="33" customFormat="1" ht="30" customHeight="1">
      <c r="A52" s="13">
        <v>29319498</v>
      </c>
      <c r="B52" s="24" t="s">
        <v>885</v>
      </c>
      <c r="C52" s="13">
        <v>29319498</v>
      </c>
      <c r="D52" s="14" t="s">
        <v>886</v>
      </c>
      <c r="E52" s="14" t="s">
        <v>887</v>
      </c>
      <c r="F52" s="15" t="s">
        <v>888</v>
      </c>
      <c r="G52" s="15" t="s">
        <v>889</v>
      </c>
      <c r="H52" s="15" t="s">
        <v>890</v>
      </c>
      <c r="I52" s="15" t="s">
        <v>891</v>
      </c>
      <c r="J52" s="16">
        <v>554</v>
      </c>
      <c r="K52" s="16">
        <v>12</v>
      </c>
      <c r="L52" s="15" t="s">
        <v>245</v>
      </c>
      <c r="M52" s="15" t="s">
        <v>892</v>
      </c>
      <c r="N52" s="15" t="s">
        <v>893</v>
      </c>
      <c r="O52" s="15" t="s">
        <v>185</v>
      </c>
      <c r="P52" s="15" t="s">
        <v>894</v>
      </c>
      <c r="Q52" s="15" t="s">
        <v>895</v>
      </c>
      <c r="R52" s="15" t="s">
        <v>188</v>
      </c>
      <c r="S52" s="15" t="s">
        <v>896</v>
      </c>
      <c r="T52" s="15" t="s">
        <v>190</v>
      </c>
      <c r="U52" s="17" t="s">
        <v>897</v>
      </c>
      <c r="V52" s="23" t="s">
        <v>898</v>
      </c>
      <c r="W52" s="21">
        <v>725078997</v>
      </c>
      <c r="X52" s="14"/>
      <c r="Y52" s="14" t="s">
        <v>899</v>
      </c>
      <c r="Z52" s="17" t="str">
        <f>VLOOKUP(A52,'240 Odpovědi formuláře'!A:C,3,0)</f>
        <v>katerina.brazdova@vida.cz</v>
      </c>
      <c r="AA52" s="20" t="str">
        <f>VLOOKUP(A52,'240 Odpovědi formuláře'!A:F,6,0)</f>
        <v>Ano</v>
      </c>
    </row>
    <row r="53" spans="1:27" s="33" customFormat="1" ht="30" customHeight="1">
      <c r="A53" s="53">
        <v>4150015</v>
      </c>
      <c r="B53" s="24" t="s">
        <v>900</v>
      </c>
      <c r="C53" s="13" t="s">
        <v>39</v>
      </c>
      <c r="D53" s="14" t="s">
        <v>197</v>
      </c>
      <c r="E53" s="14" t="s">
        <v>901</v>
      </c>
      <c r="F53" s="15" t="s">
        <v>902</v>
      </c>
      <c r="G53" s="15" t="s">
        <v>903</v>
      </c>
      <c r="H53" s="15" t="s">
        <v>904</v>
      </c>
      <c r="I53" s="15" t="s">
        <v>905</v>
      </c>
      <c r="J53" s="16">
        <v>1079</v>
      </c>
      <c r="K53" s="16"/>
      <c r="L53" s="15" t="s">
        <v>182</v>
      </c>
      <c r="M53" s="15" t="s">
        <v>906</v>
      </c>
      <c r="N53" s="15" t="s">
        <v>907</v>
      </c>
      <c r="O53" s="15" t="s">
        <v>185</v>
      </c>
      <c r="P53" s="15" t="s">
        <v>908</v>
      </c>
      <c r="Q53" s="15" t="s">
        <v>909</v>
      </c>
      <c r="R53" s="15" t="s">
        <v>188</v>
      </c>
      <c r="S53" s="15" t="s">
        <v>910</v>
      </c>
      <c r="T53" s="15" t="s">
        <v>911</v>
      </c>
      <c r="U53" s="17" t="s">
        <v>225</v>
      </c>
      <c r="V53" s="23" t="s">
        <v>912</v>
      </c>
      <c r="W53" s="60">
        <v>544422430</v>
      </c>
      <c r="X53" s="14" t="s">
        <v>913</v>
      </c>
      <c r="Y53" s="14" t="s">
        <v>914</v>
      </c>
      <c r="Z53" s="17" t="str">
        <f>VLOOKUP(A53,'240 Odpovědi formuláře'!A:C,3,0)</f>
        <v>ustohalova@domovufrantiska.cz</v>
      </c>
      <c r="AA53" s="20" t="str">
        <f>VLOOKUP(A53,'240 Odpovědi formuláře'!A:F,6,0)</f>
        <v>Ano</v>
      </c>
    </row>
    <row r="54" spans="1:27" s="33" customFormat="1" ht="30" customHeight="1">
      <c r="A54" s="53">
        <v>17456517</v>
      </c>
      <c r="B54" s="24" t="s">
        <v>915</v>
      </c>
      <c r="C54" s="13" t="s">
        <v>916</v>
      </c>
      <c r="D54" s="14" t="s">
        <v>197</v>
      </c>
      <c r="E54" s="14" t="s">
        <v>917</v>
      </c>
      <c r="F54" s="15" t="s">
        <v>918</v>
      </c>
      <c r="G54" s="15" t="s">
        <v>318</v>
      </c>
      <c r="H54" s="15" t="s">
        <v>883</v>
      </c>
      <c r="I54" s="15" t="s">
        <v>319</v>
      </c>
      <c r="J54" s="16">
        <v>449</v>
      </c>
      <c r="K54" s="16">
        <v>3</v>
      </c>
      <c r="L54" s="15" t="s">
        <v>182</v>
      </c>
      <c r="M54" s="15" t="s">
        <v>919</v>
      </c>
      <c r="N54" s="15" t="s">
        <v>920</v>
      </c>
      <c r="O54" s="15" t="s">
        <v>211</v>
      </c>
      <c r="P54" s="15" t="s">
        <v>921</v>
      </c>
      <c r="Q54" s="15" t="s">
        <v>922</v>
      </c>
      <c r="R54" s="15" t="s">
        <v>210</v>
      </c>
      <c r="S54" s="15" t="s">
        <v>923</v>
      </c>
      <c r="T54" s="15" t="s">
        <v>190</v>
      </c>
      <c r="U54" s="17" t="s">
        <v>884</v>
      </c>
      <c r="V54" s="23" t="s">
        <v>924</v>
      </c>
      <c r="W54" s="14" t="s">
        <v>925</v>
      </c>
      <c r="X54" s="53" t="s">
        <v>926</v>
      </c>
      <c r="Y54" s="14"/>
      <c r="Z54" s="17" t="str">
        <f>VLOOKUP(A54,'240 Odpovědi formuláře'!A:C,3,0)</f>
        <v>krejci.alena@cizincijmk.cz</v>
      </c>
      <c r="AA54" s="20" t="str">
        <f>VLOOKUP(A54,'240 Odpovědi formuláře'!A:F,6,0)</f>
        <v>Ano</v>
      </c>
    </row>
    <row r="57" ht="30" customHeight="1">
      <c r="V57" s="33"/>
    </row>
  </sheetData>
  <autoFilter ref="A1:AA54">
    <sortState ref="A2:AA57">
      <sortCondition sortBy="value" ref="AA2:AA57"/>
    </sortState>
  </autoFilter>
  <conditionalFormatting sqref="B2:B1048576">
    <cfRule type="duplicateValues" priority="34" dxfId="0">
      <formula>AND(COUNTIF($B$2:$B$1048576,B2)&gt;1,NOT(ISBLANK(B2)))</formula>
    </cfRule>
  </conditionalFormatting>
  <conditionalFormatting sqref="B8">
    <cfRule type="duplicateValues" priority="27" dxfId="0">
      <formula>AND(COUNTIF($B$8:$B$8,B8)&gt;1,NOT(ISBLANK(B8)))</formula>
    </cfRule>
  </conditionalFormatting>
  <conditionalFormatting sqref="B9">
    <cfRule type="duplicateValues" priority="24" dxfId="0">
      <formula>AND(COUNTIF($B$9:$B$9,B9)&gt;1,NOT(ISBLANK(B9)))</formula>
    </cfRule>
  </conditionalFormatting>
  <conditionalFormatting sqref="B19">
    <cfRule type="duplicateValues" priority="31" dxfId="0">
      <formula>AND(COUNTIF($B$19:$B$19,B19)&gt;1,NOT(ISBLANK(B19)))</formula>
    </cfRule>
  </conditionalFormatting>
  <conditionalFormatting sqref="B25">
    <cfRule type="duplicateValues" priority="32" dxfId="0">
      <formula>AND(COUNTIF($B$25:$B$25,B25)&gt;1,NOT(ISBLANK(B25)))</formula>
    </cfRule>
  </conditionalFormatting>
  <conditionalFormatting sqref="B26">
    <cfRule type="duplicateValues" priority="23" dxfId="0">
      <formula>AND(COUNTIF($B$26:$B$26,B26)&gt;1,NOT(ISBLANK(B26)))</formula>
    </cfRule>
  </conditionalFormatting>
  <conditionalFormatting sqref="E1:E1048576">
    <cfRule type="duplicateValues" priority="37" dxfId="0">
      <formula>AND(COUNTIF($E$1:$E$1048576,E1)&gt;1,NOT(ISBLANK(E1)))</formula>
    </cfRule>
  </conditionalFormatting>
  <conditionalFormatting sqref="X2:Z54">
    <cfRule type="duplicateValues" priority="1" dxfId="0">
      <formula>AND(COUNTIF($X$2:$Z$54,X2)&gt;1,NOT(ISBLANK(X2)))</formula>
    </cfRule>
  </conditionalFormatting>
  <hyperlinks>
    <hyperlink ref="Y34" r:id="rId1" display="mailto:kois@sspkyjov.cz"/>
    <hyperlink ref="X39" r:id="rId2" display="martinovicova@socialnisluzbyvyskov.info"/>
    <hyperlink ref="Y39" r:id="rId3" display="mailto:martinovicova@socialnisluzbyvyskov.info"/>
  </hyperlinks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Dušan Baranovič</cp:lastModifiedBy>
  <cp:lastPrinted>2023-09-13T12:09:17Z</cp:lastPrinted>
  <dcterms:created xsi:type="dcterms:W3CDTF">2023-09-01T08:11:38Z</dcterms:created>
  <dcterms:modified xsi:type="dcterms:W3CDTF">2023-09-13T12:20:09Z</dcterms:modified>
  <cp:category/>
  <cp:version/>
  <cp:contentType/>
  <cp:contentStatus/>
</cp:coreProperties>
</file>