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Stavební úprava prostor na hygienické zařízení - havárie\Výzva\"/>
    </mc:Choice>
  </mc:AlternateContent>
  <xr:revisionPtr revIDLastSave="0" documentId="8_{324F8177-8063-45F3-A7D0-571F40CDF5EF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Pokyny pro vyplnění" sheetId="11" state="hidden" r:id="rId1"/>
    <sheet name="SOUHRN" sheetId="13" r:id="rId2"/>
    <sheet name="Stavba" sheetId="1" r:id="rId3"/>
    <sheet name="VzorPolozky" sheetId="10" state="hidden" r:id="rId4"/>
    <sheet name="Rozpočet Pol" sheetId="12" r:id="rId5"/>
    <sheet name="ZTI-SOUHRN" sheetId="15" r:id="rId6"/>
    <sheet name="01 01 Pol - ZTI" sheetId="16" r:id="rId7"/>
    <sheet name="01 02 Pol - ZTI" sheetId="17" r:id="rId8"/>
    <sheet name="01 03 Pol - ZTI" sheetId="18" r:id="rId9"/>
    <sheet name="01 04 Pol - VYT" sheetId="19" r:id="rId10"/>
    <sheet name="01 05 Pol - ELE" sheetId="21" r:id="rId11"/>
    <sheet name="01 06 Pol - VZT" sheetId="20" r:id="rId12"/>
  </sheets>
  <externalReferences>
    <externalReference r:id="rId13"/>
    <externalReference r:id="rId14"/>
    <externalReference r:id="rId15"/>
  </externalReferences>
  <definedNames>
    <definedName name="CelkemDPHVypocet" localSheetId="2">Stavba!$H$40</definedName>
    <definedName name="CelkemDPHVypocet" localSheetId="5">'ZTI-SOUHRN'!$H$47</definedName>
    <definedName name="CenaCelkem">Stavba!$G$29</definedName>
    <definedName name="CenaCelkemBezDPH">Stavba!$G$28</definedName>
    <definedName name="CenaCelkemVypocet" localSheetId="2">Stavba!$I$40</definedName>
    <definedName name="CenaCelkemVypocet" localSheetId="5">'ZTI-SOUHRN'!$I$47</definedName>
    <definedName name="cisloobjektu">Stavba!$C$3</definedName>
    <definedName name="CisloRozpoctu" localSheetId="10">'[1]Krycí list'!$C$2</definedName>
    <definedName name="CisloRozpoctu">'[2]Krycí list'!$C$2</definedName>
    <definedName name="cislostavby" localSheetId="10">'[1]Krycí list'!$A$7</definedName>
    <definedName name="CisloStavby" localSheetId="2">Stavba!$C$2</definedName>
    <definedName name="CisloStavby" localSheetId="5">'ZTI-SOUHRN'!$D$2</definedName>
    <definedName name="cislostavby">'[2]Krycí list'!$A$7</definedName>
    <definedName name="CisloStavebnihoRozpoctu">Stavba!$D$4</definedName>
    <definedName name="dadresa">Stavba!$D$12:$G$12</definedName>
    <definedName name="DIČ" localSheetId="2">Stavba!$I$12</definedName>
    <definedName name="DIČ" localSheetId="5">'ZTI-SOUHRN'!$I$12</definedName>
    <definedName name="dmisto">Stavba!$D$13:$G$13</definedName>
    <definedName name="DPHSni">Stavba!$G$24</definedName>
    <definedName name="DPHZakl">Stavba!$G$26</definedName>
    <definedName name="dpsc" localSheetId="2">Stavba!$C$13</definedName>
    <definedName name="dpsc" localSheetId="5">'ZTI-SOUHRN'!$D$13</definedName>
    <definedName name="IČO" localSheetId="2">Stavba!$I$11</definedName>
    <definedName name="IČO" localSheetId="5">'ZTI-SOUHRN'!$I$11</definedName>
    <definedName name="Mena" localSheetId="10">[3]Stavba!$J$29</definedName>
    <definedName name="Mena">Stavba!$J$29</definedName>
    <definedName name="MistoStavby">Stavba!$D$4</definedName>
    <definedName name="nazevobjektu">Stavba!$D$3</definedName>
    <definedName name="NazevRozpoctu" localSheetId="10">'[1]Krycí list'!$D$2</definedName>
    <definedName name="NazevRozpoctu">'[2]Krycí list'!$D$2</definedName>
    <definedName name="nazevstavby" localSheetId="10">'[1]Krycí list'!$C$7</definedName>
    <definedName name="NazevStavby" localSheetId="2">Stavba!$D$2</definedName>
    <definedName name="NazevStavby" localSheetId="5">'ZTI-SOUHRN'!$E$2</definedName>
    <definedName name="nazevstavby">'[2]Krycí list'!$C$7</definedName>
    <definedName name="NazevStavebnihoRozpoctu">Stavba!$E$4</definedName>
    <definedName name="_xlnm.Print_Titles" localSheetId="6">'01 01 Pol - ZTI'!$1:$7</definedName>
    <definedName name="_xlnm.Print_Titles" localSheetId="7">'01 02 Pol - ZTI'!$1:$7</definedName>
    <definedName name="_xlnm.Print_Titles" localSheetId="8">'01 03 Pol - ZTI'!$1:$7</definedName>
    <definedName name="_xlnm.Print_Titles" localSheetId="9">'01 04 Pol - VYT'!$1:$7</definedName>
    <definedName name="_xlnm.Print_Titles" localSheetId="10">'01 05 Pol - ELE'!$1:$7</definedName>
    <definedName name="_xlnm.Print_Titles" localSheetId="11">'01 06 Pol - VZT'!$1:$7</definedName>
    <definedName name="oadresa">Stavba!$D$6</definedName>
    <definedName name="Objednatel" localSheetId="2">Stavba!$D$5</definedName>
    <definedName name="Objednatel" localSheetId="5">'ZTI-SOUHRN'!$D$5</definedName>
    <definedName name="Objekt" localSheetId="2">Stavba!$B$38</definedName>
    <definedName name="Objekt" localSheetId="5">'ZTI-SOUHRN'!$B$38</definedName>
    <definedName name="_xlnm.Print_Area" localSheetId="6">'01 01 Pol - ZTI'!$A$1:$X$33</definedName>
    <definedName name="_xlnm.Print_Area" localSheetId="7">'01 02 Pol - ZTI'!$A$1:$X$37</definedName>
    <definedName name="_xlnm.Print_Area" localSheetId="8">'01 03 Pol - ZTI'!$A$1:$X$33</definedName>
    <definedName name="_xlnm.Print_Area" localSheetId="9">'01 04 Pol - VYT'!$A$1:$X$37</definedName>
    <definedName name="_xlnm.Print_Area" localSheetId="10">'01 05 Pol - ELE'!$A$1:$X$18</definedName>
    <definedName name="_xlnm.Print_Area" localSheetId="11">'01 06 Pol - VZT'!$A$1:$X$17</definedName>
    <definedName name="_xlnm.Print_Area" localSheetId="4">'Rozpočet Pol'!$A$1:$V$208</definedName>
    <definedName name="_xlnm.Print_Area" localSheetId="2">Stavba!$A$1:$J$63</definedName>
    <definedName name="_xlnm.Print_Area" localSheetId="5">'ZTI-SOUHRN'!$A$1:$J$67</definedName>
    <definedName name="odic" localSheetId="2">Stavba!$I$6</definedName>
    <definedName name="odic" localSheetId="5">'ZTI-SOUHRN'!$I$6</definedName>
    <definedName name="oico" localSheetId="2">Stavba!$I$5</definedName>
    <definedName name="oico" localSheetId="5">'ZTI-SOUHRN'!$I$5</definedName>
    <definedName name="omisto" localSheetId="2">Stavba!$D$7</definedName>
    <definedName name="omisto" localSheetId="5">'ZTI-SOUHRN'!$E$7</definedName>
    <definedName name="onazev" localSheetId="2">Stavba!$D$6</definedName>
    <definedName name="onazev" localSheetId="5">'ZTI-SOUHRN'!$D$6</definedName>
    <definedName name="opsc" localSheetId="2">Stavba!$C$7</definedName>
    <definedName name="opsc" localSheetId="5">'ZTI-SOUHRN'!$D$7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0">'[1]Krycí list'!$C$30</definedName>
    <definedName name="SazbaDPH1" localSheetId="2">Stavba!$E$23</definedName>
    <definedName name="SazbaDPH1" localSheetId="5">'ZTI-SOUHRN'!$E$23</definedName>
    <definedName name="SazbaDPH1">'[2]Krycí list'!$C$30</definedName>
    <definedName name="SazbaDPH2" localSheetId="10">'[1]Krycí list'!$C$32</definedName>
    <definedName name="SazbaDPH2" localSheetId="2">Stavba!$E$25</definedName>
    <definedName name="SazbaDPH2" localSheetId="5">'ZTI-SOUHRN'!$E$25</definedName>
    <definedName name="SazbaDPH2">'[2]Krycí list'!$C$32</definedName>
    <definedName name="SloupecCC" localSheetId="10">#REF!</definedName>
    <definedName name="SloupecCC">#REF!</definedName>
    <definedName name="SloupecCisloPol" localSheetId="10">#REF!</definedName>
    <definedName name="SloupecCisloPol">#REF!</definedName>
    <definedName name="SloupecJC" localSheetId="10">#REF!</definedName>
    <definedName name="SloupecJC">#REF!</definedName>
    <definedName name="SloupecMJ" localSheetId="10">#REF!</definedName>
    <definedName name="SloupecMJ">#REF!</definedName>
    <definedName name="SloupecMnozstvi" localSheetId="10">#REF!</definedName>
    <definedName name="SloupecMnozstvi">#REF!</definedName>
    <definedName name="SloupecNazPol" localSheetId="10">#REF!</definedName>
    <definedName name="SloupecNazPol">#REF!</definedName>
    <definedName name="SloupecPC" localSheetId="10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Cols" localSheetId="5" hidden="1">'ZTI-SOUHRN'!$A:$A</definedName>
    <definedName name="Z_B7E7C763_C459_487D_8ABA_5CFDDFBD5A84_.wvu.PrintArea" localSheetId="2" hidden="1">Stavba!$B$1:$J$36</definedName>
    <definedName name="Z_B7E7C763_C459_487D_8ABA_5CFDDFBD5A84_.wvu.PrintArea" localSheetId="5" hidden="1">'ZTI-SOUHRN'!$B$1:$J$36</definedName>
    <definedName name="ZakladDPHSni">Stavba!$G$23</definedName>
    <definedName name="ZakladDPHSniVypocet" localSheetId="2">Stavba!$F$40</definedName>
    <definedName name="ZakladDPHSniVypocet" localSheetId="5">'ZTI-SOUHRN'!$F$47</definedName>
    <definedName name="ZakladDPHZakl" localSheetId="10">[3]Stavba!$G$25</definedName>
    <definedName name="ZakladDPHZakl">Stavba!$G$25</definedName>
    <definedName name="ZakladDPHZaklVypocet" localSheetId="2">Stavba!$G$40</definedName>
    <definedName name="ZakladDPHZaklVypocet" localSheetId="5">'ZTI-SOUHRN'!$G$47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1" l="1"/>
  <c r="G11" i="21"/>
  <c r="M11" i="21" s="1"/>
  <c r="V16" i="21"/>
  <c r="Q16" i="21"/>
  <c r="O16" i="21"/>
  <c r="K16" i="21"/>
  <c r="I16" i="21"/>
  <c r="G16" i="21"/>
  <c r="M16" i="21" s="1"/>
  <c r="V15" i="21"/>
  <c r="Q15" i="21"/>
  <c r="O15" i="21"/>
  <c r="K15" i="21"/>
  <c r="I15" i="21"/>
  <c r="G15" i="21"/>
  <c r="M15" i="21" s="1"/>
  <c r="V14" i="21"/>
  <c r="Q14" i="21"/>
  <c r="O14" i="21"/>
  <c r="K14" i="21"/>
  <c r="I14" i="21"/>
  <c r="G14" i="21"/>
  <c r="M14" i="21" s="1"/>
  <c r="O13" i="21"/>
  <c r="G13" i="21"/>
  <c r="I64" i="15" s="1"/>
  <c r="V12" i="21"/>
  <c r="Q12" i="21"/>
  <c r="O12" i="21"/>
  <c r="K12" i="21"/>
  <c r="I12" i="21"/>
  <c r="M12" i="21"/>
  <c r="V11" i="21"/>
  <c r="Q11" i="21"/>
  <c r="O11" i="21"/>
  <c r="K11" i="21"/>
  <c r="I11" i="21"/>
  <c r="V10" i="21"/>
  <c r="Q10" i="21"/>
  <c r="O10" i="21"/>
  <c r="K10" i="21"/>
  <c r="I10" i="21"/>
  <c r="I8" i="21" s="1"/>
  <c r="G10" i="21"/>
  <c r="M10" i="21" s="1"/>
  <c r="V9" i="21"/>
  <c r="Q9" i="21"/>
  <c r="O9" i="21"/>
  <c r="K9" i="21"/>
  <c r="I9" i="21"/>
  <c r="G9" i="21"/>
  <c r="M9" i="21" s="1"/>
  <c r="K8" i="21"/>
  <c r="V8" i="21" l="1"/>
  <c r="I13" i="21"/>
  <c r="O8" i="21"/>
  <c r="K13" i="21"/>
  <c r="V13" i="21"/>
  <c r="Q8" i="21"/>
  <c r="Q13" i="21"/>
  <c r="M13" i="21"/>
  <c r="M8" i="21"/>
  <c r="G8" i="21"/>
  <c r="G45" i="15" l="1"/>
  <c r="I63" i="15"/>
  <c r="G223" i="12"/>
  <c r="M223" i="12" s="1"/>
  <c r="G222" i="12"/>
  <c r="M222" i="12" s="1"/>
  <c r="G221" i="12"/>
  <c r="M221" i="12" s="1"/>
  <c r="G220" i="12"/>
  <c r="M220" i="12" s="1"/>
  <c r="G218" i="12"/>
  <c r="M218" i="12" s="1"/>
  <c r="G217" i="12"/>
  <c r="M217" i="12" s="1"/>
  <c r="G215" i="12"/>
  <c r="G214" i="12"/>
  <c r="G213" i="12"/>
  <c r="G211" i="12"/>
  <c r="M211" i="12" s="1"/>
  <c r="G210" i="12"/>
  <c r="G207" i="12"/>
  <c r="M207" i="12" s="1"/>
  <c r="G203" i="12"/>
  <c r="G199" i="12"/>
  <c r="M199" i="12" s="1"/>
  <c r="G198" i="12"/>
  <c r="G191" i="12"/>
  <c r="M191" i="12" s="1"/>
  <c r="G184" i="12"/>
  <c r="M184" i="12" s="1"/>
  <c r="G182" i="12"/>
  <c r="M182" i="12" s="1"/>
  <c r="G181" i="12"/>
  <c r="G178" i="12"/>
  <c r="M178" i="12" s="1"/>
  <c r="G177" i="12"/>
  <c r="G173" i="12"/>
  <c r="M173" i="12" s="1"/>
  <c r="G171" i="12"/>
  <c r="M171" i="12" s="1"/>
  <c r="G169" i="12"/>
  <c r="M169" i="12" s="1"/>
  <c r="G168" i="12"/>
  <c r="M168" i="12" s="1"/>
  <c r="G165" i="12"/>
  <c r="G164" i="12"/>
  <c r="M164" i="12" s="1"/>
  <c r="G163" i="12"/>
  <c r="M163" i="12" s="1"/>
  <c r="G160" i="12"/>
  <c r="G157" i="12"/>
  <c r="G147" i="12" s="1"/>
  <c r="I57" i="1" s="1"/>
  <c r="G154" i="12"/>
  <c r="M154" i="12" s="1"/>
  <c r="G151" i="12"/>
  <c r="M151" i="12" s="1"/>
  <c r="G148" i="12"/>
  <c r="M148" i="12" s="1"/>
  <c r="G144" i="12"/>
  <c r="M144" i="12" s="1"/>
  <c r="M143" i="12" s="1"/>
  <c r="G141" i="12"/>
  <c r="M141" i="12" s="1"/>
  <c r="G140" i="12"/>
  <c r="M140" i="12" s="1"/>
  <c r="G137" i="12"/>
  <c r="G135" i="12"/>
  <c r="M135" i="12" s="1"/>
  <c r="G133" i="12"/>
  <c r="G131" i="12"/>
  <c r="M131" i="12" s="1"/>
  <c r="G129" i="12"/>
  <c r="M129" i="12" s="1"/>
  <c r="G127" i="12"/>
  <c r="M127" i="12" s="1"/>
  <c r="G125" i="12"/>
  <c r="M125" i="12" s="1"/>
  <c r="G122" i="12"/>
  <c r="M122" i="12" s="1"/>
  <c r="G121" i="12"/>
  <c r="G115" i="12"/>
  <c r="M115" i="12" s="1"/>
  <c r="G109" i="12"/>
  <c r="G103" i="12"/>
  <c r="M103" i="12" s="1"/>
  <c r="G98" i="12"/>
  <c r="G95" i="12"/>
  <c r="M95" i="12" s="1"/>
  <c r="G90" i="12"/>
  <c r="M90" i="12" s="1"/>
  <c r="G87" i="12"/>
  <c r="M87" i="12" s="1"/>
  <c r="G83" i="12"/>
  <c r="G80" i="12"/>
  <c r="M80" i="12" s="1"/>
  <c r="G75" i="12"/>
  <c r="G73" i="12"/>
  <c r="M73" i="12" s="1"/>
  <c r="G71" i="12"/>
  <c r="G67" i="12"/>
  <c r="G63" i="12"/>
  <c r="G60" i="12"/>
  <c r="M60" i="12" s="1"/>
  <c r="G59" i="12"/>
  <c r="M59" i="12" s="1"/>
  <c r="G54" i="12"/>
  <c r="M54" i="12" s="1"/>
  <c r="G52" i="12"/>
  <c r="M52" i="12" s="1"/>
  <c r="M51" i="12" s="1"/>
  <c r="G9" i="16"/>
  <c r="M210" i="12"/>
  <c r="M203" i="12"/>
  <c r="M202" i="12" s="1"/>
  <c r="M160" i="12"/>
  <c r="M133" i="12"/>
  <c r="M121" i="12"/>
  <c r="M83" i="12"/>
  <c r="M71" i="12"/>
  <c r="M63" i="12"/>
  <c r="M62" i="12" s="1"/>
  <c r="I40" i="1"/>
  <c r="J39" i="1" s="1"/>
  <c r="J40" i="1" s="1"/>
  <c r="H40" i="1"/>
  <c r="G40" i="1"/>
  <c r="F40" i="1"/>
  <c r="G38" i="1"/>
  <c r="F38" i="1"/>
  <c r="J28" i="1"/>
  <c r="J27" i="1"/>
  <c r="J26" i="1"/>
  <c r="E26" i="1"/>
  <c r="J25" i="1"/>
  <c r="J24" i="1"/>
  <c r="E24" i="1"/>
  <c r="J23" i="1"/>
  <c r="U223" i="12"/>
  <c r="Q223" i="12"/>
  <c r="O223" i="12"/>
  <c r="K223" i="12"/>
  <c r="I223" i="12"/>
  <c r="U222" i="12"/>
  <c r="Q222" i="12"/>
  <c r="O222" i="12"/>
  <c r="K222" i="12"/>
  <c r="I222" i="12"/>
  <c r="U221" i="12"/>
  <c r="Q221" i="12"/>
  <c r="O221" i="12"/>
  <c r="O219" i="12" s="1"/>
  <c r="K221" i="12"/>
  <c r="I221" i="12"/>
  <c r="U220" i="12"/>
  <c r="Q220" i="12"/>
  <c r="O220" i="12"/>
  <c r="K220" i="12"/>
  <c r="I220" i="12"/>
  <c r="U219" i="12"/>
  <c r="K219" i="12"/>
  <c r="U218" i="12"/>
  <c r="Q218" i="12"/>
  <c r="O218" i="12"/>
  <c r="K218" i="12"/>
  <c r="I218" i="12"/>
  <c r="U217" i="12"/>
  <c r="Q217" i="12"/>
  <c r="O217" i="12"/>
  <c r="K217" i="12"/>
  <c r="I217" i="12"/>
  <c r="U215" i="12"/>
  <c r="Q215" i="12"/>
  <c r="O215" i="12"/>
  <c r="M215" i="12"/>
  <c r="K215" i="12"/>
  <c r="I215" i="12"/>
  <c r="U214" i="12"/>
  <c r="Q214" i="12"/>
  <c r="O214" i="12"/>
  <c r="K214" i="12"/>
  <c r="I214" i="12"/>
  <c r="U213" i="12"/>
  <c r="Q213" i="12"/>
  <c r="O213" i="12"/>
  <c r="M213" i="12"/>
  <c r="K213" i="12"/>
  <c r="I213" i="12"/>
  <c r="U211" i="12"/>
  <c r="Q211" i="12"/>
  <c r="O211" i="12"/>
  <c r="K211" i="12"/>
  <c r="K206" i="12" s="1"/>
  <c r="I211" i="12"/>
  <c r="U210" i="12"/>
  <c r="Q210" i="12"/>
  <c r="O210" i="12"/>
  <c r="K210" i="12"/>
  <c r="I210" i="12"/>
  <c r="U207" i="12"/>
  <c r="Q207" i="12"/>
  <c r="Q206" i="12" s="1"/>
  <c r="O207" i="12"/>
  <c r="K207" i="12"/>
  <c r="I207" i="12"/>
  <c r="U206" i="12"/>
  <c r="U203" i="12"/>
  <c r="U202" i="12" s="1"/>
  <c r="Q203" i="12"/>
  <c r="Q202" i="12" s="1"/>
  <c r="O203" i="12"/>
  <c r="O202" i="12" s="1"/>
  <c r="K203" i="12"/>
  <c r="K202" i="12" s="1"/>
  <c r="I203" i="12"/>
  <c r="I202" i="12" s="1"/>
  <c r="G202" i="12"/>
  <c r="I60" i="1" s="1"/>
  <c r="U199" i="12"/>
  <c r="Q199" i="12"/>
  <c r="O199" i="12"/>
  <c r="K199" i="12"/>
  <c r="I199" i="12"/>
  <c r="U198" i="12"/>
  <c r="Q198" i="12"/>
  <c r="O198" i="12"/>
  <c r="M198" i="12"/>
  <c r="K198" i="12"/>
  <c r="I198" i="12"/>
  <c r="U191" i="12"/>
  <c r="U183" i="12" s="1"/>
  <c r="Q191" i="12"/>
  <c r="O191" i="12"/>
  <c r="K191" i="12"/>
  <c r="I191" i="12"/>
  <c r="U184" i="12"/>
  <c r="Q184" i="12"/>
  <c r="Q183" i="12" s="1"/>
  <c r="O184" i="12"/>
  <c r="K184" i="12"/>
  <c r="K183" i="12" s="1"/>
  <c r="I184" i="12"/>
  <c r="U182" i="12"/>
  <c r="Q182" i="12"/>
  <c r="O182" i="12"/>
  <c r="K182" i="12"/>
  <c r="I182" i="12"/>
  <c r="U181" i="12"/>
  <c r="Q181" i="12"/>
  <c r="O181" i="12"/>
  <c r="M181" i="12"/>
  <c r="K181" i="12"/>
  <c r="I181" i="12"/>
  <c r="U178" i="12"/>
  <c r="Q178" i="12"/>
  <c r="O178" i="12"/>
  <c r="K178" i="12"/>
  <c r="I178" i="12"/>
  <c r="U177" i="12"/>
  <c r="Q177" i="12"/>
  <c r="O177" i="12"/>
  <c r="M177" i="12"/>
  <c r="K177" i="12"/>
  <c r="I177" i="12"/>
  <c r="U173" i="12"/>
  <c r="Q173" i="12"/>
  <c r="O173" i="12"/>
  <c r="K173" i="12"/>
  <c r="I173" i="12"/>
  <c r="O172" i="12"/>
  <c r="U171" i="12"/>
  <c r="Q171" i="12"/>
  <c r="O171" i="12"/>
  <c r="K171" i="12"/>
  <c r="I171" i="12"/>
  <c r="U169" i="12"/>
  <c r="Q169" i="12"/>
  <c r="O169" i="12"/>
  <c r="K169" i="12"/>
  <c r="I169" i="12"/>
  <c r="U168" i="12"/>
  <c r="Q168" i="12"/>
  <c r="O168" i="12"/>
  <c r="K168" i="12"/>
  <c r="I168" i="12"/>
  <c r="U165" i="12"/>
  <c r="Q165" i="12"/>
  <c r="O165" i="12"/>
  <c r="M165" i="12"/>
  <c r="K165" i="12"/>
  <c r="I165" i="12"/>
  <c r="U164" i="12"/>
  <c r="Q164" i="12"/>
  <c r="O164" i="12"/>
  <c r="O147" i="12" s="1"/>
  <c r="K164" i="12"/>
  <c r="I164" i="12"/>
  <c r="U163" i="12"/>
  <c r="Q163" i="12"/>
  <c r="O163" i="12"/>
  <c r="K163" i="12"/>
  <c r="I163" i="12"/>
  <c r="U160" i="12"/>
  <c r="Q160" i="12"/>
  <c r="O160" i="12"/>
  <c r="K160" i="12"/>
  <c r="I160" i="12"/>
  <c r="U157" i="12"/>
  <c r="Q157" i="12"/>
  <c r="O157" i="12"/>
  <c r="M157" i="12"/>
  <c r="K157" i="12"/>
  <c r="I157" i="12"/>
  <c r="U154" i="12"/>
  <c r="Q154" i="12"/>
  <c r="O154" i="12"/>
  <c r="K154" i="12"/>
  <c r="I154" i="12"/>
  <c r="U151" i="12"/>
  <c r="Q151" i="12"/>
  <c r="O151" i="12"/>
  <c r="K151" i="12"/>
  <c r="I151" i="12"/>
  <c r="U148" i="12"/>
  <c r="Q148" i="12"/>
  <c r="Q147" i="12" s="1"/>
  <c r="O148" i="12"/>
  <c r="K148" i="12"/>
  <c r="K147" i="12" s="1"/>
  <c r="I148" i="12"/>
  <c r="I147" i="12"/>
  <c r="U144" i="12"/>
  <c r="U143" i="12" s="1"/>
  <c r="Q144" i="12"/>
  <c r="O144" i="12"/>
  <c r="O143" i="12" s="1"/>
  <c r="K144" i="12"/>
  <c r="K143" i="12" s="1"/>
  <c r="I144" i="12"/>
  <c r="Q143" i="12"/>
  <c r="I143" i="12"/>
  <c r="G143" i="12"/>
  <c r="I56" i="1" s="1"/>
  <c r="U141" i="12"/>
  <c r="Q141" i="12"/>
  <c r="O141" i="12"/>
  <c r="K141" i="12"/>
  <c r="I141" i="12"/>
  <c r="U140" i="12"/>
  <c r="Q140" i="12"/>
  <c r="O140" i="12"/>
  <c r="K140" i="12"/>
  <c r="I140" i="12"/>
  <c r="U137" i="12"/>
  <c r="Q137" i="12"/>
  <c r="O137" i="12"/>
  <c r="M137" i="12"/>
  <c r="K137" i="12"/>
  <c r="I137" i="12"/>
  <c r="U135" i="12"/>
  <c r="Q135" i="12"/>
  <c r="O135" i="12"/>
  <c r="K135" i="12"/>
  <c r="I135" i="12"/>
  <c r="U133" i="12"/>
  <c r="Q133" i="12"/>
  <c r="O133" i="12"/>
  <c r="K133" i="12"/>
  <c r="I133" i="12"/>
  <c r="U131" i="12"/>
  <c r="Q131" i="12"/>
  <c r="O131" i="12"/>
  <c r="K131" i="12"/>
  <c r="I131" i="12"/>
  <c r="U129" i="12"/>
  <c r="Q129" i="12"/>
  <c r="O129" i="12"/>
  <c r="K129" i="12"/>
  <c r="I129" i="12"/>
  <c r="U127" i="12"/>
  <c r="Q127" i="12"/>
  <c r="O127" i="12"/>
  <c r="K127" i="12"/>
  <c r="I127" i="12"/>
  <c r="U125" i="12"/>
  <c r="Q125" i="12"/>
  <c r="O125" i="12"/>
  <c r="K125" i="12"/>
  <c r="I125" i="12"/>
  <c r="U122" i="12"/>
  <c r="Q122" i="12"/>
  <c r="Q114" i="12" s="1"/>
  <c r="O122" i="12"/>
  <c r="K122" i="12"/>
  <c r="I122" i="12"/>
  <c r="U121" i="12"/>
  <c r="Q121" i="12"/>
  <c r="O121" i="12"/>
  <c r="K121" i="12"/>
  <c r="I121" i="12"/>
  <c r="U115" i="12"/>
  <c r="Q115" i="12"/>
  <c r="O115" i="12"/>
  <c r="O114" i="12" s="1"/>
  <c r="K115" i="12"/>
  <c r="I115" i="12"/>
  <c r="I114" i="12"/>
  <c r="U109" i="12"/>
  <c r="Q109" i="12"/>
  <c r="Q108" i="12" s="1"/>
  <c r="O109" i="12"/>
  <c r="O108" i="12" s="1"/>
  <c r="M109" i="12"/>
  <c r="M108" i="12" s="1"/>
  <c r="K109" i="12"/>
  <c r="K108" i="12" s="1"/>
  <c r="I109" i="12"/>
  <c r="U108" i="12"/>
  <c r="I108" i="12"/>
  <c r="G108" i="12"/>
  <c r="I54" i="1" s="1"/>
  <c r="U103" i="12"/>
  <c r="Q103" i="12"/>
  <c r="O103" i="12"/>
  <c r="K103" i="12"/>
  <c r="I103" i="12"/>
  <c r="U98" i="12"/>
  <c r="Q98" i="12"/>
  <c r="O98" i="12"/>
  <c r="M98" i="12"/>
  <c r="K98" i="12"/>
  <c r="I98" i="12"/>
  <c r="U95" i="12"/>
  <c r="U86" i="12" s="1"/>
  <c r="Q95" i="12"/>
  <c r="O95" i="12"/>
  <c r="K95" i="12"/>
  <c r="I95" i="12"/>
  <c r="U90" i="12"/>
  <c r="Q90" i="12"/>
  <c r="O90" i="12"/>
  <c r="K90" i="12"/>
  <c r="I90" i="12"/>
  <c r="U87" i="12"/>
  <c r="Q87" i="12"/>
  <c r="O87" i="12"/>
  <c r="O86" i="12" s="1"/>
  <c r="K87" i="12"/>
  <c r="I87" i="12"/>
  <c r="I86" i="12" s="1"/>
  <c r="K86" i="12"/>
  <c r="U83" i="12"/>
  <c r="Q83" i="12"/>
  <c r="O83" i="12"/>
  <c r="K83" i="12"/>
  <c r="I83" i="12"/>
  <c r="U80" i="12"/>
  <c r="Q80" i="12"/>
  <c r="O80" i="12"/>
  <c r="O74" i="12" s="1"/>
  <c r="K80" i="12"/>
  <c r="I80" i="12"/>
  <c r="U75" i="12"/>
  <c r="Q75" i="12"/>
  <c r="Q74" i="12" s="1"/>
  <c r="O75" i="12"/>
  <c r="M75" i="12"/>
  <c r="K75" i="12"/>
  <c r="I75" i="12"/>
  <c r="I74" i="12" s="1"/>
  <c r="U73" i="12"/>
  <c r="Q73" i="12"/>
  <c r="O73" i="12"/>
  <c r="K73" i="12"/>
  <c r="I73" i="12"/>
  <c r="U71" i="12"/>
  <c r="Q71" i="12"/>
  <c r="O71" i="12"/>
  <c r="K71" i="12"/>
  <c r="I71" i="12"/>
  <c r="U67" i="12"/>
  <c r="Q67" i="12"/>
  <c r="Q66" i="12" s="1"/>
  <c r="O67" i="12"/>
  <c r="M67" i="12"/>
  <c r="K67" i="12"/>
  <c r="I67" i="12"/>
  <c r="I66" i="12" s="1"/>
  <c r="O66" i="12"/>
  <c r="G66" i="12"/>
  <c r="I51" i="1" s="1"/>
  <c r="U63" i="12"/>
  <c r="Q63" i="12"/>
  <c r="Q62" i="12" s="1"/>
  <c r="O63" i="12"/>
  <c r="O62" i="12" s="1"/>
  <c r="K63" i="12"/>
  <c r="I63" i="12"/>
  <c r="I62" i="12" s="1"/>
  <c r="U62" i="12"/>
  <c r="K62" i="12"/>
  <c r="G62" i="12"/>
  <c r="I50" i="1" s="1"/>
  <c r="U60" i="12"/>
  <c r="Q60" i="12"/>
  <c r="O60" i="12"/>
  <c r="K60" i="12"/>
  <c r="I60" i="12"/>
  <c r="U59" i="12"/>
  <c r="Q59" i="12"/>
  <c r="O59" i="12"/>
  <c r="K59" i="12"/>
  <c r="I59" i="12"/>
  <c r="U54" i="12"/>
  <c r="Q54" i="12"/>
  <c r="Q53" i="12" s="1"/>
  <c r="O54" i="12"/>
  <c r="K54" i="12"/>
  <c r="K53" i="12" s="1"/>
  <c r="I54" i="12"/>
  <c r="I53" i="12" s="1"/>
  <c r="U53" i="12"/>
  <c r="U52" i="12"/>
  <c r="U51" i="12" s="1"/>
  <c r="Q52" i="12"/>
  <c r="Q51" i="12" s="1"/>
  <c r="O52" i="12"/>
  <c r="K52" i="12"/>
  <c r="K51" i="12" s="1"/>
  <c r="I52" i="12"/>
  <c r="I51" i="12" s="1"/>
  <c r="O51" i="12"/>
  <c r="G51" i="12"/>
  <c r="I48" i="1" s="1"/>
  <c r="U9" i="12"/>
  <c r="U8" i="12" s="1"/>
  <c r="Q9" i="12"/>
  <c r="O9" i="12"/>
  <c r="O8" i="12" s="1"/>
  <c r="M9" i="12"/>
  <c r="M8" i="12" s="1"/>
  <c r="K9" i="12"/>
  <c r="K8" i="12" s="1"/>
  <c r="I9" i="12"/>
  <c r="I8" i="12" s="1"/>
  <c r="Q8" i="12"/>
  <c r="G8" i="12"/>
  <c r="K74" i="12" l="1"/>
  <c r="I172" i="12"/>
  <c r="O183" i="12"/>
  <c r="O53" i="12"/>
  <c r="U66" i="12"/>
  <c r="U147" i="12"/>
  <c r="I219" i="12"/>
  <c r="K172" i="12"/>
  <c r="K114" i="12"/>
  <c r="Q172" i="12"/>
  <c r="G183" i="12"/>
  <c r="I59" i="1" s="1"/>
  <c r="U74" i="12"/>
  <c r="Q86" i="12"/>
  <c r="U172" i="12"/>
  <c r="I206" i="12"/>
  <c r="G53" i="12"/>
  <c r="I49" i="1" s="1"/>
  <c r="G74" i="12"/>
  <c r="I52" i="1" s="1"/>
  <c r="Q219" i="12"/>
  <c r="G206" i="12"/>
  <c r="I61" i="1" s="1"/>
  <c r="K66" i="12"/>
  <c r="G114" i="12"/>
  <c r="I55" i="1" s="1"/>
  <c r="U114" i="12"/>
  <c r="I183" i="12"/>
  <c r="O206" i="12"/>
  <c r="G219" i="12"/>
  <c r="I62" i="1" s="1"/>
  <c r="I19" i="1" s="1"/>
  <c r="M214" i="12"/>
  <c r="M206" i="12" s="1"/>
  <c r="G172" i="12"/>
  <c r="I58" i="1" s="1"/>
  <c r="M219" i="12"/>
  <c r="M183" i="12"/>
  <c r="M172" i="12"/>
  <c r="M147" i="12"/>
  <c r="M114" i="12"/>
  <c r="M86" i="12"/>
  <c r="G86" i="12"/>
  <c r="I53" i="1" s="1"/>
  <c r="M74" i="12"/>
  <c r="M66" i="12"/>
  <c r="M53" i="12"/>
  <c r="I17" i="1" l="1"/>
  <c r="I63" i="1"/>
  <c r="I16" i="1"/>
  <c r="I21" i="1" s="1"/>
  <c r="G25" i="1" s="1"/>
  <c r="G26" i="1" s="1"/>
  <c r="G29" i="1" s="1"/>
  <c r="G9" i="20"/>
  <c r="G8" i="20" s="1"/>
  <c r="I9" i="20"/>
  <c r="K9" i="20"/>
  <c r="O9" i="20"/>
  <c r="Q9" i="20"/>
  <c r="V9" i="20"/>
  <c r="G10" i="20"/>
  <c r="I10" i="20"/>
  <c r="K10" i="20"/>
  <c r="M10" i="20"/>
  <c r="O10" i="20"/>
  <c r="Q10" i="20"/>
  <c r="V10" i="20"/>
  <c r="G11" i="20"/>
  <c r="M11" i="20" s="1"/>
  <c r="I11" i="20"/>
  <c r="K11" i="20"/>
  <c r="O11" i="20"/>
  <c r="Q11" i="20"/>
  <c r="V11" i="20"/>
  <c r="G12" i="20"/>
  <c r="G14" i="20"/>
  <c r="I14" i="20"/>
  <c r="I13" i="20" s="1"/>
  <c r="K14" i="20"/>
  <c r="K13" i="20" s="1"/>
  <c r="O14" i="20"/>
  <c r="Q14" i="20"/>
  <c r="V14" i="20"/>
  <c r="V13" i="20" s="1"/>
  <c r="G15" i="20"/>
  <c r="M15" i="20" s="1"/>
  <c r="I15" i="20"/>
  <c r="K15" i="20"/>
  <c r="O15" i="20"/>
  <c r="Q15" i="20"/>
  <c r="V15" i="20"/>
  <c r="G9" i="19"/>
  <c r="I9" i="19"/>
  <c r="K9" i="19"/>
  <c r="O9" i="19"/>
  <c r="Q9" i="19"/>
  <c r="V9" i="19"/>
  <c r="G10" i="19"/>
  <c r="I10" i="19"/>
  <c r="K10" i="19"/>
  <c r="M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7" i="19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4" i="19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5" i="19"/>
  <c r="M35" i="19" s="1"/>
  <c r="M34" i="19" s="1"/>
  <c r="I35" i="19"/>
  <c r="I34" i="19" s="1"/>
  <c r="K35" i="19"/>
  <c r="K34" i="19" s="1"/>
  <c r="O35" i="19"/>
  <c r="O34" i="19" s="1"/>
  <c r="Q35" i="19"/>
  <c r="Q34" i="19" s="1"/>
  <c r="V35" i="19"/>
  <c r="V34" i="19" s="1"/>
  <c r="G9" i="18"/>
  <c r="I9" i="18"/>
  <c r="K9" i="18"/>
  <c r="O9" i="18"/>
  <c r="Q9" i="18"/>
  <c r="V9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8" i="18"/>
  <c r="M28" i="18" s="1"/>
  <c r="I28" i="18"/>
  <c r="I27" i="18" s="1"/>
  <c r="K28" i="18"/>
  <c r="O28" i="18"/>
  <c r="Q28" i="18"/>
  <c r="Q27" i="18" s="1"/>
  <c r="V28" i="18"/>
  <c r="G29" i="18"/>
  <c r="M29" i="18" s="1"/>
  <c r="I29" i="18"/>
  <c r="K29" i="18"/>
  <c r="O29" i="18"/>
  <c r="Q29" i="18"/>
  <c r="V29" i="18"/>
  <c r="V30" i="18"/>
  <c r="G31" i="18"/>
  <c r="M31" i="18" s="1"/>
  <c r="M30" i="18" s="1"/>
  <c r="I31" i="18"/>
  <c r="I30" i="18" s="1"/>
  <c r="K31" i="18"/>
  <c r="K30" i="18" s="1"/>
  <c r="O31" i="18"/>
  <c r="O30" i="18" s="1"/>
  <c r="Q31" i="18"/>
  <c r="Q30" i="18" s="1"/>
  <c r="V31" i="18"/>
  <c r="G9" i="17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4" i="16"/>
  <c r="M14" i="16" s="1"/>
  <c r="I14" i="16"/>
  <c r="K14" i="16"/>
  <c r="O14" i="16"/>
  <c r="Q14" i="16"/>
  <c r="V14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O29" i="16" s="1"/>
  <c r="Q30" i="16"/>
  <c r="V30" i="16"/>
  <c r="G31" i="16"/>
  <c r="M31" i="16" s="1"/>
  <c r="I31" i="16"/>
  <c r="K31" i="16"/>
  <c r="O31" i="16"/>
  <c r="Q31" i="16"/>
  <c r="V31" i="16"/>
  <c r="J23" i="15"/>
  <c r="E24" i="15"/>
  <c r="J24" i="15"/>
  <c r="J25" i="15"/>
  <c r="E26" i="15"/>
  <c r="J26" i="15"/>
  <c r="J27" i="15"/>
  <c r="J28" i="15"/>
  <c r="F38" i="15"/>
  <c r="G38" i="15"/>
  <c r="H45" i="15"/>
  <c r="F47" i="15"/>
  <c r="V29" i="16" l="1"/>
  <c r="Q8" i="17"/>
  <c r="V16" i="19"/>
  <c r="K8" i="19"/>
  <c r="Q8" i="20"/>
  <c r="Q29" i="16"/>
  <c r="O8" i="17"/>
  <c r="Q16" i="19"/>
  <c r="I8" i="19"/>
  <c r="O8" i="20"/>
  <c r="V8" i="17"/>
  <c r="I8" i="18"/>
  <c r="K23" i="19"/>
  <c r="O16" i="19"/>
  <c r="Q13" i="20"/>
  <c r="K8" i="20"/>
  <c r="K29" i="16"/>
  <c r="V8" i="16"/>
  <c r="I8" i="17"/>
  <c r="Q23" i="19"/>
  <c r="K16" i="19"/>
  <c r="O13" i="20"/>
  <c r="I8" i="20"/>
  <c r="I29" i="16"/>
  <c r="Q8" i="16"/>
  <c r="V27" i="18"/>
  <c r="V8" i="18"/>
  <c r="O23" i="19"/>
  <c r="I16" i="19"/>
  <c r="O8" i="16"/>
  <c r="G16" i="19"/>
  <c r="I59" i="15" s="1"/>
  <c r="V8" i="19"/>
  <c r="K8" i="16"/>
  <c r="K8" i="17"/>
  <c r="O27" i="18"/>
  <c r="O8" i="18"/>
  <c r="V23" i="19"/>
  <c r="I23" i="19"/>
  <c r="Q8" i="19"/>
  <c r="G29" i="16"/>
  <c r="I61" i="15" s="1"/>
  <c r="I8" i="16"/>
  <c r="K27" i="18"/>
  <c r="Q8" i="18"/>
  <c r="K8" i="18"/>
  <c r="O8" i="19"/>
  <c r="V8" i="20"/>
  <c r="G13" i="20"/>
  <c r="I66" i="15" s="1"/>
  <c r="I19" i="15"/>
  <c r="M14" i="20"/>
  <c r="M13" i="20" s="1"/>
  <c r="G23" i="19"/>
  <c r="I60" i="15" s="1"/>
  <c r="M24" i="19"/>
  <c r="G8" i="19"/>
  <c r="I58" i="15" s="1"/>
  <c r="G30" i="18"/>
  <c r="M27" i="18"/>
  <c r="G8" i="18"/>
  <c r="I56" i="15" s="1"/>
  <c r="G8" i="17"/>
  <c r="I55" i="15" s="1"/>
  <c r="M29" i="16"/>
  <c r="G8" i="16"/>
  <c r="M16" i="16"/>
  <c r="E13" i="13"/>
  <c r="G26" i="15"/>
  <c r="I65" i="15"/>
  <c r="M9" i="20"/>
  <c r="M8" i="20" s="1"/>
  <c r="M23" i="19"/>
  <c r="G34" i="19"/>
  <c r="M17" i="19"/>
  <c r="M16" i="19" s="1"/>
  <c r="M9" i="19"/>
  <c r="M8" i="19" s="1"/>
  <c r="G27" i="18"/>
  <c r="I57" i="15" s="1"/>
  <c r="M9" i="18"/>
  <c r="M8" i="18" s="1"/>
  <c r="M9" i="17"/>
  <c r="M8" i="17" s="1"/>
  <c r="M9" i="16"/>
  <c r="I45" i="15"/>
  <c r="M8" i="16" l="1"/>
  <c r="G41" i="15"/>
  <c r="H41" i="15" s="1"/>
  <c r="I41" i="15" s="1"/>
  <c r="G46" i="15"/>
  <c r="H46" i="15" s="1"/>
  <c r="I46" i="15" s="1"/>
  <c r="G44" i="15"/>
  <c r="H44" i="15" s="1"/>
  <c r="I44" i="15" s="1"/>
  <c r="G42" i="15"/>
  <c r="H42" i="15" s="1"/>
  <c r="I54" i="15"/>
  <c r="I17" i="15" s="1"/>
  <c r="I21" i="15" s="1"/>
  <c r="I62" i="15"/>
  <c r="I20" i="15" s="1"/>
  <c r="G43" i="15"/>
  <c r="G47" i="15" l="1"/>
  <c r="E14" i="13" s="1"/>
  <c r="E16" i="13" s="1"/>
  <c r="I42" i="15"/>
  <c r="G40" i="15"/>
  <c r="I67" i="15"/>
  <c r="J63" i="15" s="1"/>
  <c r="H43" i="15"/>
  <c r="G25" i="15" l="1"/>
  <c r="G29" i="15" s="1"/>
  <c r="J58" i="15"/>
  <c r="J62" i="15"/>
  <c r="J65" i="15"/>
  <c r="J64" i="15"/>
  <c r="J57" i="15"/>
  <c r="J54" i="15"/>
  <c r="J66" i="15"/>
  <c r="J61" i="15"/>
  <c r="J55" i="15"/>
  <c r="J59" i="15"/>
  <c r="J60" i="15"/>
  <c r="J56" i="15"/>
  <c r="E18" i="13"/>
  <c r="E21" i="13"/>
  <c r="E20" i="13"/>
  <c r="E19" i="13"/>
  <c r="H40" i="15"/>
  <c r="H47" i="15"/>
  <c r="I43" i="15"/>
  <c r="J67" i="15" l="1"/>
  <c r="E24" i="13"/>
  <c r="E26" i="13" s="1"/>
  <c r="E30" i="13" s="1"/>
  <c r="I40" i="15"/>
  <c r="I47" i="15"/>
  <c r="E31" i="13" l="1"/>
  <c r="E32" i="13" s="1"/>
  <c r="J41" i="15"/>
  <c r="J42" i="15"/>
  <c r="J46" i="15"/>
  <c r="J40" i="15"/>
  <c r="J44" i="15"/>
  <c r="J39" i="15"/>
  <c r="J43" i="15"/>
  <c r="J45" i="15"/>
  <c r="J4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I11" authorId="0" shapeId="0" xr:uid="{4FDE8E6F-3F1F-418F-A413-CBE8B618D4E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C53BCA04-6834-489C-9B29-B2D9238E816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89D19048-5858-451B-BC1A-2B8999B9345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AC4545DA-34DE-4F61-873F-1C76A8797D3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B3E1531C-31DD-4FFF-BC49-2C3799C56423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Štěbrová</author>
  </authors>
  <commentList>
    <comment ref="S6" authorId="0" shapeId="0" xr:uid="{97521171-E3A6-424A-BF19-9B068A3278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D7E964-27B9-4140-B541-FE96EAF2ED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Štěbrová</author>
  </authors>
  <commentList>
    <comment ref="S6" authorId="0" shapeId="0" xr:uid="{D4CB90F9-C2F6-490F-B70E-0549DD7AD3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19245A-11F4-489A-B865-A9FEFFF93E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Štěbrová</author>
  </authors>
  <commentList>
    <comment ref="S6" authorId="0" shapeId="0" xr:uid="{3392C8E5-D9B8-409E-9203-D77EED967E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922C013-B57B-4470-ADC1-5EFCB65ED5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Štěbrová</author>
  </authors>
  <commentList>
    <comment ref="S6" authorId="0" shapeId="0" xr:uid="{5DE7B5F3-0AD0-4908-B714-F7A958AC77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AA04FB-8C73-4974-8E80-F4E4E7F60C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Štěbrová</author>
  </authors>
  <commentList>
    <comment ref="S6" authorId="0" shapeId="0" xr:uid="{E8B0A9E0-89EA-4863-82A0-878BD0BAE5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78E2D7-2367-4AF2-A358-1FC4148724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Štěbrová</author>
  </authors>
  <commentList>
    <comment ref="S6" authorId="0" shapeId="0" xr:uid="{3C8951C4-9228-4947-B300-4EA7479A9B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EE4E38-96A5-422E-9E03-68F49040D9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<sst xmlns="http://schemas.openxmlformats.org/spreadsheetml/2006/main" count="1983" uniqueCount="660">
  <si>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</si>
  <si>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</si>
  <si>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</si>
  <si>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</si>
  <si>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</si>
  <si>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</si>
  <si>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</si>
  <si>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</si>
  <si>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</si>
  <si>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</si>
  <si>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</si>
  <si>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</si>
  <si>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</si>
  <si>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</si>
  <si>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</si>
  <si>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</si>
  <si>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</si>
  <si>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</si>
  <si>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</si>
  <si>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</si>
  <si>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</si>
  <si>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</si>
  <si>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</si>
  <si>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</si>
  <si>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</si>
  <si>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</si>
  <si>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</si>
  <si>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</si>
  <si>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</si>
  <si>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</si>
  <si>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</si>
  <si>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</si>
  <si>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</si>
  <si>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</si>
  <si>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</si>
  <si>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</si>
  <si>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</si>
  <si>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</si>
  <si>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</si>
  <si>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</si>
  <si>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</si>
  <si>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</si>
  <si>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Kotlářská 263/9, 611 53 Brno</t>
  </si>
  <si>
    <t>Rozpočet:</t>
  </si>
  <si>
    <t>Misto</t>
  </si>
  <si>
    <t>Stavební úpravy m.č. 231 a 232-Architektonicko-stavební řešení</t>
  </si>
  <si>
    <t>Obchodní akademie a vyšší odborná škola Brno, Kotlářská, příspěvková organizace</t>
  </si>
  <si>
    <t>Kotlářská 263/14</t>
  </si>
  <si>
    <t>Brno</t>
  </si>
  <si>
    <t>61153</t>
  </si>
  <si>
    <t>00566381</t>
  </si>
  <si>
    <t>Rozpočet</t>
  </si>
  <si>
    <t>Celkem za stavbu</t>
  </si>
  <si>
    <t>CZK</t>
  </si>
  <si>
    <t>Rekapitulace dílů</t>
  </si>
  <si>
    <t>Typ dílu</t>
  </si>
  <si>
    <t>0</t>
  </si>
  <si>
    <t>Poznámky</t>
  </si>
  <si>
    <t>11</t>
  </si>
  <si>
    <t>Přípravné a přidružené práce</t>
  </si>
  <si>
    <t>3</t>
  </si>
  <si>
    <t>Svislé a kompletní konstrukce</t>
  </si>
  <si>
    <t>388</t>
  </si>
  <si>
    <t>Podhledy</t>
  </si>
  <si>
    <t>399</t>
  </si>
  <si>
    <t>Sádrokartony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</si>
  <si>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</si>
  <si>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</si>
  <si>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</si>
  <si>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</si>
  <si>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</si>
  <si>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</si>
  <si>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</si>
  <si>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</si>
  <si>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99</t>
  </si>
  <si>
    <t>Staveništní přesun hmot</t>
  </si>
  <si>
    <t>771</t>
  </si>
  <si>
    <t>Podlahy z dlaždic a obklady</t>
  </si>
  <si>
    <t>781</t>
  </si>
  <si>
    <t>Obklady keramické</t>
  </si>
  <si>
    <t>784</t>
  </si>
  <si>
    <t>Malby</t>
  </si>
  <si>
    <t>790</t>
  </si>
  <si>
    <t>Vnitřní vybavení (vč.přesunu hmot)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</si>
  <si>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</si>
  <si>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</si>
  <si>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</si>
  <si>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</si>
  <si>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</si>
  <si>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</si>
  <si>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</si>
  <si>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</si>
  <si>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</si>
  <si>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</si>
  <si>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</si>
  <si>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</si>
  <si>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</si>
  <si>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</si>
  <si>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</si>
  <si>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</si>
  <si>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</si>
  <si>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</si>
  <si>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</si>
  <si>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</si>
  <si>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</si>
  <si>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</si>
  <si>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</si>
  <si>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</si>
  <si>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</si>
  <si>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</si>
  <si>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</si>
  <si>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</si>
  <si>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</si>
  <si>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</si>
  <si>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</si>
  <si>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</si>
  <si>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</si>
  <si>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</si>
  <si>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</si>
  <si>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</si>
  <si>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</si>
  <si>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</si>
  <si>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</si>
  <si>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</si>
  <si>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</si>
  <si>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</si>
  <si>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</si>
  <si>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</si>
  <si>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</si>
  <si>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</si>
  <si>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</si>
  <si>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</si>
  <si>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</si>
  <si>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</si>
  <si>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</si>
  <si>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</si>
  <si>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</si>
  <si>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</si>
  <si>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</si>
  <si>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</si>
  <si>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</si>
  <si>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</si>
  <si>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</si>
  <si>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</si>
  <si>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</si>
  <si>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</si>
  <si>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</si>
  <si>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</si>
  <si>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</si>
  <si>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</si>
  <si>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dokumentace:</t>
  </si>
  <si>
    <t>pro provedení stavby datované 01/2024.:</t>
  </si>
  <si>
    <t/>
  </si>
  <si>
    <t>VŠECHNY POLOŽKY V CENOVÉ ÚROVNI RTS/IQ/2024:</t>
  </si>
  <si>
    <t>S VYJÍMKOU POLOŽEK VLASTNÍCH.:</t>
  </si>
  <si>
    <t>POLOŽKY VLASTNÍ VYTVOŘENY INDIVIDUÁLNÍ KALKULACÍ DLE:</t>
  </si>
  <si>
    <t>OBOROVÉHO KALKULAČNÍHO VZORCE S NASTAVENÍM REŽIÍ:</t>
  </si>
  <si>
    <t>A MÍRY ZISKU DLE RTS S INDIVIDUÁLNÍMI VSTUPY MATERIÁLŮ:</t>
  </si>
  <si>
    <t>A VÝKONŮ. KTERÉ NEOBSAHUJÍ KMENOVÉ POLOŽKY CENÍKU RTS.:</t>
  </si>
  <si>
    <t>11-01.R</t>
  </si>
  <si>
    <t>Zakrývání prostor dotčených výstavbou, ( manipulační plochy, dočasné předěly, apod. )</t>
  </si>
  <si>
    <t>sada</t>
  </si>
  <si>
    <t>346244361R00</t>
  </si>
  <si>
    <t>Zazdívka rýh, potrubí, kapes cihlami tl. 6,5 cm</t>
  </si>
  <si>
    <t>m2</t>
  </si>
  <si>
    <t>zapravení drážky pro svislé potrubí:</t>
  </si>
  <si>
    <t>(1PP-2NP):</t>
  </si>
  <si>
    <t>12*0,3</t>
  </si>
  <si>
    <t>Mezisoučet</t>
  </si>
  <si>
    <t>317100011RAA</t>
  </si>
  <si>
    <t>Dodatečná montáž překladu, otvor šířky do 105 cm, vybourání rýhy, dodávka překladu</t>
  </si>
  <si>
    <t>kus</t>
  </si>
  <si>
    <t>POL2_0</t>
  </si>
  <si>
    <t>767586201R00</t>
  </si>
  <si>
    <t>Podhled minerální kazetový 60x60 cm</t>
  </si>
  <si>
    <t>m.č.231:8,6</t>
  </si>
  <si>
    <t>347016213R00</t>
  </si>
  <si>
    <t>Předstěna SDK, tl. 75 mm, ocel. kce CW, 2x RBI 12,5 mm, bez izolace</t>
  </si>
  <si>
    <t>instalační předstěny m.č.231:</t>
  </si>
  <si>
    <t>2,3*(2,93+2,36)</t>
  </si>
  <si>
    <t>347091211R00</t>
  </si>
  <si>
    <t>Úprava napojovací spáry SDK s jinou stavební konstrukcí akrylovým tmelem, šířka spáry do 2 mm</t>
  </si>
  <si>
    <t>m</t>
  </si>
  <si>
    <t>m.č.231:4*2,3</t>
  </si>
  <si>
    <t>342263310RTX</t>
  </si>
  <si>
    <t>Úprava sádrokartonové předstěny pro osazení WC, výztuhy</t>
  </si>
  <si>
    <t>612100010RAA</t>
  </si>
  <si>
    <t>Hrubá výplň rýh ve stěnách, včetně omítky a malby</t>
  </si>
  <si>
    <t>612425921R00</t>
  </si>
  <si>
    <t>Omítka vápenná vnitřního ostění - hladká</t>
  </si>
  <si>
    <t>zaprávka vybouraného otvoru mezi m.č.232,231:</t>
  </si>
  <si>
    <t>0,155*(2*2,3+0,9)</t>
  </si>
  <si>
    <t>631312141R00</t>
  </si>
  <si>
    <t>Doplnění rýh betonem v dosavadních mazaninách</t>
  </si>
  <si>
    <t>m3</t>
  </si>
  <si>
    <t>zaprávka po vybouraném otvoru:</t>
  </si>
  <si>
    <t>0,9*0,155*0,1</t>
  </si>
  <si>
    <t>713191100RT9</t>
  </si>
  <si>
    <t>Položení separační fólie, včetně dodávky PE fólie</t>
  </si>
  <si>
    <t>skladba SP01:</t>
  </si>
  <si>
    <t>hrubá podlaha m.č.231:</t>
  </si>
  <si>
    <t>8,74</t>
  </si>
  <si>
    <t>631361921RT5</t>
  </si>
  <si>
    <t>Výztuž mazanin svařovanou sítí, KH 20, drát d 6,0 mm, oko 150 x 150 mm</t>
  </si>
  <si>
    <t>t</t>
  </si>
  <si>
    <t>ztratné na přesahy kalkulované 15%:</t>
  </si>
  <si>
    <t>m.č.231:1,15*(8,74*3,033)*1/1000</t>
  </si>
  <si>
    <t>631312411R00</t>
  </si>
  <si>
    <t xml:space="preserve">Mazanina betonová tl. 5 - 8 cm C 8/10   </t>
  </si>
  <si>
    <t>8,74*0,08</t>
  </si>
  <si>
    <t>631319171R00</t>
  </si>
  <si>
    <t>Příplatek za stržení povrchu mazaniny tl. 8 cm</t>
  </si>
  <si>
    <t>952901111R00</t>
  </si>
  <si>
    <t>Vyčištění budov o výšce podlaží do 4 m</t>
  </si>
  <si>
    <t>m.č.231:8,74</t>
  </si>
  <si>
    <t>m.č.232 (část):4,75</t>
  </si>
  <si>
    <t>96-01.R</t>
  </si>
  <si>
    <t>Odpojení a demontáž radiátoru vč. konzol, úprava rozvodu v rámci demontáže</t>
  </si>
  <si>
    <t>předchází vypuštění dotčené větvě rozvodu:</t>
  </si>
  <si>
    <t>vyřezání rozvodu, lokální zaslepení v rámci demontáží:</t>
  </si>
  <si>
    <t>úprava rozvodu+nová instalace viz profese UT:</t>
  </si>
  <si>
    <t>sada:1</t>
  </si>
  <si>
    <t>725290020RA0</t>
  </si>
  <si>
    <t>Demontáž umyvadla včetně baterie a konzol</t>
  </si>
  <si>
    <t>978059531R00</t>
  </si>
  <si>
    <t>Odsekání vnitřních obkladů stěn nad 2 m2</t>
  </si>
  <si>
    <t>m.č.232:</t>
  </si>
  <si>
    <t>1*2,3</t>
  </si>
  <si>
    <t>971038631R00</t>
  </si>
  <si>
    <t>Vybourání otvorů příčky cihlové, pl. 4 m2, tl. 15 cm</t>
  </si>
  <si>
    <t>0,9*2,45</t>
  </si>
  <si>
    <t>967031132R00</t>
  </si>
  <si>
    <t>Přisekání rovných ostění cihelných na MVC</t>
  </si>
  <si>
    <t>2*0,155*2,3</t>
  </si>
  <si>
    <t>776401800R00</t>
  </si>
  <si>
    <t>Demontáž soklíků nebo lišt, pryžových nebo z PVC</t>
  </si>
  <si>
    <t>m.č.231:10,6</t>
  </si>
  <si>
    <t>776511810RT3</t>
  </si>
  <si>
    <t>Odstranění PVC a koberců lepených bez podložky, z ploch do 10 m2</t>
  </si>
  <si>
    <t>775511800R00</t>
  </si>
  <si>
    <t>Demontáž podlah vlysových lepených včetně lišt</t>
  </si>
  <si>
    <t>762522811R00</t>
  </si>
  <si>
    <t>Demontáž podlah s polštáři z prken tl. do 32 mm</t>
  </si>
  <si>
    <t>974031287R00</t>
  </si>
  <si>
    <t>Vysekání rýh zeď cihelná u stropu 30 x 30 cm</t>
  </si>
  <si>
    <t>stupačka 1PP-2NP:</t>
  </si>
  <si>
    <t>12</t>
  </si>
  <si>
    <t>999281105R00</t>
  </si>
  <si>
    <t>Přesun hmot pro opravy a údržbu do výšky 6 m</t>
  </si>
  <si>
    <t>generováno rozpočtářským programem:</t>
  </si>
  <si>
    <t>3,56</t>
  </si>
  <si>
    <t>771101101R00</t>
  </si>
  <si>
    <t>Vysávání podlah prům.vysavačem pro pokládku dlažby</t>
  </si>
  <si>
    <t>m.č.231 (čistá podlaha):7,92</t>
  </si>
  <si>
    <t>771100012RAA</t>
  </si>
  <si>
    <t>Vyrovnání podkladu samonivelační hmotou v interiéru, nivelační hmota tl. 5 mm, s penetrací</t>
  </si>
  <si>
    <t>771101210R00</t>
  </si>
  <si>
    <t>Penetrace podkladu pod dlažby</t>
  </si>
  <si>
    <t>771575118R00</t>
  </si>
  <si>
    <t>Montáž podlah keram.,hladké, tmel, 60x60 cm, vč. dodávky tmele a spárovací hmoty</t>
  </si>
  <si>
    <t>771-01.R</t>
  </si>
  <si>
    <t>Dlažba dle výběru investora</t>
  </si>
  <si>
    <t>ztratné na prořez spárořezu kalkulovaný 20%:</t>
  </si>
  <si>
    <t>1,2*7,92</t>
  </si>
  <si>
    <t>771111122R00</t>
  </si>
  <si>
    <t>Montáž podlahových lišt přechodových</t>
  </si>
  <si>
    <t>5537000211R</t>
  </si>
  <si>
    <t>Lišta přechodová vrtaná Al elox</t>
  </si>
  <si>
    <t>POL3_0</t>
  </si>
  <si>
    <t>998771201R00</t>
  </si>
  <si>
    <t>Přesun hmot pro podlahy z dlaždic, výšky do 6 m</t>
  </si>
  <si>
    <t>781101210R00</t>
  </si>
  <si>
    <t>Penetrace podkladu pod obklady</t>
  </si>
  <si>
    <t>m.č.231:</t>
  </si>
  <si>
    <t>10,66*2,3</t>
  </si>
  <si>
    <t>-1,85*0,64</t>
  </si>
  <si>
    <t>781415013R00</t>
  </si>
  <si>
    <t>Montáž obkladů stěn, porovin., do tmele, vč. dodávky tmele a spárovací hmoty</t>
  </si>
  <si>
    <t>781-01.R</t>
  </si>
  <si>
    <t>Obklad dle výběru investora</t>
  </si>
  <si>
    <t>1,2*23,334</t>
  </si>
  <si>
    <t>781-02.R</t>
  </si>
  <si>
    <t xml:space="preserve">D+M detaily k obkladům, listely, lišty, silikony, </t>
  </si>
  <si>
    <t>998781201R00</t>
  </si>
  <si>
    <t>Přesun hmot pro obklady keramické, výšky do 6 m</t>
  </si>
  <si>
    <t>783801812R00</t>
  </si>
  <si>
    <t>Odstranění nátěrů z omítek stěn, oškrabáním</t>
  </si>
  <si>
    <t>m.č.231 (výměra mimo předstěny):</t>
  </si>
  <si>
    <t>4,8*2,4</t>
  </si>
  <si>
    <t>m.č.232 (předsíň nad obkladem):</t>
  </si>
  <si>
    <t>10*0,7</t>
  </si>
  <si>
    <t>784011111R00</t>
  </si>
  <si>
    <t>Oprášení/ometení podkladu</t>
  </si>
  <si>
    <t>mezi obkladem a podhledem:</t>
  </si>
  <si>
    <t>m.č.231:11,25*0,73-1,85*0,64</t>
  </si>
  <si>
    <t>1,38*(0,57+0,65)</t>
  </si>
  <si>
    <t>m.č.232:10*0,73</t>
  </si>
  <si>
    <t>784450061RA0</t>
  </si>
  <si>
    <t>Malba ze směsi, penetrace 1x,bílá 2x</t>
  </si>
  <si>
    <t>790-01.R</t>
  </si>
  <si>
    <t>D+M sanitární příčky s dveřmi</t>
  </si>
  <si>
    <t>m.č.231-WC kabiny:</t>
  </si>
  <si>
    <t>2*(2,75+4*1,1)</t>
  </si>
  <si>
    <t>979011211R00</t>
  </si>
  <si>
    <t>Svislá doprava suti a vybour. hmot za 2.NP nošením</t>
  </si>
  <si>
    <t>979082111R00</t>
  </si>
  <si>
    <t>Vnitrostaveništní doprava suti do 10 m</t>
  </si>
  <si>
    <t>979082121R00</t>
  </si>
  <si>
    <t>Příplatek k vnitrost. dopravě suti za dalších 5 m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</si>
  <si>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</si>
  <si>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</si>
  <si>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</si>
  <si>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</si>
  <si>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</si>
  <si>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</si>
  <si>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979999983R00</t>
  </si>
  <si>
    <t>Poplatek za recyklaci cihel, čistá stavební suť</t>
  </si>
  <si>
    <t>979990107R00</t>
  </si>
  <si>
    <t>Poplatek za uložení suti - směs</t>
  </si>
  <si>
    <t>VN-01.R</t>
  </si>
  <si>
    <t>Koordinační činnost generálního zhotovitele</t>
  </si>
  <si>
    <t>VN-02.R</t>
  </si>
  <si>
    <t>Mimostaveništní doprava, přesun výrobních kapacit</t>
  </si>
  <si>
    <t>VN-03.R</t>
  </si>
  <si>
    <t>Ztížené výrobní podmínky, práce za provozu investo</t>
  </si>
  <si>
    <t>VN-04.R</t>
  </si>
  <si>
    <t>Úklid stavby, likvidace směsných obalů a drobné stavební suti</t>
  </si>
  <si>
    <t>END</t>
  </si>
  <si>
    <t>RTS 24/I</t>
  </si>
  <si>
    <t>vlastní</t>
  </si>
  <si>
    <t>Rekapitulace investičních nákladů:</t>
  </si>
  <si>
    <t>Investor</t>
  </si>
  <si>
    <t>Akce</t>
  </si>
  <si>
    <t>Stupeň</t>
  </si>
  <si>
    <t>Cena</t>
  </si>
  <si>
    <t>Kč bez DPH</t>
  </si>
  <si>
    <t>OBJEKT</t>
  </si>
  <si>
    <t>STAVEBNÍ OBJEKTY - CELKEM</t>
  </si>
  <si>
    <t>VON</t>
  </si>
  <si>
    <t>VEDLEJŠÍ A OSTATNÍ NÁKLADY</t>
  </si>
  <si>
    <t>VON-1</t>
  </si>
  <si>
    <t>ZAŘÍZENÍ STAVENIŠTĚ, ZBUDOVÁNÍ, PROVOZ, ODSTRANĚNÍ</t>
  </si>
  <si>
    <t>VON-2</t>
  </si>
  <si>
    <t>MIMOSTAVENIŠTNÍ DOPRAVA</t>
  </si>
  <si>
    <t>VON-3</t>
  </si>
  <si>
    <t>KOORDINAČNÍ ČINNOST GENERÁLNÍHO ZHOTOVITELE</t>
  </si>
  <si>
    <t>VON-4</t>
  </si>
  <si>
    <t>ÚKLID STAVBY, LIKVIDACE SMĚSNÝCH OBALŮ A DROBNÉ STAVEBNÍ SUTI</t>
  </si>
  <si>
    <t>VEDLEJŠÍ A OSTATNÍ NÁKLADY - CELKEM</t>
  </si>
  <si>
    <t>Stavební objekt, inženýrské objekty, provozní soubory a VON celkem:</t>
  </si>
  <si>
    <t>CELKEM ZA AKCI ( bez DPH )</t>
  </si>
  <si>
    <t>DPH 21%</t>
  </si>
  <si>
    <t>CELKEM ZA AKCI ( vč. DPH )</t>
  </si>
  <si>
    <t>D.1.1</t>
  </si>
  <si>
    <t>ARCHITEKTONICKO STAVEBNÍ ŘEŠENÍ</t>
  </si>
  <si>
    <t>Položkový rozpočet stavby</t>
  </si>
  <si>
    <t>Stavba:</t>
  </si>
  <si>
    <t>8554</t>
  </si>
  <si>
    <t>ZTI, VYT, ELE, VZT</t>
  </si>
  <si>
    <t>Obchodní akademie a vyšší odborná škola Brno</t>
  </si>
  <si>
    <t>IČO:</t>
  </si>
  <si>
    <t>Email: oa@oabrno.cz, tel:+420 518 632 410</t>
  </si>
  <si>
    <t>Zhotovitel:</t>
  </si>
  <si>
    <t>Stavba</t>
  </si>
  <si>
    <t>01</t>
  </si>
  <si>
    <t>ZTI</t>
  </si>
  <si>
    <t>Kanalizace</t>
  </si>
  <si>
    <t>02</t>
  </si>
  <si>
    <t>vodovod</t>
  </si>
  <si>
    <t>03</t>
  </si>
  <si>
    <t>Zařizovací předměty</t>
  </si>
  <si>
    <t>04</t>
  </si>
  <si>
    <t>Vytápění</t>
  </si>
  <si>
    <t>ELE</t>
  </si>
  <si>
    <t>VZT</t>
  </si>
  <si>
    <t>721</t>
  </si>
  <si>
    <t>Vnitřní kanalizace</t>
  </si>
  <si>
    <t>722</t>
  </si>
  <si>
    <t>Vnitřní vodovod</t>
  </si>
  <si>
    <t>725</t>
  </si>
  <si>
    <t>726</t>
  </si>
  <si>
    <t>Předstěnové systémy</t>
  </si>
  <si>
    <t>733</t>
  </si>
  <si>
    <t>Rozvod potrubí</t>
  </si>
  <si>
    <t>734</t>
  </si>
  <si>
    <t>Armatury</t>
  </si>
  <si>
    <t>735</t>
  </si>
  <si>
    <t>Otopná tělesa</t>
  </si>
  <si>
    <t>799</t>
  </si>
  <si>
    <t>Ostatní</t>
  </si>
  <si>
    <t>M21</t>
  </si>
  <si>
    <t>Elektromontáže</t>
  </si>
  <si>
    <t>VZT-01</t>
  </si>
  <si>
    <t>Vzduchotechnika</t>
  </si>
  <si>
    <t>VZT-02</t>
  </si>
  <si>
    <t>Vedlejší náklady - VZT</t>
  </si>
  <si>
    <t>POL99_8</t>
  </si>
  <si>
    <t>VRN</t>
  </si>
  <si>
    <t>Indiv</t>
  </si>
  <si>
    <t>RTS 23/ I</t>
  </si>
  <si>
    <t>Soubor</t>
  </si>
  <si>
    <t>Kompletace atestů, certifikátů, revizních zpráv a ostatních dokladů potřebných k předání díla</t>
  </si>
  <si>
    <t>00523  R</t>
  </si>
  <si>
    <t>POL12_1</t>
  </si>
  <si>
    <t>R-položka</t>
  </si>
  <si>
    <t>Vlastní</t>
  </si>
  <si>
    <t>soub</t>
  </si>
  <si>
    <t>Zpracování a kompletace dokumentace skutečného provedení - 3x v tištěné a 1x elektronické podobě</t>
  </si>
  <si>
    <t>799000004T00</t>
  </si>
  <si>
    <t>POL8_</t>
  </si>
  <si>
    <t>Přesun suti</t>
  </si>
  <si>
    <t>Přesun vybouraných hmot, vnitřní kanalizace, v objektech výšky přes 12 - 24 m</t>
  </si>
  <si>
    <t>721290823R00</t>
  </si>
  <si>
    <t>POL7_</t>
  </si>
  <si>
    <t>Přesun hmot</t>
  </si>
  <si>
    <t>Přesun hmot pro vnitřní kanalizaci, výšky do 24 m</t>
  </si>
  <si>
    <t>998721203R00</t>
  </si>
  <si>
    <t>POL1_</t>
  </si>
  <si>
    <t>Práce</t>
  </si>
  <si>
    <t>Manžety prostupové protipožární pro trubky D 125</t>
  </si>
  <si>
    <t>721 01</t>
  </si>
  <si>
    <t>Zkouška těsnosti kanalizace vodou DN 125</t>
  </si>
  <si>
    <t>721290111R00</t>
  </si>
  <si>
    <t>Vyvedení odpadních výpustek D 110 x 2,3</t>
  </si>
  <si>
    <t>721194109R00</t>
  </si>
  <si>
    <t>Vyvedení odpadních výpustek D 40 x 1,8</t>
  </si>
  <si>
    <t>721194104R00</t>
  </si>
  <si>
    <t>Vyvedení odpadních výpustek, D 32 x 1,8 mm</t>
  </si>
  <si>
    <t>721194103R00</t>
  </si>
  <si>
    <t>Potrubí HT odpadní svislé, D 125 x 3,1 mm</t>
  </si>
  <si>
    <t>721176116R00</t>
  </si>
  <si>
    <t>POP</t>
  </si>
  <si>
    <t>Potrubí včetně tvarovek. Bez zednických výpomocí.</t>
  </si>
  <si>
    <t>Potrubí HT připojovací D 50 x 1,8 mm</t>
  </si>
  <si>
    <t>721176103R00</t>
  </si>
  <si>
    <t>Potrubí HT připojovací, D 32 x 1,8 mm</t>
  </si>
  <si>
    <t>721176101R00</t>
  </si>
  <si>
    <t>Potrubí HT připojovací D 110 x 2,7 mm</t>
  </si>
  <si>
    <t>721176105R00</t>
  </si>
  <si>
    <t>Potrubí HT připojovací D 75 x 1,9 mm</t>
  </si>
  <si>
    <t>721176104R00</t>
  </si>
  <si>
    <t>Potrubí HT připojovací D 40 x 1,8 mm</t>
  </si>
  <si>
    <t>721176102R00</t>
  </si>
  <si>
    <t>Provedení opravy vnitřní kanalizace, potrubí plastové, propojení dosavadního potrubí, D 140 mm</t>
  </si>
  <si>
    <t>721170966R00</t>
  </si>
  <si>
    <t>Provedení opravy vnitřní kanalizace, potrubí litinové, krácení trub, DN 125 mm</t>
  </si>
  <si>
    <t>721140926R00</t>
  </si>
  <si>
    <t>Demontáž potrubí litinového do DN 200 mm</t>
  </si>
  <si>
    <t>721140806R00</t>
  </si>
  <si>
    <t>Typ položky</t>
  </si>
  <si>
    <t>Dodavatel</t>
  </si>
  <si>
    <t>Cenová úroveň</t>
  </si>
  <si>
    <t>Cen. soustava / platnost</t>
  </si>
  <si>
    <t>Dem. hmotnost celk.(t)</t>
  </si>
  <si>
    <t>Dem. hmotnost / MJ</t>
  </si>
  <si>
    <t>Hmotnost celk.(t)</t>
  </si>
  <si>
    <t>Hmotnost / MJ</t>
  </si>
  <si>
    <t>Cena s DPH</t>
  </si>
  <si>
    <t>Cena / MJ</t>
  </si>
  <si>
    <t>Množství</t>
  </si>
  <si>
    <t>Přesun vybouraných hmot - vodovody, H 12 - 24 m</t>
  </si>
  <si>
    <t>722290823R00</t>
  </si>
  <si>
    <t>Přesun hmot pro vnitřní vodovod, výšky do 24 m</t>
  </si>
  <si>
    <t>998722203R00</t>
  </si>
  <si>
    <t>Proplach a dezinfekce vodovodního potrubí DN 80 mm</t>
  </si>
  <si>
    <t>722290234R00</t>
  </si>
  <si>
    <t>Tlaková zkouška vodovodního potrubí DN 32 mm</t>
  </si>
  <si>
    <t>722280106R00</t>
  </si>
  <si>
    <t>Šoupátko vodovodní, vnitřní závity, Slovarm V-3040, DN 20 mm</t>
  </si>
  <si>
    <t>722238712R00</t>
  </si>
  <si>
    <t>Šoupátko vodovodní, vnitřní závity, Slovarm V-3040, DN 15 mm</t>
  </si>
  <si>
    <t>722238711R00</t>
  </si>
  <si>
    <t>Ventil vodovodní, uzavřený, přímý, s vypouštěním, Slovarm K-125T, DN 25 mm</t>
  </si>
  <si>
    <t>722238333R00</t>
  </si>
  <si>
    <t>Ventil vodovodní, uzavřený, přímý, 2x vnitřní závit, Slovarm K-83T, DN 20 mm</t>
  </si>
  <si>
    <t>722238313R00</t>
  </si>
  <si>
    <t>Demontáž armatur s dvěma závity G 3/4"</t>
  </si>
  <si>
    <t>722220861R00</t>
  </si>
  <si>
    <t>Kohout plnicí a vypouštěcí, DN 15 mm</t>
  </si>
  <si>
    <t>722224111R00</t>
  </si>
  <si>
    <t>Uzavření/otevření vodovodního potrubí při opravě</t>
  </si>
  <si>
    <t>722190901R00</t>
  </si>
  <si>
    <t>Vyvedení a upevnění výpustek DN 15</t>
  </si>
  <si>
    <t>722190401R00</t>
  </si>
  <si>
    <t>Izolace návleková  MIRELON PRO tl. stěny 25 mm vnitřní průměr 25 mm</t>
  </si>
  <si>
    <t>722181215RT8</t>
  </si>
  <si>
    <t>Izolace návleková MIRELON PRO tl. stěny 20 mm vnitřní průměr 22 mm</t>
  </si>
  <si>
    <t>722181214RT7</t>
  </si>
  <si>
    <t>Izolace návleková MIRELON PRO tl. stěny 9 mm vnitřní průměr 32 mm</t>
  </si>
  <si>
    <t>722181212RU1</t>
  </si>
  <si>
    <t>Izolace návleková MIRELON PRO tl. stěny 9 mm vnitřní průměr 25 mm</t>
  </si>
  <si>
    <t>722181212RT8</t>
  </si>
  <si>
    <t>Izolace návleková MIRELON PRO tl. stěny 9 mm vnitřní průměr 22 mm</t>
  </si>
  <si>
    <t>722181212RT7</t>
  </si>
  <si>
    <t>Potrubí plastové PP-R, včetně zednických výpomocí, D 32 x 5,4 mm, PN 20</t>
  </si>
  <si>
    <t>722172333R00</t>
  </si>
  <si>
    <t>Potrubí plastové PP-R, včetně zednických výpomocí, D 25 x 4,2 mm, PN 20</t>
  </si>
  <si>
    <t>722172332R00</t>
  </si>
  <si>
    <t>Potrubí plastové PP-R, včetně zednických výpomocí, D 20 x 3,4 mm, PN 20</t>
  </si>
  <si>
    <t>722172331R00</t>
  </si>
  <si>
    <t>Provedení spoje plastového vodovodního potrubí, elektrotvarovkami, D 25 mm</t>
  </si>
  <si>
    <t>722173983R00</t>
  </si>
  <si>
    <t>Provedení spoje plastového vodovodního potrubí, elektrotvarovkami, D 20 mm</t>
  </si>
  <si>
    <t>722173982R00</t>
  </si>
  <si>
    <t>Odříznutí plastové trubky D 32 mm</t>
  </si>
  <si>
    <t>722171914R00</t>
  </si>
  <si>
    <t>Odříznutí plastové trubky D 25 mm</t>
  </si>
  <si>
    <t>722171913R00</t>
  </si>
  <si>
    <t>Vsazení odbočky do plastového potrubí polyfuzí včetně T-kusu D 32 mm, vodovod</t>
  </si>
  <si>
    <t>722172964R00</t>
  </si>
  <si>
    <t>Demontáž rozvodů vody z plastů do D 32 mm</t>
  </si>
  <si>
    <t>722170801R00</t>
  </si>
  <si>
    <t>Zazátkování vývodu</t>
  </si>
  <si>
    <t>722130901R00</t>
  </si>
  <si>
    <t>Přesun hmot pro předstěnové systémy, výšky do 24 m</t>
  </si>
  <si>
    <t>998726223R00</t>
  </si>
  <si>
    <t>soubor</t>
  </si>
  <si>
    <t>Modul-WC Kombifix, UP320, h 108 cm</t>
  </si>
  <si>
    <t>726211121R00</t>
  </si>
  <si>
    <t>Přesun vybouraných hmot, zařizovací předměty H 24 m</t>
  </si>
  <si>
    <t>725590813R00</t>
  </si>
  <si>
    <t>Přesun hmot pro zařizovací předměty, výšky do 24 m</t>
  </si>
  <si>
    <t>998725203R00</t>
  </si>
  <si>
    <t>POL3_</t>
  </si>
  <si>
    <t>Specifikace</t>
  </si>
  <si>
    <t>SPCM</t>
  </si>
  <si>
    <t>Koš odpadkový nerezový SLZN 12 obsah 20 l</t>
  </si>
  <si>
    <t>55149032R</t>
  </si>
  <si>
    <t>Koš odpadkový nerezový SLZN 11 obsah 5 l</t>
  </si>
  <si>
    <t>55149031R</t>
  </si>
  <si>
    <t>ks</t>
  </si>
  <si>
    <t>Zrcadlo na zeď kruhové pr.600mm</t>
  </si>
  <si>
    <t>725 01</t>
  </si>
  <si>
    <t>Montáž zrcadla na stěnu, na lepidlo, pl. do 2 m2</t>
  </si>
  <si>
    <t>787911111R00</t>
  </si>
  <si>
    <t>Demontáž baterie nástěnné do G 3/4"</t>
  </si>
  <si>
    <t>725820801R00</t>
  </si>
  <si>
    <t>Baterie umyvadlová stojánková, ruční, bez otvírání odpadu</t>
  </si>
  <si>
    <t>725823111R00</t>
  </si>
  <si>
    <t>Ventil rohový bez přípoj. trubičky G 1/2</t>
  </si>
  <si>
    <t>725810402R00</t>
  </si>
  <si>
    <t>WC kartáč s nerezovým držákem na stěnu</t>
  </si>
  <si>
    <t>725292061R00</t>
  </si>
  <si>
    <t>Dávkovač tekutého mýdla nerezový 0,5 l</t>
  </si>
  <si>
    <t>725292041R00</t>
  </si>
  <si>
    <t>Držák na toaletní papír nerezový</t>
  </si>
  <si>
    <t>725292035R00</t>
  </si>
  <si>
    <t>Zásobník na papírové ručníky nerezový</t>
  </si>
  <si>
    <t>725292011R00</t>
  </si>
  <si>
    <t>Kryt sifonu umyvadel OLYMP, bílý</t>
  </si>
  <si>
    <t>725017138R00</t>
  </si>
  <si>
    <t>Umyvadlo na šrouby OLYMP Deep, 550 x 420 mm, bílé</t>
  </si>
  <si>
    <t>725017132R00</t>
  </si>
  <si>
    <t>Demontáž umyvadel bez výtokových armatur</t>
  </si>
  <si>
    <t>725210821R00</t>
  </si>
  <si>
    <t>úplný objem splachovací vody max. 6l, max. objem splachovací vody 3,5l</t>
  </si>
  <si>
    <t>Klozet závěsný + sedátko, bílý</t>
  </si>
  <si>
    <t>725014131R00</t>
  </si>
  <si>
    <t>Přemístění demont. hmot - otop. těles, H 12 - 24 m</t>
  </si>
  <si>
    <t>735890803R00</t>
  </si>
  <si>
    <t>Přesun hmot pro otopná tělesa, výšky do 24 m</t>
  </si>
  <si>
    <t>998735203R00</t>
  </si>
  <si>
    <t>Vypuštění vody z otopných těles</t>
  </si>
  <si>
    <t>735494811R00</t>
  </si>
  <si>
    <t>Demontáž konzol otopných těles do odpadu</t>
  </si>
  <si>
    <t>735291800R00</t>
  </si>
  <si>
    <t>Napuštění vody do otopného systému - bez kotle</t>
  </si>
  <si>
    <t>735191910R00</t>
  </si>
  <si>
    <t>Oprava - odvzdušnění otopných těles</t>
  </si>
  <si>
    <t>735191905R00</t>
  </si>
  <si>
    <t>Tlakové zkoušky panelových těles dvouřadých</t>
  </si>
  <si>
    <t>735158220R00</t>
  </si>
  <si>
    <t>Otopné těleso panelové Radik Ventil Kompakt 22, v. 900 mm, dl. 500 mm</t>
  </si>
  <si>
    <t>735157681R00</t>
  </si>
  <si>
    <t>Demontáž těles otopných litinových článkových</t>
  </si>
  <si>
    <t>735111810R00</t>
  </si>
  <si>
    <t>Oprava-vyregulování ventilů s termost.ovládáním</t>
  </si>
  <si>
    <t>735000912R00</t>
  </si>
  <si>
    <t>Přemístění demontovaných hmot - armatur, H 6- 24 m</t>
  </si>
  <si>
    <t>734890803R00</t>
  </si>
  <si>
    <t>Přesun hmot pro armatury, výšky do 24 m</t>
  </si>
  <si>
    <t>998734203R00</t>
  </si>
  <si>
    <t>Hlavice Heimeier HALO-B pro veřejné prostory</t>
  </si>
  <si>
    <t>5513730670R</t>
  </si>
  <si>
    <t>Šroubení uz.dvoutr.s vyp.rohov.Heimer Vekolux DN15</t>
  </si>
  <si>
    <t>734266426R00</t>
  </si>
  <si>
    <t>Montáž armatur závitových,s 1závitem, G 1/2</t>
  </si>
  <si>
    <t>734209103R00</t>
  </si>
  <si>
    <t>Demontáž armatur se 2závity do G 1/2</t>
  </si>
  <si>
    <t>734200821R00</t>
  </si>
  <si>
    <t>Přemístění vybouraných hmot - potrubí, H 6 - 24 m</t>
  </si>
  <si>
    <t>733890803R00</t>
  </si>
  <si>
    <t>Přesun hmot pro rozvody potrubí, výšky do 24 m</t>
  </si>
  <si>
    <t>998733203R00</t>
  </si>
  <si>
    <t>Tlaková zkouška Cu potrubí do D 35</t>
  </si>
  <si>
    <t>733190306R00</t>
  </si>
  <si>
    <t>Potrubí z měděných trubek vytápění D 15 x 1,0 mm</t>
  </si>
  <si>
    <t>733163102R00</t>
  </si>
  <si>
    <t>Demontáž potrubí ocelového závitového do DN 15-32</t>
  </si>
  <si>
    <t>733110806R00</t>
  </si>
  <si>
    <t>Příplatek za zhotovení přípojky DN 15</t>
  </si>
  <si>
    <t>733113113R00</t>
  </si>
  <si>
    <t>Izolace návleková MIRELON PRO tl. stěny 9 mm vnitřní průměr 15 mm</t>
  </si>
  <si>
    <t>722181212RT5</t>
  </si>
  <si>
    <t>Dokumentace skutečného provedení díla</t>
  </si>
  <si>
    <t>2.02</t>
  </si>
  <si>
    <t>Uvedení do provozu</t>
  </si>
  <si>
    <t>2.01</t>
  </si>
  <si>
    <t>kpl</t>
  </si>
  <si>
    <t>Napojení na odtahové potrubí VZT vedlejší místnosti</t>
  </si>
  <si>
    <t>1.04</t>
  </si>
  <si>
    <t>Spojovací, těsnící a montážní materiál</t>
  </si>
  <si>
    <t>1.03</t>
  </si>
  <si>
    <t>Ohebná tepelně/hlukově izolační Al hadice, tloušťka izolace 25mm, DN125</t>
  </si>
  <si>
    <t>1.02</t>
  </si>
  <si>
    <t>Talířový ventil odvodní kovový D200</t>
  </si>
  <si>
    <t>1.01</t>
  </si>
  <si>
    <t>D.1.4</t>
  </si>
  <si>
    <t>cenová soustava</t>
  </si>
  <si>
    <t>340271610R00</t>
  </si>
  <si>
    <t>Zazdívka otvorů pl.do 4 m2, pórobet.tvár.,tl.10 cm</t>
  </si>
  <si>
    <t>1,24*2,4*0,1</t>
  </si>
  <si>
    <t>612471101RAC</t>
  </si>
  <si>
    <t>Omítka stěn vnitřní třívrstvá, postřik, jádro tl. 15 mm, štuk , lešení</t>
  </si>
  <si>
    <t>zazdívka otvoru:</t>
  </si>
  <si>
    <t>2*(1,24*2,3)</t>
  </si>
  <si>
    <t>968061126R00</t>
  </si>
  <si>
    <t>Vyvěšení dřevěných a plastových dveřních křídel pl. nad 2 m2</t>
  </si>
  <si>
    <t>968062456R00</t>
  </si>
  <si>
    <t>Vybourání dřevěných dveřních zárubní pl. nad 2 m2</t>
  </si>
  <si>
    <t>1,24*2,3</t>
  </si>
  <si>
    <t>771445014R00</t>
  </si>
  <si>
    <t xml:space="preserve">Obklad soklíků hutných, rovných,tmel,v.do 100 mm  </t>
  </si>
  <si>
    <t>soklík u zazdívky dveří směrem do chodby:</t>
  </si>
  <si>
    <t>1,24</t>
  </si>
  <si>
    <t>771479001R00</t>
  </si>
  <si>
    <t>Řezání dlaždic keramických pro soklíky</t>
  </si>
  <si>
    <t>771-02.R</t>
  </si>
  <si>
    <t>Dlažba soklíku dle výběru investora</t>
  </si>
  <si>
    <t>0,2</t>
  </si>
  <si>
    <t>omítka zazdívky:</t>
  </si>
  <si>
    <t>2*1,24*2,3</t>
  </si>
  <si>
    <t>2,39</t>
  </si>
  <si>
    <t>5*2,39</t>
  </si>
  <si>
    <t>7*2,39</t>
  </si>
  <si>
    <t>210201514R00</t>
  </si>
  <si>
    <t xml:space="preserve">Bílý kulatý vestavný LED panel 166mm 12W denní bílá </t>
  </si>
  <si>
    <t>210810005RT1</t>
  </si>
  <si>
    <t>Kabel CYKY-m 750 V 3 x 1,5 mm2 volně uložený, včetně dodávky kabelu</t>
  </si>
  <si>
    <t>210110001RT2</t>
  </si>
  <si>
    <t xml:space="preserve">Spínač jednopól.- řaz. 1, obyč.prostředí, včetně dodávky spínače </t>
  </si>
  <si>
    <t>R01</t>
  </si>
  <si>
    <t>Přesun přívodu k původnímu vypínači do nové pozice</t>
  </si>
  <si>
    <t>005231010R</t>
  </si>
  <si>
    <t>Revize</t>
  </si>
  <si>
    <t>005241010R</t>
  </si>
  <si>
    <t xml:space="preserve">Dokumentace skutečného provedení </t>
  </si>
  <si>
    <t>005261010R</t>
  </si>
  <si>
    <t>Pojištění dodavatele a pojištění díla</t>
  </si>
  <si>
    <t>Stavební úprava prostor na hygienické zařízení - havárie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</si>
</sst>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%"/>
    <numFmt numFmtId="166" formatCode="#,##0\ &quot;Kč&quot;"/>
  </numFmts>
  <fonts count="3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99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indexed="17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5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5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vertical="top"/>
    </xf>
    <xf numFmtId="0" fontId="8" fillId="0" borderId="17" xfId="0" applyFont="1" applyBorder="1" applyAlignment="1">
      <alignment horizontal="left" vertical="top"/>
    </xf>
    <xf numFmtId="0" fontId="8" fillId="0" borderId="17" xfId="0" applyFont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/>
    <xf numFmtId="0" fontId="0" fillId="0" borderId="6" xfId="0" applyBorder="1" applyAlignment="1">
      <alignment horizontal="left"/>
    </xf>
    <xf numFmtId="0" fontId="0" fillId="0" borderId="19" xfId="0" applyBorder="1"/>
    <xf numFmtId="0" fontId="8" fillId="0" borderId="14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5" xfId="0" applyNumberFormat="1" applyBorder="1"/>
    <xf numFmtId="3" fontId="7" fillId="3" borderId="17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7" fillId="0" borderId="25" xfId="0" applyFont="1" applyBorder="1"/>
    <xf numFmtId="49" fontId="7" fillId="0" borderId="25" xfId="0" applyNumberFormat="1" applyFont="1" applyBorder="1" applyAlignment="1">
      <alignment vertical="center"/>
    </xf>
    <xf numFmtId="0" fontId="15" fillId="3" borderId="17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4" fontId="7" fillId="0" borderId="26" xfId="0" applyNumberFormat="1" applyFont="1" applyBorder="1" applyAlignment="1">
      <alignment vertical="center"/>
    </xf>
    <xf numFmtId="4" fontId="7" fillId="4" borderId="30" xfId="0" applyNumberFormat="1" applyFont="1" applyFill="1" applyBorder="1"/>
    <xf numFmtId="49" fontId="7" fillId="0" borderId="10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4" borderId="30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1" xfId="0" applyNumberFormat="1" applyFill="1" applyBorder="1"/>
    <xf numFmtId="0" fontId="0" fillId="3" borderId="31" xfId="0" applyFill="1" applyBorder="1"/>
    <xf numFmtId="0" fontId="16" fillId="0" borderId="0" xfId="0" applyFont="1"/>
    <xf numFmtId="0" fontId="16" fillId="0" borderId="25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2" xfId="0" applyFill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6" fillId="0" borderId="25" xfId="0" applyFont="1" applyBorder="1" applyAlignment="1">
      <alignment vertical="top" shrinkToFit="1"/>
    </xf>
    <xf numFmtId="0" fontId="17" fillId="0" borderId="27" xfId="0" applyFont="1" applyBorder="1" applyAlignment="1">
      <alignment vertical="top" wrapText="1" shrinkToFit="1"/>
    </xf>
    <xf numFmtId="0" fontId="0" fillId="3" borderId="29" xfId="0" applyFill="1" applyBorder="1" applyAlignment="1">
      <alignment vertical="top" shrinkToFit="1"/>
    </xf>
    <xf numFmtId="0" fontId="0" fillId="3" borderId="30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27" xfId="0" applyFont="1" applyBorder="1" applyAlignment="1">
      <alignment vertical="top" wrapText="1" shrinkToFit="1"/>
    </xf>
    <xf numFmtId="164" fontId="16" fillId="0" borderId="26" xfId="0" applyNumberFormat="1" applyFont="1" applyBorder="1" applyAlignment="1">
      <alignment vertical="top" shrinkToFit="1"/>
    </xf>
    <xf numFmtId="164" fontId="17" fillId="0" borderId="26" xfId="0" applyNumberFormat="1" applyFont="1" applyBorder="1" applyAlignment="1">
      <alignment vertical="top" wrapText="1" shrinkToFit="1"/>
    </xf>
    <xf numFmtId="164" fontId="0" fillId="3" borderId="30" xfId="0" applyNumberFormat="1" applyFill="1" applyBorder="1" applyAlignment="1">
      <alignment vertical="top" shrinkToFit="1"/>
    </xf>
    <xf numFmtId="164" fontId="18" fillId="0" borderId="26" xfId="0" applyNumberFormat="1" applyFont="1" applyBorder="1" applyAlignment="1">
      <alignment vertical="top" wrapText="1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0" fontId="0" fillId="3" borderId="33" xfId="0" applyFill="1" applyBorder="1" applyAlignment="1">
      <alignment vertical="top"/>
    </xf>
    <xf numFmtId="49" fontId="0" fillId="3" borderId="33" xfId="0" applyNumberFormat="1" applyFill="1" applyBorder="1" applyAlignment="1">
      <alignment vertical="top"/>
    </xf>
    <xf numFmtId="49" fontId="0" fillId="3" borderId="32" xfId="0" applyNumberFormat="1" applyFill="1" applyBorder="1" applyAlignment="1">
      <alignment vertical="top"/>
    </xf>
    <xf numFmtId="0" fontId="0" fillId="3" borderId="34" xfId="0" applyFill="1" applyBorder="1" applyAlignment="1">
      <alignment vertical="top"/>
    </xf>
    <xf numFmtId="164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29" xfId="0" applyFont="1" applyBorder="1" applyAlignment="1">
      <alignment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26" xfId="0" applyFont="1" applyBorder="1" applyAlignment="1">
      <alignment horizontal="left" vertical="top" wrapText="1"/>
    </xf>
    <xf numFmtId="0" fontId="17" fillId="0" borderId="26" xfId="0" quotePrefix="1" applyFont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18" fillId="0" borderId="26" xfId="0" quotePrefix="1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3" fillId="0" borderId="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0" fillId="0" borderId="37" xfId="0" applyBorder="1"/>
    <xf numFmtId="0" fontId="24" fillId="0" borderId="38" xfId="0" applyFont="1" applyBorder="1"/>
    <xf numFmtId="0" fontId="24" fillId="0" borderId="3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5" fillId="5" borderId="28" xfId="0" applyFont="1" applyFill="1" applyBorder="1" applyAlignment="1">
      <alignment horizontal="left" vertical="center"/>
    </xf>
    <xf numFmtId="0" fontId="25" fillId="5" borderId="17" xfId="0" applyFont="1" applyFill="1" applyBorder="1" applyAlignment="1">
      <alignment horizontal="left" vertical="center"/>
    </xf>
    <xf numFmtId="3" fontId="25" fillId="5" borderId="40" xfId="0" applyNumberFormat="1" applyFont="1" applyFill="1" applyBorder="1" applyAlignment="1">
      <alignment horizontal="right" vertical="center" indent="4"/>
    </xf>
    <xf numFmtId="0" fontId="26" fillId="6" borderId="41" xfId="0" applyFont="1" applyFill="1" applyBorder="1" applyAlignment="1">
      <alignment horizontal="left" vertical="center"/>
    </xf>
    <xf numFmtId="0" fontId="26" fillId="6" borderId="19" xfId="0" applyFont="1" applyFill="1" applyBorder="1" applyAlignment="1">
      <alignment horizontal="left" vertical="center"/>
    </xf>
    <xf numFmtId="4" fontId="26" fillId="6" borderId="41" xfId="0" applyNumberFormat="1" applyFont="1" applyFill="1" applyBorder="1" applyAlignment="1">
      <alignment horizontal="right" vertical="center"/>
    </xf>
    <xf numFmtId="0" fontId="27" fillId="0" borderId="19" xfId="0" applyFont="1" applyBorder="1" applyAlignment="1">
      <alignment horizontal="center" vertical="center" textRotation="90"/>
    </xf>
    <xf numFmtId="0" fontId="28" fillId="0" borderId="35" xfId="0" applyFont="1" applyBorder="1" applyAlignment="1">
      <alignment horizontal="center" vertical="center" textRotation="90" wrapText="1"/>
    </xf>
    <xf numFmtId="49" fontId="29" fillId="0" borderId="32" xfId="0" applyNumberFormat="1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4" fontId="24" fillId="0" borderId="42" xfId="0" applyNumberFormat="1" applyFont="1" applyBorder="1" applyAlignment="1">
      <alignment horizontal="right" vertical="center" indent="4"/>
    </xf>
    <xf numFmtId="0" fontId="27" fillId="0" borderId="43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left" vertical="center"/>
    </xf>
    <xf numFmtId="3" fontId="28" fillId="0" borderId="44" xfId="0" applyNumberFormat="1" applyFont="1" applyBorder="1" applyAlignment="1">
      <alignment horizontal="right" vertical="center" indent="4"/>
    </xf>
    <xf numFmtId="0" fontId="27" fillId="7" borderId="45" xfId="0" applyFont="1" applyFill="1" applyBorder="1" applyAlignment="1">
      <alignment horizontal="left" vertical="center"/>
    </xf>
    <xf numFmtId="0" fontId="28" fillId="7" borderId="35" xfId="0" applyFont="1" applyFill="1" applyBorder="1" applyAlignment="1">
      <alignment horizontal="center" vertical="center" textRotation="90"/>
    </xf>
    <xf numFmtId="0" fontId="0" fillId="7" borderId="35" xfId="0" applyFill="1" applyBorder="1" applyAlignment="1">
      <alignment horizontal="left" vertical="center"/>
    </xf>
    <xf numFmtId="0" fontId="30" fillId="7" borderId="35" xfId="0" applyFont="1" applyFill="1" applyBorder="1" applyAlignment="1">
      <alignment horizontal="left" vertical="center"/>
    </xf>
    <xf numFmtId="4" fontId="22" fillId="7" borderId="46" xfId="0" applyNumberFormat="1" applyFont="1" applyFill="1" applyBorder="1" applyAlignment="1">
      <alignment horizontal="right" vertical="center" indent="4"/>
    </xf>
    <xf numFmtId="0" fontId="26" fillId="6" borderId="33" xfId="0" applyFont="1" applyFill="1" applyBorder="1" applyAlignment="1">
      <alignment horizontal="left" vertical="center"/>
    </xf>
    <xf numFmtId="0" fontId="26" fillId="6" borderId="15" xfId="0" applyFont="1" applyFill="1" applyBorder="1" applyAlignment="1">
      <alignment horizontal="left" vertical="center"/>
    </xf>
    <xf numFmtId="0" fontId="26" fillId="6" borderId="31" xfId="0" applyFont="1" applyFill="1" applyBorder="1" applyAlignment="1">
      <alignment horizontal="left" vertical="center"/>
    </xf>
    <xf numFmtId="0" fontId="26" fillId="6" borderId="47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left" vertical="center"/>
    </xf>
    <xf numFmtId="165" fontId="24" fillId="0" borderId="0" xfId="0" applyNumberFormat="1" applyFont="1" applyAlignment="1">
      <alignment horizontal="center" vertical="center"/>
    </xf>
    <xf numFmtId="0" fontId="24" fillId="0" borderId="30" xfId="0" applyFont="1" applyBorder="1" applyAlignment="1">
      <alignment horizontal="left" vertical="center"/>
    </xf>
    <xf numFmtId="4" fontId="24" fillId="0" borderId="30" xfId="0" applyNumberFormat="1" applyFont="1" applyBorder="1" applyAlignment="1">
      <alignment horizontal="right" vertical="center" indent="4"/>
    </xf>
    <xf numFmtId="4" fontId="24" fillId="0" borderId="32" xfId="0" applyNumberFormat="1" applyFont="1" applyBorder="1" applyAlignment="1">
      <alignment horizontal="right" vertical="center" indent="4"/>
    </xf>
    <xf numFmtId="0" fontId="31" fillId="0" borderId="10" xfId="0" applyFont="1" applyBorder="1" applyAlignment="1">
      <alignment horizontal="left" vertical="center"/>
    </xf>
    <xf numFmtId="165" fontId="24" fillId="0" borderId="6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31" fillId="0" borderId="43" xfId="0" applyFont="1" applyBorder="1" applyAlignment="1">
      <alignment horizontal="left" vertical="center"/>
    </xf>
    <xf numFmtId="165" fontId="24" fillId="0" borderId="4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4" fontId="24" fillId="0" borderId="44" xfId="0" applyNumberFormat="1" applyFont="1" applyBorder="1" applyAlignment="1">
      <alignment horizontal="right" vertical="center" indent="4"/>
    </xf>
    <xf numFmtId="0" fontId="27" fillId="7" borderId="48" xfId="0" applyFont="1" applyFill="1" applyBorder="1" applyAlignment="1">
      <alignment horizontal="left" vertical="center"/>
    </xf>
    <xf numFmtId="0" fontId="28" fillId="7" borderId="7" xfId="0" applyFont="1" applyFill="1" applyBorder="1" applyAlignment="1">
      <alignment horizontal="center" vertical="center" textRotation="90"/>
    </xf>
    <xf numFmtId="0" fontId="0" fillId="7" borderId="7" xfId="0" applyFill="1" applyBorder="1" applyAlignment="1">
      <alignment horizontal="left" vertical="center"/>
    </xf>
    <xf numFmtId="0" fontId="30" fillId="7" borderId="7" xfId="0" applyFont="1" applyFill="1" applyBorder="1" applyAlignment="1">
      <alignment horizontal="left" vertical="center"/>
    </xf>
    <xf numFmtId="4" fontId="22" fillId="7" borderId="49" xfId="0" applyNumberFormat="1" applyFont="1" applyFill="1" applyBorder="1" applyAlignment="1">
      <alignment horizontal="right" vertical="center" indent="4"/>
    </xf>
    <xf numFmtId="0" fontId="25" fillId="5" borderId="48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left" vertical="center"/>
    </xf>
    <xf numFmtId="3" fontId="25" fillId="5" borderId="49" xfId="0" applyNumberFormat="1" applyFont="1" applyFill="1" applyBorder="1" applyAlignment="1">
      <alignment horizontal="right" vertical="center" indent="4"/>
    </xf>
    <xf numFmtId="0" fontId="30" fillId="0" borderId="48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166" fontId="22" fillId="8" borderId="44" xfId="0" applyNumberFormat="1" applyFont="1" applyFill="1" applyBorder="1" applyAlignment="1">
      <alignment horizontal="right" vertical="center" indent="4"/>
    </xf>
    <xf numFmtId="0" fontId="0" fillId="0" borderId="50" xfId="0" applyBorder="1"/>
    <xf numFmtId="0" fontId="0" fillId="0" borderId="51" xfId="0" applyBorder="1"/>
    <xf numFmtId="0" fontId="0" fillId="5" borderId="5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3" fontId="24" fillId="5" borderId="53" xfId="0" applyNumberFormat="1" applyFont="1" applyFill="1" applyBorder="1" applyAlignment="1">
      <alignment horizontal="right" vertical="center" indent="4"/>
    </xf>
    <xf numFmtId="0" fontId="30" fillId="0" borderId="11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166" fontId="22" fillId="6" borderId="54" xfId="0" applyNumberFormat="1" applyFont="1" applyFill="1" applyBorder="1" applyAlignment="1">
      <alignment horizontal="right" vertical="center" indent="4"/>
    </xf>
    <xf numFmtId="166" fontId="32" fillId="6" borderId="54" xfId="0" applyNumberFormat="1" applyFont="1" applyFill="1" applyBorder="1" applyAlignment="1">
      <alignment horizontal="right" vertical="center" indent="4"/>
    </xf>
    <xf numFmtId="0" fontId="9" fillId="9" borderId="1" xfId="0" applyFont="1" applyFill="1" applyBorder="1" applyAlignment="1">
      <alignment horizontal="left" vertical="center" indent="1"/>
    </xf>
    <xf numFmtId="0" fontId="0" fillId="9" borderId="0" xfId="0" applyFill="1" applyAlignment="1">
      <alignment wrapText="1"/>
    </xf>
    <xf numFmtId="49" fontId="6" fillId="9" borderId="0" xfId="0" applyNumberFormat="1" applyFont="1" applyFill="1" applyAlignment="1">
      <alignment horizontal="left" vertical="center" wrapText="1"/>
    </xf>
    <xf numFmtId="0" fontId="0" fillId="9" borderId="1" xfId="0" applyFill="1" applyBorder="1" applyAlignment="1">
      <alignment horizontal="left" vertical="center" indent="1"/>
    </xf>
    <xf numFmtId="0" fontId="8" fillId="9" borderId="0" xfId="0" applyFont="1" applyFill="1" applyAlignment="1">
      <alignment horizontal="left" vertical="center" wrapText="1"/>
    </xf>
    <xf numFmtId="0" fontId="0" fillId="9" borderId="9" xfId="0" applyFill="1" applyBorder="1" applyAlignment="1">
      <alignment horizontal="left" vertical="center" indent="1"/>
    </xf>
    <xf numFmtId="0" fontId="0" fillId="9" borderId="6" xfId="0" applyFill="1" applyBorder="1" applyAlignment="1">
      <alignment wrapText="1"/>
    </xf>
    <xf numFmtId="0" fontId="8" fillId="9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8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wrapText="1"/>
    </xf>
    <xf numFmtId="1" fontId="8" fillId="0" borderId="31" xfId="0" applyNumberFormat="1" applyFont="1" applyBorder="1" applyAlignment="1">
      <alignment horizontal="right" vertical="center" wrapText="1"/>
    </xf>
    <xf numFmtId="0" fontId="0" fillId="0" borderId="31" xfId="0" applyBorder="1" applyAlignment="1">
      <alignment horizontal="left" vertical="center" indent="1"/>
    </xf>
    <xf numFmtId="0" fontId="8" fillId="0" borderId="31" xfId="0" applyFont="1" applyBorder="1" applyAlignment="1">
      <alignment vertical="center"/>
    </xf>
    <xf numFmtId="1" fontId="8" fillId="0" borderId="33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indent="1"/>
    </xf>
    <xf numFmtId="0" fontId="5" fillId="9" borderId="7" xfId="0" applyFont="1" applyFill="1" applyBorder="1" applyAlignment="1">
      <alignment horizontal="left" vertical="center" wrapText="1"/>
    </xf>
    <xf numFmtId="0" fontId="0" fillId="9" borderId="7" xfId="0" applyFill="1" applyBorder="1" applyAlignment="1">
      <alignment horizontal="left" vertical="center" wrapText="1"/>
    </xf>
    <xf numFmtId="4" fontId="4" fillId="9" borderId="7" xfId="0" applyNumberFormat="1" applyFont="1" applyFill="1" applyBorder="1" applyAlignment="1">
      <alignment horizontal="left" vertical="center"/>
    </xf>
    <xf numFmtId="49" fontId="0" fillId="9" borderId="13" xfId="0" applyNumberFormat="1" applyFill="1" applyBorder="1" applyAlignment="1">
      <alignment horizontal="left" vertical="center"/>
    </xf>
    <xf numFmtId="0" fontId="0" fillId="9" borderId="7" xfId="0" applyFill="1" applyBorder="1" applyAlignment="1">
      <alignment wrapText="1"/>
    </xf>
    <xf numFmtId="0" fontId="0" fillId="9" borderId="7" xfId="0" applyFill="1" applyBorder="1"/>
    <xf numFmtId="49" fontId="8" fillId="9" borderId="1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14" fontId="8" fillId="0" borderId="6" xfId="0" applyNumberFormat="1" applyFont="1" applyBorder="1" applyAlignment="1">
      <alignment vertical="top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0" borderId="25" xfId="0" applyNumberFormat="1" applyBorder="1"/>
    <xf numFmtId="4" fontId="7" fillId="10" borderId="33" xfId="0" applyNumberFormat="1" applyFont="1" applyFill="1" applyBorder="1" applyAlignment="1">
      <alignment vertical="center"/>
    </xf>
    <xf numFmtId="4" fontId="7" fillId="10" borderId="31" xfId="0" applyNumberFormat="1" applyFont="1" applyFill="1" applyBorder="1" applyAlignment="1">
      <alignment vertical="center" wrapText="1"/>
    </xf>
    <xf numFmtId="4" fontId="10" fillId="10" borderId="32" xfId="0" applyNumberFormat="1" applyFont="1" applyFill="1" applyBorder="1" applyAlignment="1">
      <alignment horizontal="center" vertical="center" wrapText="1" shrinkToFit="1"/>
    </xf>
    <xf numFmtId="4" fontId="7" fillId="10" borderId="32" xfId="0" applyNumberFormat="1" applyFont="1" applyFill="1" applyBorder="1" applyAlignment="1">
      <alignment horizontal="center" vertical="center" wrapText="1" shrinkToFit="1"/>
    </xf>
    <xf numFmtId="3" fontId="7" fillId="10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8" fillId="0" borderId="25" xfId="0" applyNumberFormat="1" applyFont="1" applyBorder="1"/>
    <xf numFmtId="4" fontId="8" fillId="0" borderId="33" xfId="0" applyNumberFormat="1" applyFont="1" applyBorder="1" applyAlignment="1">
      <alignment horizontal="left" vertical="center"/>
    </xf>
    <xf numFmtId="4" fontId="0" fillId="9" borderId="32" xfId="0" applyNumberFormat="1" applyFill="1" applyBorder="1" applyAlignment="1">
      <alignment vertical="center" wrapText="1" shrinkToFit="1"/>
    </xf>
    <xf numFmtId="4" fontId="0" fillId="9" borderId="32" xfId="0" applyNumberFormat="1" applyFill="1" applyBorder="1" applyAlignment="1">
      <alignment vertical="center" shrinkToFit="1"/>
    </xf>
    <xf numFmtId="3" fontId="0" fillId="9" borderId="32" xfId="0" applyNumberFormat="1" applyFill="1" applyBorder="1" applyAlignment="1">
      <alignment vertical="center"/>
    </xf>
    <xf numFmtId="0" fontId="15" fillId="10" borderId="33" xfId="0" applyFont="1" applyFill="1" applyBorder="1" applyAlignment="1">
      <alignment horizontal="center" vertical="center" wrapText="1"/>
    </xf>
    <xf numFmtId="0" fontId="15" fillId="10" borderId="31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3" fontId="7" fillId="0" borderId="32" xfId="0" applyNumberFormat="1" applyFont="1" applyBorder="1" applyAlignment="1">
      <alignment vertical="center"/>
    </xf>
    <xf numFmtId="0" fontId="7" fillId="9" borderId="33" xfId="0" applyFont="1" applyFill="1" applyBorder="1" applyAlignment="1">
      <alignment vertical="center"/>
    </xf>
    <xf numFmtId="0" fontId="7" fillId="9" borderId="33" xfId="0" applyFont="1" applyFill="1" applyBorder="1" applyAlignment="1">
      <alignment vertical="center" wrapText="1"/>
    </xf>
    <xf numFmtId="0" fontId="7" fillId="9" borderId="31" xfId="0" applyFont="1" applyFill="1" applyBorder="1" applyAlignment="1">
      <alignment vertical="center" wrapText="1"/>
    </xf>
    <xf numFmtId="4" fontId="7" fillId="9" borderId="32" xfId="0" applyNumberFormat="1" applyFont="1" applyFill="1" applyBorder="1" applyAlignment="1">
      <alignment horizontal="center" vertical="center"/>
    </xf>
    <xf numFmtId="4" fontId="7" fillId="9" borderId="32" xfId="0" applyNumberFormat="1" applyFont="1" applyFill="1" applyBorder="1" applyAlignment="1">
      <alignment vertical="center"/>
    </xf>
    <xf numFmtId="3" fontId="7" fillId="9" borderId="32" xfId="0" applyNumberFormat="1" applyFont="1" applyFill="1" applyBorder="1" applyAlignment="1">
      <alignment vertical="center"/>
    </xf>
    <xf numFmtId="3" fontId="0" fillId="0" borderId="0" xfId="0" applyNumberFormat="1"/>
    <xf numFmtId="4" fontId="16" fillId="0" borderId="0" xfId="0" applyNumberFormat="1" applyFont="1" applyAlignment="1">
      <alignment vertical="top" shrinkToFit="1"/>
    </xf>
    <xf numFmtId="4" fontId="16" fillId="0" borderId="55" xfId="0" applyNumberFormat="1" applyFont="1" applyBorder="1" applyAlignment="1">
      <alignment vertical="top" shrinkToFit="1"/>
    </xf>
    <xf numFmtId="164" fontId="16" fillId="0" borderId="56" xfId="0" applyNumberFormat="1" applyFont="1" applyBorder="1" applyAlignment="1">
      <alignment vertical="top" shrinkToFit="1"/>
    </xf>
    <xf numFmtId="0" fontId="16" fillId="0" borderId="56" xfId="0" applyFont="1" applyBorder="1" applyAlignment="1">
      <alignment horizontal="center" vertical="top" shrinkToFit="1"/>
    </xf>
    <xf numFmtId="49" fontId="16" fillId="0" borderId="56" xfId="0" applyNumberFormat="1" applyFont="1" applyBorder="1" applyAlignment="1">
      <alignment horizontal="left" vertical="top" wrapText="1"/>
    </xf>
    <xf numFmtId="49" fontId="16" fillId="0" borderId="56" xfId="0" applyNumberFormat="1" applyFont="1" applyBorder="1" applyAlignment="1">
      <alignment vertical="top"/>
    </xf>
    <xf numFmtId="0" fontId="16" fillId="0" borderId="57" xfId="0" applyFont="1" applyBorder="1" applyAlignment="1">
      <alignment vertical="top"/>
    </xf>
    <xf numFmtId="4" fontId="16" fillId="0" borderId="58" xfId="0" applyNumberFormat="1" applyFont="1" applyBorder="1" applyAlignment="1">
      <alignment vertical="top" shrinkToFit="1"/>
    </xf>
    <xf numFmtId="164" fontId="16" fillId="0" borderId="59" xfId="0" applyNumberFormat="1" applyFont="1" applyBorder="1" applyAlignment="1">
      <alignment vertical="top" shrinkToFit="1"/>
    </xf>
    <xf numFmtId="0" fontId="16" fillId="0" borderId="59" xfId="0" applyFont="1" applyBorder="1" applyAlignment="1">
      <alignment horizontal="center" vertical="top" shrinkToFit="1"/>
    </xf>
    <xf numFmtId="49" fontId="16" fillId="0" borderId="59" xfId="0" applyNumberFormat="1" applyFont="1" applyBorder="1" applyAlignment="1">
      <alignment horizontal="left" vertical="top" wrapText="1"/>
    </xf>
    <xf numFmtId="49" fontId="16" fillId="0" borderId="59" xfId="0" applyNumberFormat="1" applyFont="1" applyBorder="1" applyAlignment="1">
      <alignment vertical="top"/>
    </xf>
    <xf numFmtId="0" fontId="16" fillId="0" borderId="60" xfId="0" applyFont="1" applyBorder="1" applyAlignment="1">
      <alignment vertical="top"/>
    </xf>
    <xf numFmtId="4" fontId="8" fillId="9" borderId="0" xfId="0" applyNumberFormat="1" applyFont="1" applyFill="1" applyAlignment="1">
      <alignment vertical="top" shrinkToFit="1"/>
    </xf>
    <xf numFmtId="4" fontId="8" fillId="9" borderId="40" xfId="0" applyNumberFormat="1" applyFont="1" applyFill="1" applyBorder="1" applyAlignment="1">
      <alignment vertical="top" shrinkToFit="1"/>
    </xf>
    <xf numFmtId="4" fontId="8" fillId="9" borderId="17" xfId="0" applyNumberFormat="1" applyFont="1" applyFill="1" applyBorder="1" applyAlignment="1">
      <alignment vertical="top" shrinkToFit="1"/>
    </xf>
    <xf numFmtId="164" fontId="8" fillId="9" borderId="17" xfId="0" applyNumberFormat="1" applyFont="1" applyFill="1" applyBorder="1" applyAlignment="1">
      <alignment vertical="top" shrinkToFit="1"/>
    </xf>
    <xf numFmtId="0" fontId="8" fillId="9" borderId="17" xfId="0" applyFont="1" applyFill="1" applyBorder="1" applyAlignment="1">
      <alignment horizontal="center" vertical="top" shrinkToFit="1"/>
    </xf>
    <xf numFmtId="49" fontId="8" fillId="9" borderId="17" xfId="0" applyNumberFormat="1" applyFont="1" applyFill="1" applyBorder="1" applyAlignment="1">
      <alignment horizontal="left" vertical="top" wrapText="1"/>
    </xf>
    <xf numFmtId="49" fontId="8" fillId="9" borderId="17" xfId="0" applyNumberFormat="1" applyFont="1" applyFill="1" applyBorder="1" applyAlignment="1">
      <alignment vertical="top"/>
    </xf>
    <xf numFmtId="0" fontId="8" fillId="9" borderId="61" xfId="0" applyFont="1" applyFill="1" applyBorder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10" borderId="32" xfId="0" applyFill="1" applyBorder="1" applyAlignment="1">
      <alignment wrapText="1"/>
    </xf>
    <xf numFmtId="0" fontId="0" fillId="10" borderId="32" xfId="0" applyFill="1" applyBorder="1"/>
    <xf numFmtId="0" fontId="0" fillId="10" borderId="33" xfId="0" applyFill="1" applyBorder="1"/>
    <xf numFmtId="0" fontId="0" fillId="10" borderId="32" xfId="0" applyFill="1" applyBorder="1" applyAlignment="1">
      <alignment horizontal="center"/>
    </xf>
    <xf numFmtId="49" fontId="0" fillId="10" borderId="32" xfId="0" applyNumberFormat="1" applyFill="1" applyBorder="1"/>
    <xf numFmtId="49" fontId="0" fillId="9" borderId="31" xfId="0" applyNumberFormat="1" applyFill="1" applyBorder="1" applyAlignment="1">
      <alignment vertical="center"/>
    </xf>
    <xf numFmtId="0" fontId="0" fillId="9" borderId="32" xfId="0" applyFill="1" applyBorder="1" applyAlignment="1">
      <alignment vertical="center"/>
    </xf>
    <xf numFmtId="49" fontId="0" fillId="0" borderId="31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4" fontId="16" fillId="0" borderId="32" xfId="0" applyNumberFormat="1" applyFont="1" applyBorder="1" applyAlignment="1">
      <alignment vertical="top" shrinkToFit="1"/>
    </xf>
    <xf numFmtId="164" fontId="16" fillId="0" borderId="32" xfId="0" applyNumberFormat="1" applyFont="1" applyBorder="1" applyAlignment="1">
      <alignment vertical="top" shrinkToFit="1"/>
    </xf>
    <xf numFmtId="0" fontId="16" fillId="0" borderId="32" xfId="0" applyFont="1" applyBorder="1" applyAlignment="1">
      <alignment horizontal="center" vertical="top" shrinkToFit="1"/>
    </xf>
    <xf numFmtId="49" fontId="16" fillId="0" borderId="32" xfId="0" applyNumberFormat="1" applyFont="1" applyBorder="1" applyAlignment="1">
      <alignment horizontal="left" vertical="top" wrapText="1"/>
    </xf>
    <xf numFmtId="49" fontId="16" fillId="0" borderId="32" xfId="0" applyNumberFormat="1" applyFont="1" applyBorder="1" applyAlignment="1">
      <alignment vertical="top"/>
    </xf>
    <xf numFmtId="0" fontId="16" fillId="0" borderId="32" xfId="0" applyFont="1" applyBorder="1" applyAlignment="1">
      <alignment vertical="top"/>
    </xf>
    <xf numFmtId="4" fontId="8" fillId="9" borderId="32" xfId="0" applyNumberFormat="1" applyFont="1" applyFill="1" applyBorder="1" applyAlignment="1">
      <alignment vertical="top" shrinkToFit="1"/>
    </xf>
    <xf numFmtId="164" fontId="8" fillId="9" borderId="32" xfId="0" applyNumberFormat="1" applyFont="1" applyFill="1" applyBorder="1" applyAlignment="1">
      <alignment vertical="top" shrinkToFit="1"/>
    </xf>
    <xf numFmtId="0" fontId="8" fillId="9" borderId="32" xfId="0" applyFont="1" applyFill="1" applyBorder="1" applyAlignment="1">
      <alignment horizontal="center" vertical="top" shrinkToFit="1"/>
    </xf>
    <xf numFmtId="49" fontId="8" fillId="9" borderId="32" xfId="0" applyNumberFormat="1" applyFont="1" applyFill="1" applyBorder="1" applyAlignment="1">
      <alignment horizontal="left" vertical="top" wrapText="1"/>
    </xf>
    <xf numFmtId="49" fontId="8" fillId="9" borderId="32" xfId="0" applyNumberFormat="1" applyFont="1" applyFill="1" applyBorder="1" applyAlignment="1">
      <alignment vertical="top"/>
    </xf>
    <xf numFmtId="0" fontId="8" fillId="9" borderId="32" xfId="0" applyFont="1" applyFill="1" applyBorder="1" applyAlignment="1">
      <alignment vertical="top"/>
    </xf>
    <xf numFmtId="4" fontId="0" fillId="0" borderId="32" xfId="0" applyNumberFormat="1" applyBorder="1" applyAlignment="1">
      <alignment vertical="top"/>
    </xf>
    <xf numFmtId="164" fontId="0" fillId="0" borderId="32" xfId="0" applyNumberFormat="1" applyBorder="1" applyAlignment="1">
      <alignment vertical="top"/>
    </xf>
    <xf numFmtId="0" fontId="0" fillId="0" borderId="32" xfId="0" applyBorder="1" applyAlignment="1">
      <alignment horizontal="center" vertical="top"/>
    </xf>
    <xf numFmtId="49" fontId="0" fillId="0" borderId="32" xfId="0" applyNumberFormat="1" applyBorder="1" applyAlignment="1">
      <alignment vertical="top"/>
    </xf>
    <xf numFmtId="0" fontId="0" fillId="0" borderId="32" xfId="0" applyBorder="1" applyAlignment="1">
      <alignment vertical="top"/>
    </xf>
    <xf numFmtId="0" fontId="0" fillId="10" borderId="34" xfId="0" applyFill="1" applyBorder="1" applyAlignment="1">
      <alignment wrapText="1"/>
    </xf>
    <xf numFmtId="0" fontId="27" fillId="0" borderId="9" xfId="0" applyFont="1" applyBorder="1" applyAlignment="1">
      <alignment horizontal="center" vertical="center" textRotation="90"/>
    </xf>
    <xf numFmtId="0" fontId="28" fillId="0" borderId="6" xfId="0" applyFont="1" applyBorder="1" applyAlignment="1">
      <alignment horizontal="center" vertical="center" textRotation="90" wrapText="1"/>
    </xf>
    <xf numFmtId="0" fontId="0" fillId="3" borderId="32" xfId="0" applyFill="1" applyBorder="1"/>
    <xf numFmtId="0" fontId="0" fillId="3" borderId="34" xfId="0" applyFill="1" applyBorder="1"/>
    <xf numFmtId="0" fontId="0" fillId="3" borderId="62" xfId="0" applyFill="1" applyBorder="1"/>
    <xf numFmtId="49" fontId="0" fillId="3" borderId="62" xfId="0" applyNumberFormat="1" applyFill="1" applyBorder="1"/>
    <xf numFmtId="0" fontId="0" fillId="3" borderId="61" xfId="0" applyFill="1" applyBorder="1"/>
    <xf numFmtId="0" fontId="0" fillId="3" borderId="63" xfId="0" applyFill="1" applyBorder="1"/>
    <xf numFmtId="0" fontId="0" fillId="3" borderId="63" xfId="0" applyFill="1" applyBorder="1" applyAlignment="1">
      <alignment wrapText="1"/>
    </xf>
    <xf numFmtId="0" fontId="0" fillId="0" borderId="31" xfId="0" applyBorder="1" applyAlignment="1">
      <alignment horizontal="left" vertical="center"/>
    </xf>
    <xf numFmtId="0" fontId="0" fillId="0" borderId="31" xfId="0" applyBorder="1"/>
    <xf numFmtId="0" fontId="8" fillId="0" borderId="31" xfId="0" applyFont="1" applyBorder="1" applyAlignment="1">
      <alignment horizontal="left" vertical="center"/>
    </xf>
    <xf numFmtId="0" fontId="8" fillId="0" borderId="31" xfId="0" applyFont="1" applyBorder="1"/>
    <xf numFmtId="1" fontId="8" fillId="0" borderId="31" xfId="0" applyNumberFormat="1" applyFont="1" applyBorder="1" applyAlignment="1">
      <alignment horizontal="right" vertical="center"/>
    </xf>
    <xf numFmtId="1" fontId="8" fillId="0" borderId="33" xfId="0" applyNumberFormat="1" applyFont="1" applyBorder="1" applyAlignment="1">
      <alignment horizontal="right" vertical="center"/>
    </xf>
    <xf numFmtId="3" fontId="7" fillId="3" borderId="61" xfId="0" applyNumberFormat="1" applyFont="1" applyFill="1" applyBorder="1" applyAlignment="1">
      <alignment vertical="center"/>
    </xf>
    <xf numFmtId="3" fontId="10" fillId="3" borderId="63" xfId="0" applyNumberFormat="1" applyFont="1" applyFill="1" applyBorder="1" applyAlignment="1">
      <alignment horizontal="center" vertical="center" wrapText="1" shrinkToFit="1"/>
    </xf>
    <xf numFmtId="3" fontId="7" fillId="3" borderId="63" xfId="0" applyNumberFormat="1" applyFont="1" applyFill="1" applyBorder="1" applyAlignment="1">
      <alignment horizontal="center" vertical="center" wrapText="1" shrinkToFit="1"/>
    </xf>
    <xf numFmtId="3" fontId="7" fillId="3" borderId="63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3" fillId="0" borderId="32" xfId="0" applyNumberFormat="1" applyFont="1" applyBorder="1" applyAlignment="1">
      <alignment horizontal="right" wrapText="1" shrinkToFit="1"/>
    </xf>
    <xf numFmtId="3" fontId="3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0" fillId="0" borderId="32" xfId="0" applyNumberFormat="1" applyBorder="1"/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3" fontId="0" fillId="4" borderId="30" xfId="0" applyNumberFormat="1" applyFill="1" applyBorder="1"/>
    <xf numFmtId="0" fontId="15" fillId="3" borderId="61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49" fontId="7" fillId="0" borderId="61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horizontal="center" vertical="center"/>
    </xf>
    <xf numFmtId="4" fontId="7" fillId="0" borderId="63" xfId="0" applyNumberFormat="1" applyFont="1" applyBorder="1" applyAlignment="1">
      <alignment vertical="center"/>
    </xf>
    <xf numFmtId="4" fontId="16" fillId="11" borderId="26" xfId="0" applyNumberFormat="1" applyFont="1" applyFill="1" applyBorder="1" applyAlignment="1">
      <alignment vertical="top" shrinkToFit="1"/>
    </xf>
    <xf numFmtId="4" fontId="16" fillId="11" borderId="30" xfId="0" applyNumberFormat="1" applyFont="1" applyFill="1" applyBorder="1" applyAlignment="1">
      <alignment vertical="top" shrinkToFit="1"/>
    </xf>
    <xf numFmtId="4" fontId="16" fillId="11" borderId="59" xfId="0" applyNumberFormat="1" applyFont="1" applyFill="1" applyBorder="1" applyAlignment="1">
      <alignment vertical="top" shrinkToFit="1"/>
    </xf>
    <xf numFmtId="4" fontId="16" fillId="11" borderId="56" xfId="0" applyNumberFormat="1" applyFont="1" applyFill="1" applyBorder="1" applyAlignment="1">
      <alignment vertical="top" shrinkToFit="1"/>
    </xf>
    <xf numFmtId="4" fontId="16" fillId="11" borderId="32" xfId="0" applyNumberFormat="1" applyFont="1" applyFill="1" applyBorder="1" applyAlignment="1">
      <alignment vertical="top" shrinkToFit="1"/>
    </xf>
    <xf numFmtId="0" fontId="16" fillId="0" borderId="64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 shrinkToFit="1"/>
    </xf>
    <xf numFmtId="0" fontId="20" fillId="0" borderId="36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7" fillId="4" borderId="30" xfId="0" applyNumberFormat="1" applyFont="1" applyFill="1" applyBorder="1"/>
    <xf numFmtId="4" fontId="7" fillId="0" borderId="26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3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1" xfId="0" applyNumberFormat="1" applyBorder="1"/>
    <xf numFmtId="3" fontId="0" fillId="0" borderId="31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31" xfId="0" applyNumberFormat="1" applyFill="1" applyBorder="1"/>
    <xf numFmtId="3" fontId="0" fillId="4" borderId="34" xfId="0" applyNumberFormat="1" applyFill="1" applyBorder="1"/>
    <xf numFmtId="0" fontId="15" fillId="3" borderId="63" xfId="0" applyFont="1" applyFill="1" applyBorder="1" applyAlignment="1">
      <alignment horizontal="center" vertical="center" wrapText="1"/>
    </xf>
    <xf numFmtId="4" fontId="7" fillId="0" borderId="63" xfId="0" applyNumberFormat="1" applyFont="1" applyBorder="1" applyAlignment="1">
      <alignment vertical="center"/>
    </xf>
    <xf numFmtId="49" fontId="7" fillId="0" borderId="61" xfId="0" applyNumberFormat="1" applyFont="1" applyBorder="1" applyAlignment="1">
      <alignment vertical="center" wrapText="1"/>
    </xf>
    <xf numFmtId="49" fontId="7" fillId="0" borderId="17" xfId="0" applyNumberFormat="1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31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4" fontId="11" fillId="0" borderId="34" xfId="0" applyNumberFormat="1" applyFont="1" applyBorder="1" applyAlignment="1">
      <alignment horizontal="right" vertical="center" indent="1"/>
    </xf>
    <xf numFmtId="49" fontId="8" fillId="0" borderId="17" xfId="0" applyNumberFormat="1" applyFont="1" applyBorder="1" applyAlignment="1">
      <alignment horizontal="left" vertical="center"/>
    </xf>
    <xf numFmtId="4" fontId="11" fillId="0" borderId="33" xfId="0" applyNumberFormat="1" applyFont="1" applyBorder="1" applyAlignment="1">
      <alignment horizontal="right" vertical="center"/>
    </xf>
    <xf numFmtId="4" fontId="11" fillId="0" borderId="31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9" fontId="6" fillId="3" borderId="17" xfId="0" applyNumberFormat="1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49" fontId="7" fillId="0" borderId="33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6" fillId="9" borderId="17" xfId="0" applyNumberFormat="1" applyFont="1" applyFill="1" applyBorder="1" applyAlignment="1">
      <alignment horizontal="left" vertical="center" wrapText="1"/>
    </xf>
    <xf numFmtId="0" fontId="0" fillId="9" borderId="17" xfId="0" applyFill="1" applyBorder="1" applyAlignment="1">
      <alignment wrapText="1"/>
    </xf>
    <xf numFmtId="0" fontId="0" fillId="9" borderId="18" xfId="0" applyFill="1" applyBorder="1" applyAlignment="1">
      <alignment wrapText="1"/>
    </xf>
    <xf numFmtId="0" fontId="8" fillId="9" borderId="0" xfId="0" applyFont="1" applyFill="1" applyAlignment="1">
      <alignment horizontal="left" vertical="center" wrapText="1"/>
    </xf>
    <xf numFmtId="0" fontId="0" fillId="9" borderId="0" xfId="0" applyFill="1" applyAlignment="1">
      <alignment wrapText="1"/>
    </xf>
    <xf numFmtId="0" fontId="0" fillId="9" borderId="2" xfId="0" applyFill="1" applyBorder="1" applyAlignment="1">
      <alignment wrapText="1"/>
    </xf>
    <xf numFmtId="0" fontId="8" fillId="0" borderId="17" xfId="0" applyFont="1" applyBorder="1" applyAlignment="1">
      <alignment horizontal="left" vertical="center"/>
    </xf>
    <xf numFmtId="0" fontId="8" fillId="9" borderId="6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" fontId="0" fillId="0" borderId="31" xfId="0" applyNumberFormat="1" applyBorder="1" applyAlignment="1">
      <alignment vertical="center" wrapText="1"/>
    </xf>
    <xf numFmtId="4" fontId="12" fillId="9" borderId="7" xfId="0" applyNumberFormat="1" applyFont="1" applyFill="1" applyBorder="1" applyAlignment="1">
      <alignment horizontal="right" vertical="center"/>
    </xf>
    <xf numFmtId="2" fontId="12" fillId="9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8" fillId="0" borderId="31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0" fillId="9" borderId="33" xfId="0" applyNumberFormat="1" applyFill="1" applyBorder="1" applyAlignment="1">
      <alignment vertical="center"/>
    </xf>
    <xf numFmtId="4" fontId="0" fillId="9" borderId="31" xfId="0" applyNumberFormat="1" applyFill="1" applyBorder="1" applyAlignment="1">
      <alignment vertical="center"/>
    </xf>
    <xf numFmtId="4" fontId="0" fillId="9" borderId="34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" fontId="8" fillId="0" borderId="31" xfId="0" applyNumberFormat="1" applyFont="1" applyBorder="1" applyAlignment="1">
      <alignment horizontal="left" vertical="center" wrapText="1"/>
    </xf>
    <xf numFmtId="4" fontId="8" fillId="0" borderId="34" xfId="0" applyNumberFormat="1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top" wrapText="1"/>
    </xf>
    <xf numFmtId="0" fontId="33" fillId="0" borderId="17" xfId="0" applyFont="1" applyBorder="1" applyAlignment="1">
      <alignment vertical="top" wrapText="1"/>
    </xf>
    <xf numFmtId="49" fontId="0" fillId="9" borderId="31" xfId="0" applyNumberFormat="1" applyFill="1" applyBorder="1" applyAlignment="1">
      <alignment vertical="center"/>
    </xf>
    <xf numFmtId="0" fontId="0" fillId="9" borderId="31" xfId="0" applyFill="1" applyBorder="1" applyAlignment="1">
      <alignment vertical="center"/>
    </xf>
    <xf numFmtId="0" fontId="0" fillId="9" borderId="34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5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Z%20-%20AKCE\24-002__OBCHODKA-WC-UCEBNA-KUCHYNE\01__WC\2-VYKRESY\3_DSP\D.1.4_TECHPROSTR\D.1.4.A_ZTI\_FINAL\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1 Pol - ZTI"/>
      <sheetName val="01 02 Pol - ZTI"/>
      <sheetName val="01 03 Pol - ZTI"/>
      <sheetName val="01 04 Pol - VYT"/>
      <sheetName val="01 06 Pol - VZT"/>
    </sheetNames>
    <sheetDataSet>
      <sheetData sheetId="0"/>
      <sheetData sheetId="1">
        <row r="25">
          <cell r="G25">
            <v>227625.32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37</v>
      </c>
    </row>
    <row r="2" spans="1:7" ht="57.75" customHeight="1" x14ac:dyDescent="0.2">
      <c r="A2" s="387" t="s">
        <v>38</v>
      </c>
      <c r="B2" s="387"/>
      <c r="C2" s="387"/>
      <c r="D2" s="387"/>
      <c r="E2" s="387"/>
      <c r="F2" s="387"/>
      <c r="G2" s="3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B822-0F51-4F9E-8256-1D009953A33A}">
  <sheetPr>
    <tabColor rgb="FFFF0000"/>
  </sheetPr>
  <dimension ref="A1:E32"/>
  <sheetViews>
    <sheetView workbookViewId="0">
      <selection sqref="A1:E1"/>
    </sheetView>
  </sheetViews>
  <sheetFormatPr defaultRowHeight="12.75" x14ac:dyDescent="0.2"/>
  <cols>
    <col min="1" max="1" width="15.7109375" customWidth="1"/>
    <col min="2" max="2" width="5.28515625" bestFit="1" customWidth="1"/>
    <col min="3" max="3" width="10.42578125" bestFit="1" customWidth="1"/>
    <col min="4" max="4" width="90.140625" bestFit="1" customWidth="1"/>
    <col min="5" max="5" width="23.5703125" bestFit="1" customWidth="1"/>
  </cols>
  <sheetData>
    <row r="1" spans="1:5" ht="21" thickBot="1" x14ac:dyDescent="0.25">
      <c r="A1" s="388" t="s">
        <v>330</v>
      </c>
      <c r="B1" s="389"/>
      <c r="C1" s="389"/>
      <c r="D1" s="389"/>
      <c r="E1" s="390"/>
    </row>
    <row r="2" spans="1:5" ht="20.25" x14ac:dyDescent="0.25">
      <c r="A2" s="142" t="s">
        <v>331</v>
      </c>
      <c r="B2" s="143"/>
      <c r="C2" s="391" t="s">
        <v>46</v>
      </c>
      <c r="D2" s="391"/>
      <c r="E2" s="392"/>
    </row>
    <row r="3" spans="1:5" ht="20.25" x14ac:dyDescent="0.25">
      <c r="A3" s="142"/>
      <c r="B3" s="143"/>
      <c r="C3" s="393"/>
      <c r="D3" s="393"/>
      <c r="E3" s="394"/>
    </row>
    <row r="4" spans="1:5" ht="23.25" x14ac:dyDescent="0.25">
      <c r="A4" s="142" t="s">
        <v>332</v>
      </c>
      <c r="B4" s="144"/>
      <c r="C4" s="144"/>
      <c r="D4" s="395" t="s">
        <v>659</v>
      </c>
      <c r="E4" s="145"/>
    </row>
    <row r="5" spans="1:5" ht="23.25" x14ac:dyDescent="0.25">
      <c r="A5" s="142"/>
      <c r="B5" s="144"/>
      <c r="C5" s="144"/>
      <c r="D5" s="396"/>
      <c r="E5" s="145"/>
    </row>
    <row r="6" spans="1:5" ht="18" x14ac:dyDescent="0.25">
      <c r="A6" s="142" t="s">
        <v>333</v>
      </c>
      <c r="B6" s="144"/>
      <c r="C6" s="144"/>
      <c r="D6" s="146"/>
      <c r="E6" s="147"/>
    </row>
    <row r="7" spans="1:5" ht="20.25" x14ac:dyDescent="0.25">
      <c r="A7" s="142"/>
      <c r="B7" s="143"/>
      <c r="C7" s="148"/>
      <c r="D7" s="148"/>
      <c r="E7" s="149"/>
    </row>
    <row r="8" spans="1:5" ht="21" thickBot="1" x14ac:dyDescent="0.3">
      <c r="A8" s="142"/>
      <c r="B8" s="143"/>
      <c r="C8" s="148"/>
      <c r="D8" s="148"/>
      <c r="E8" s="149"/>
    </row>
    <row r="9" spans="1:5" ht="13.5" thickTop="1" x14ac:dyDescent="0.2">
      <c r="A9" s="150"/>
      <c r="B9" s="151"/>
      <c r="C9" s="151"/>
      <c r="D9" s="151"/>
      <c r="E9" s="152" t="s">
        <v>334</v>
      </c>
    </row>
    <row r="10" spans="1:5" x14ac:dyDescent="0.2">
      <c r="A10" s="153"/>
      <c r="B10" s="154"/>
      <c r="C10" s="154"/>
      <c r="D10" s="154"/>
      <c r="E10" s="155" t="s">
        <v>335</v>
      </c>
    </row>
    <row r="11" spans="1:5" ht="13.5" thickBot="1" x14ac:dyDescent="0.25">
      <c r="A11" s="156"/>
      <c r="B11" s="157"/>
      <c r="C11" s="157"/>
      <c r="D11" s="157"/>
      <c r="E11" s="158"/>
    </row>
    <row r="12" spans="1:5" ht="15.75" thickBot="1" x14ac:dyDescent="0.25">
      <c r="A12" s="159" t="s">
        <v>336</v>
      </c>
      <c r="B12" s="159"/>
      <c r="C12" s="159"/>
      <c r="D12" s="160" t="s">
        <v>659</v>
      </c>
      <c r="E12" s="161"/>
    </row>
    <row r="13" spans="1:5" x14ac:dyDescent="0.2">
      <c r="A13" s="162"/>
      <c r="B13" s="163"/>
      <c r="C13" s="164" t="s">
        <v>353</v>
      </c>
      <c r="D13" s="165" t="s">
        <v>354</v>
      </c>
      <c r="E13" s="166">
        <f>ZakladDPHZakl</f>
        <v>0</v>
      </c>
    </row>
    <row r="14" spans="1:5" x14ac:dyDescent="0.2">
      <c r="A14" s="349"/>
      <c r="B14" s="350"/>
      <c r="C14" s="164" t="s">
        <v>617</v>
      </c>
      <c r="D14" s="165" t="s">
        <v>358</v>
      </c>
      <c r="E14" s="166">
        <f>'ZTI-SOUHRN'!ZakladDPHZaklVypocet</f>
        <v>0</v>
      </c>
    </row>
    <row r="15" spans="1:5" ht="13.5" thickBot="1" x14ac:dyDescent="0.25">
      <c r="A15" s="167"/>
      <c r="B15" s="168"/>
      <c r="C15" s="169"/>
      <c r="D15" s="169"/>
      <c r="E15" s="170"/>
    </row>
    <row r="16" spans="1:5" ht="15.75" x14ac:dyDescent="0.2">
      <c r="A16" s="171"/>
      <c r="B16" s="172"/>
      <c r="C16" s="173"/>
      <c r="D16" s="174" t="s">
        <v>337</v>
      </c>
      <c r="E16" s="175">
        <f>SUM(E13:E14)</f>
        <v>0</v>
      </c>
    </row>
    <row r="17" spans="1:5" ht="15" x14ac:dyDescent="0.2">
      <c r="A17" s="176"/>
      <c r="B17" s="177"/>
      <c r="C17" s="177" t="s">
        <v>338</v>
      </c>
      <c r="D17" s="178" t="s">
        <v>339</v>
      </c>
      <c r="E17" s="179" t="s">
        <v>335</v>
      </c>
    </row>
    <row r="18" spans="1:5" x14ac:dyDescent="0.2">
      <c r="A18" s="180"/>
      <c r="B18" s="181">
        <v>1.4999999999999999E-2</v>
      </c>
      <c r="C18" s="182" t="s">
        <v>340</v>
      </c>
      <c r="D18" s="182" t="s">
        <v>341</v>
      </c>
      <c r="E18" s="183">
        <f>E16*B18</f>
        <v>0</v>
      </c>
    </row>
    <row r="19" spans="1:5" x14ac:dyDescent="0.2">
      <c r="A19" s="180"/>
      <c r="B19" s="181">
        <v>0.01</v>
      </c>
      <c r="C19" s="165" t="s">
        <v>342</v>
      </c>
      <c r="D19" s="165" t="s">
        <v>343</v>
      </c>
      <c r="E19" s="184">
        <f>E16*B19</f>
        <v>0</v>
      </c>
    </row>
    <row r="20" spans="1:5" x14ac:dyDescent="0.2">
      <c r="A20" s="180"/>
      <c r="B20" s="181">
        <v>5.0000000000000001E-3</v>
      </c>
      <c r="C20" s="165" t="s">
        <v>344</v>
      </c>
      <c r="D20" s="165" t="s">
        <v>345</v>
      </c>
      <c r="E20" s="184">
        <f>E16*B20</f>
        <v>0</v>
      </c>
    </row>
    <row r="21" spans="1:5" x14ac:dyDescent="0.2">
      <c r="A21" s="185"/>
      <c r="B21" s="186">
        <v>1E-3</v>
      </c>
      <c r="C21" s="165" t="s">
        <v>346</v>
      </c>
      <c r="D21" s="165" t="s">
        <v>347</v>
      </c>
      <c r="E21" s="184">
        <f>E16*B21</f>
        <v>0</v>
      </c>
    </row>
    <row r="22" spans="1:5" x14ac:dyDescent="0.2">
      <c r="A22" s="187"/>
      <c r="E22" s="188"/>
    </row>
    <row r="23" spans="1:5" ht="13.5" thickBot="1" x14ac:dyDescent="0.25">
      <c r="A23" s="189"/>
      <c r="B23" s="190"/>
      <c r="C23" s="191"/>
      <c r="D23" s="192"/>
      <c r="E23" s="193"/>
    </row>
    <row r="24" spans="1:5" ht="16.5" thickBot="1" x14ac:dyDescent="0.25">
      <c r="A24" s="194"/>
      <c r="B24" s="195"/>
      <c r="C24" s="196"/>
      <c r="D24" s="197" t="s">
        <v>348</v>
      </c>
      <c r="E24" s="198">
        <f>SUM(E18:E21)</f>
        <v>0</v>
      </c>
    </row>
    <row r="25" spans="1:5" ht="13.5" thickBot="1" x14ac:dyDescent="0.25">
      <c r="A25" s="199"/>
      <c r="B25" s="200"/>
      <c r="C25" s="200"/>
      <c r="D25" s="200"/>
      <c r="E25" s="201"/>
    </row>
    <row r="26" spans="1:5" ht="16.5" thickBot="1" x14ac:dyDescent="0.25">
      <c r="A26" s="202" t="s">
        <v>349</v>
      </c>
      <c r="B26" s="203"/>
      <c r="C26" s="203"/>
      <c r="D26" s="204"/>
      <c r="E26" s="205">
        <f>E16+E24</f>
        <v>0</v>
      </c>
    </row>
    <row r="27" spans="1:5" ht="14.25" thickTop="1" thickBot="1" x14ac:dyDescent="0.25">
      <c r="A27" s="206"/>
      <c r="B27" s="151"/>
      <c r="C27" s="151"/>
      <c r="D27" s="151"/>
      <c r="E27" s="207"/>
    </row>
    <row r="28" spans="1:5" x14ac:dyDescent="0.2">
      <c r="A28" s="208"/>
      <c r="B28" s="209"/>
      <c r="C28" s="209"/>
      <c r="D28" s="209"/>
      <c r="E28" s="210"/>
    </row>
    <row r="29" spans="1:5" ht="13.5" thickBot="1" x14ac:dyDescent="0.25"/>
    <row r="30" spans="1:5" ht="16.5" thickBot="1" x14ac:dyDescent="0.25">
      <c r="A30" s="211" t="s">
        <v>350</v>
      </c>
      <c r="B30" s="212"/>
      <c r="C30" s="212"/>
      <c r="D30" s="212"/>
      <c r="E30" s="213">
        <f>SUM(E26)</f>
        <v>0</v>
      </c>
    </row>
    <row r="31" spans="1:5" ht="16.5" thickBot="1" x14ac:dyDescent="0.25">
      <c r="A31" s="211" t="s">
        <v>351</v>
      </c>
      <c r="B31" s="212"/>
      <c r="C31" s="212"/>
      <c r="D31" s="212"/>
      <c r="E31" s="213">
        <f>SUM(E30)/100*21</f>
        <v>0</v>
      </c>
    </row>
    <row r="32" spans="1:5" ht="16.5" thickBot="1" x14ac:dyDescent="0.25">
      <c r="A32" s="211" t="s">
        <v>352</v>
      </c>
      <c r="B32" s="212"/>
      <c r="C32" s="212"/>
      <c r="D32" s="212"/>
      <c r="E32" s="214">
        <f>SUM(E30+E31)</f>
        <v>0</v>
      </c>
    </row>
  </sheetData>
  <mergeCells count="3">
    <mergeCell ref="A1:E1"/>
    <mergeCell ref="C2:E3"/>
    <mergeCell ref="D4:D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theme="5"/>
  </sheetPr>
  <dimension ref="A1:O66"/>
  <sheetViews>
    <sheetView showGridLines="0" topLeftCell="B1" zoomScaleNormal="100" zoomScaleSheetLayoutView="75" workbookViewId="0">
      <selection activeCell="U2" sqref="U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6" t="s">
        <v>35</v>
      </c>
      <c r="B1" s="419" t="s">
        <v>41</v>
      </c>
      <c r="C1" s="420"/>
      <c r="D1" s="420"/>
      <c r="E1" s="420"/>
      <c r="F1" s="420"/>
      <c r="G1" s="420"/>
      <c r="H1" s="420"/>
      <c r="I1" s="420"/>
      <c r="J1" s="421"/>
    </row>
    <row r="2" spans="1:15" ht="23.25" customHeight="1" x14ac:dyDescent="0.2">
      <c r="A2" s="3"/>
      <c r="B2" s="62" t="s">
        <v>39</v>
      </c>
      <c r="C2" s="63"/>
      <c r="D2" s="434" t="s">
        <v>659</v>
      </c>
      <c r="E2" s="435"/>
      <c r="F2" s="435"/>
      <c r="G2" s="435"/>
      <c r="H2" s="435"/>
      <c r="I2" s="435"/>
      <c r="J2" s="436"/>
      <c r="O2" s="1"/>
    </row>
    <row r="3" spans="1:15" ht="23.25" customHeight="1" x14ac:dyDescent="0.2">
      <c r="A3" s="3"/>
      <c r="B3" s="64" t="s">
        <v>44</v>
      </c>
      <c r="C3" s="65"/>
      <c r="D3" s="438" t="s">
        <v>42</v>
      </c>
      <c r="E3" s="439"/>
      <c r="F3" s="439"/>
      <c r="G3" s="439"/>
      <c r="H3" s="439"/>
      <c r="I3" s="439"/>
      <c r="J3" s="440"/>
    </row>
    <row r="4" spans="1:15" ht="23.25" hidden="1" customHeight="1" x14ac:dyDescent="0.2">
      <c r="A4" s="3"/>
      <c r="B4" s="66" t="s">
        <v>43</v>
      </c>
      <c r="C4" s="67"/>
      <c r="D4" s="68"/>
      <c r="E4" s="68"/>
      <c r="F4" s="69"/>
      <c r="G4" s="69"/>
      <c r="H4" s="69"/>
      <c r="I4" s="69"/>
      <c r="J4" s="70"/>
    </row>
    <row r="5" spans="1:15" ht="24" customHeight="1" x14ac:dyDescent="0.2">
      <c r="A5" s="3"/>
      <c r="B5" s="39" t="s">
        <v>20</v>
      </c>
      <c r="D5" s="71" t="s">
        <v>46</v>
      </c>
      <c r="E5" s="22"/>
      <c r="F5" s="22"/>
      <c r="G5" s="22"/>
      <c r="H5" s="24" t="s">
        <v>32</v>
      </c>
      <c r="I5" s="71" t="s">
        <v>50</v>
      </c>
      <c r="J5" s="9"/>
    </row>
    <row r="6" spans="1:15" ht="15.75" customHeight="1" x14ac:dyDescent="0.2">
      <c r="A6" s="3"/>
      <c r="B6" s="34"/>
      <c r="C6" s="22"/>
      <c r="D6" s="71" t="s">
        <v>47</v>
      </c>
      <c r="E6" s="22"/>
      <c r="F6" s="22"/>
      <c r="G6" s="22"/>
      <c r="H6" s="24" t="s">
        <v>33</v>
      </c>
      <c r="I6" s="71"/>
      <c r="J6" s="9"/>
    </row>
    <row r="7" spans="1:15" ht="15.75" customHeight="1" x14ac:dyDescent="0.2">
      <c r="A7" s="3"/>
      <c r="B7" s="35"/>
      <c r="C7" s="72" t="s">
        <v>49</v>
      </c>
      <c r="D7" s="61" t="s">
        <v>48</v>
      </c>
      <c r="E7" s="29"/>
      <c r="F7" s="29"/>
      <c r="G7" s="29"/>
      <c r="H7" s="30"/>
      <c r="I7" s="29"/>
      <c r="J7" s="41"/>
    </row>
    <row r="8" spans="1:15" ht="24" hidden="1" customHeight="1" x14ac:dyDescent="0.2">
      <c r="A8" s="3"/>
      <c r="B8" s="39" t="s">
        <v>18</v>
      </c>
      <c r="D8" s="28"/>
      <c r="H8" s="24" t="s">
        <v>32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33</v>
      </c>
      <c r="I9" s="28"/>
      <c r="J9" s="9"/>
    </row>
    <row r="10" spans="1:15" ht="15.75" hidden="1" customHeight="1" x14ac:dyDescent="0.2">
      <c r="A10" s="3"/>
      <c r="B10" s="42"/>
      <c r="C10" s="23"/>
      <c r="D10" s="38"/>
      <c r="E10" s="30"/>
      <c r="F10" s="30"/>
      <c r="G10" s="15"/>
      <c r="H10" s="15"/>
      <c r="I10" s="43"/>
      <c r="J10" s="41"/>
    </row>
    <row r="11" spans="1:15" ht="24" customHeight="1" x14ac:dyDescent="0.2">
      <c r="A11" s="3"/>
      <c r="B11" s="49" t="s">
        <v>19</v>
      </c>
      <c r="D11" s="430"/>
      <c r="E11" s="430"/>
      <c r="F11" s="430"/>
      <c r="G11" s="430"/>
      <c r="H11" s="24" t="s">
        <v>32</v>
      </c>
      <c r="I11" s="71"/>
      <c r="J11" s="9"/>
    </row>
    <row r="12" spans="1:15" ht="15.75" customHeight="1" x14ac:dyDescent="0.2">
      <c r="A12" s="3"/>
      <c r="B12" s="34"/>
      <c r="C12" s="22"/>
      <c r="D12" s="443"/>
      <c r="E12" s="443"/>
      <c r="F12" s="443"/>
      <c r="G12" s="443"/>
      <c r="H12" s="24" t="s">
        <v>33</v>
      </c>
      <c r="I12" s="71"/>
      <c r="J12" s="9"/>
    </row>
    <row r="13" spans="1:15" ht="15.75" customHeight="1" x14ac:dyDescent="0.2">
      <c r="A13" s="3"/>
      <c r="B13" s="35"/>
      <c r="C13" s="72"/>
      <c r="D13" s="444"/>
      <c r="E13" s="444"/>
      <c r="F13" s="444"/>
      <c r="G13" s="444"/>
      <c r="H13" s="25"/>
      <c r="I13" s="29"/>
      <c r="J13" s="41"/>
    </row>
    <row r="14" spans="1:15" ht="24" customHeight="1" x14ac:dyDescent="0.2">
      <c r="A14" s="3"/>
      <c r="B14" s="49"/>
      <c r="C14" s="50"/>
      <c r="D14" s="51"/>
      <c r="E14" s="52"/>
      <c r="F14" s="52"/>
      <c r="G14" s="52"/>
      <c r="H14" s="53"/>
      <c r="I14" s="52"/>
      <c r="J14" s="54"/>
    </row>
    <row r="15" spans="1:15" ht="32.25" customHeight="1" x14ac:dyDescent="0.2">
      <c r="A15" s="3"/>
      <c r="B15" s="42" t="s">
        <v>30</v>
      </c>
      <c r="C15" s="55"/>
      <c r="D15" s="15"/>
      <c r="E15" s="437"/>
      <c r="F15" s="437"/>
      <c r="G15" s="441"/>
      <c r="H15" s="441"/>
      <c r="I15" s="441" t="s">
        <v>27</v>
      </c>
      <c r="J15" s="442"/>
    </row>
    <row r="16" spans="1:15" ht="23.25" customHeight="1" x14ac:dyDescent="0.2">
      <c r="A16" s="101" t="s">
        <v>22</v>
      </c>
      <c r="B16" s="102" t="s">
        <v>22</v>
      </c>
      <c r="C16" s="358"/>
      <c r="D16" s="359"/>
      <c r="E16" s="406"/>
      <c r="F16" s="407"/>
      <c r="G16" s="406"/>
      <c r="H16" s="407"/>
      <c r="I16" s="406">
        <f>SUM(I47+I48+I49+I50+I51+I52+I53+I54+I55+I56+I61)</f>
        <v>0</v>
      </c>
      <c r="J16" s="427"/>
    </row>
    <row r="17" spans="1:10" ht="23.25" customHeight="1" x14ac:dyDescent="0.2">
      <c r="A17" s="101" t="s">
        <v>23</v>
      </c>
      <c r="B17" s="102" t="s">
        <v>23</v>
      </c>
      <c r="C17" s="358"/>
      <c r="D17" s="359"/>
      <c r="E17" s="406"/>
      <c r="F17" s="407"/>
      <c r="G17" s="406"/>
      <c r="H17" s="407"/>
      <c r="I17" s="406">
        <f>SUM(I57+I58+I59+I60)</f>
        <v>0</v>
      </c>
      <c r="J17" s="427"/>
    </row>
    <row r="18" spans="1:10" ht="23.25" customHeight="1" x14ac:dyDescent="0.2">
      <c r="A18" s="101" t="s">
        <v>24</v>
      </c>
      <c r="B18" s="102" t="s">
        <v>24</v>
      </c>
      <c r="C18" s="358"/>
      <c r="D18" s="359"/>
      <c r="E18" s="406"/>
      <c r="F18" s="407"/>
      <c r="G18" s="406"/>
      <c r="H18" s="407"/>
      <c r="I18" s="406">
        <v>0</v>
      </c>
      <c r="J18" s="427"/>
    </row>
    <row r="19" spans="1:10" ht="23.25" customHeight="1" x14ac:dyDescent="0.2">
      <c r="A19" s="101" t="s">
        <v>86</v>
      </c>
      <c r="B19" s="102" t="s">
        <v>25</v>
      </c>
      <c r="C19" s="358"/>
      <c r="D19" s="359"/>
      <c r="E19" s="406"/>
      <c r="F19" s="407"/>
      <c r="G19" s="406"/>
      <c r="H19" s="407"/>
      <c r="I19" s="406">
        <f>I62</f>
        <v>0</v>
      </c>
      <c r="J19" s="427"/>
    </row>
    <row r="20" spans="1:10" ht="23.25" customHeight="1" x14ac:dyDescent="0.2">
      <c r="A20" s="101" t="s">
        <v>87</v>
      </c>
      <c r="B20" s="102" t="s">
        <v>26</v>
      </c>
      <c r="C20" s="358"/>
      <c r="D20" s="359"/>
      <c r="E20" s="406"/>
      <c r="F20" s="407"/>
      <c r="G20" s="406"/>
      <c r="H20" s="407"/>
      <c r="I20" s="406">
        <v>0</v>
      </c>
      <c r="J20" s="427"/>
    </row>
    <row r="21" spans="1:10" ht="23.25" customHeight="1" x14ac:dyDescent="0.2">
      <c r="A21" s="3"/>
      <c r="B21" s="57" t="s">
        <v>27</v>
      </c>
      <c r="C21" s="360"/>
      <c r="D21" s="361"/>
      <c r="E21" s="428"/>
      <c r="F21" s="429"/>
      <c r="G21" s="428"/>
      <c r="H21" s="429"/>
      <c r="I21" s="428">
        <f>SUM(I16:J20)</f>
        <v>0</v>
      </c>
      <c r="J21" s="433"/>
    </row>
    <row r="22" spans="1:10" ht="33" customHeight="1" x14ac:dyDescent="0.2">
      <c r="A22" s="3"/>
      <c r="B22" s="48" t="s">
        <v>31</v>
      </c>
      <c r="C22" s="358"/>
      <c r="D22" s="359"/>
      <c r="E22" s="362"/>
      <c r="F22" s="237"/>
      <c r="G22" s="238"/>
      <c r="H22" s="238"/>
      <c r="I22" s="238"/>
      <c r="J22" s="46"/>
    </row>
    <row r="23" spans="1:10" ht="23.25" customHeight="1" x14ac:dyDescent="0.2">
      <c r="A23" s="3"/>
      <c r="B23" s="45" t="s">
        <v>11</v>
      </c>
      <c r="C23" s="358"/>
      <c r="D23" s="359"/>
      <c r="E23" s="363">
        <v>12</v>
      </c>
      <c r="F23" s="237" t="s">
        <v>0</v>
      </c>
      <c r="G23" s="425">
        <v>0</v>
      </c>
      <c r="H23" s="426"/>
      <c r="I23" s="426"/>
      <c r="J23" s="46" t="str">
        <f t="shared" ref="J23:J28" si="0">Mena</f>
        <v>CZK</v>
      </c>
    </row>
    <row r="24" spans="1:10" ht="23.25" customHeight="1" x14ac:dyDescent="0.2">
      <c r="A24" s="3"/>
      <c r="B24" s="45" t="s">
        <v>12</v>
      </c>
      <c r="C24" s="358"/>
      <c r="D24" s="359"/>
      <c r="E24" s="363">
        <f>SazbaDPH1</f>
        <v>12</v>
      </c>
      <c r="F24" s="237" t="s">
        <v>0</v>
      </c>
      <c r="G24" s="431">
        <v>0</v>
      </c>
      <c r="H24" s="432"/>
      <c r="I24" s="432"/>
      <c r="J24" s="46" t="str">
        <f t="shared" si="0"/>
        <v>CZK</v>
      </c>
    </row>
    <row r="25" spans="1:10" ht="23.25" customHeight="1" x14ac:dyDescent="0.2">
      <c r="A25" s="3"/>
      <c r="B25" s="45" t="s">
        <v>13</v>
      </c>
      <c r="C25" s="358"/>
      <c r="D25" s="359"/>
      <c r="E25" s="363">
        <v>21</v>
      </c>
      <c r="F25" s="237" t="s">
        <v>0</v>
      </c>
      <c r="G25" s="425">
        <f>I21</f>
        <v>0</v>
      </c>
      <c r="H25" s="426"/>
      <c r="I25" s="426"/>
      <c r="J25" s="46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422">
        <f>SUM(ZakladDPHZakl*E26*0.01)</f>
        <v>0</v>
      </c>
      <c r="H26" s="423"/>
      <c r="I26" s="423"/>
      <c r="J26" s="44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424">
        <v>0</v>
      </c>
      <c r="H27" s="424"/>
      <c r="I27" s="424"/>
      <c r="J27" s="47" t="str">
        <f t="shared" si="0"/>
        <v>CZK</v>
      </c>
    </row>
    <row r="28" spans="1:10" ht="27.75" hidden="1" customHeight="1" thickBot="1" x14ac:dyDescent="0.25">
      <c r="A28" s="3"/>
      <c r="B28" s="79" t="s">
        <v>21</v>
      </c>
      <c r="C28" s="80"/>
      <c r="D28" s="80"/>
      <c r="E28" s="81"/>
      <c r="F28" s="82"/>
      <c r="G28" s="408">
        <v>252569.84</v>
      </c>
      <c r="H28" s="409"/>
      <c r="I28" s="409"/>
      <c r="J28" s="83" t="str">
        <f t="shared" si="0"/>
        <v>CZK</v>
      </c>
    </row>
    <row r="29" spans="1:10" ht="27.75" customHeight="1" thickBot="1" x14ac:dyDescent="0.25">
      <c r="A29" s="3"/>
      <c r="B29" s="79" t="s">
        <v>34</v>
      </c>
      <c r="C29" s="84"/>
      <c r="D29" s="84"/>
      <c r="E29" s="84"/>
      <c r="F29" s="84"/>
      <c r="G29" s="408">
        <f>SUM(G23:I27)</f>
        <v>0</v>
      </c>
      <c r="H29" s="408"/>
      <c r="I29" s="408"/>
      <c r="J29" s="85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404"/>
      <c r="E34" s="404"/>
      <c r="G34" s="404"/>
      <c r="H34" s="404"/>
      <c r="I34" s="404"/>
      <c r="J34" s="31"/>
    </row>
    <row r="35" spans="1:10" ht="12.75" customHeight="1" x14ac:dyDescent="0.2">
      <c r="A35" s="3"/>
      <c r="B35" s="3"/>
      <c r="D35" s="405" t="s">
        <v>2</v>
      </c>
      <c r="E35" s="405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58" t="s">
        <v>15</v>
      </c>
      <c r="C37" s="2"/>
      <c r="D37" s="2"/>
      <c r="E37" s="2"/>
      <c r="F37" s="78"/>
      <c r="G37" s="78"/>
      <c r="H37" s="78"/>
      <c r="I37" s="78"/>
      <c r="J37" s="2"/>
    </row>
    <row r="38" spans="1:10" ht="25.5" hidden="1" customHeight="1" x14ac:dyDescent="0.2">
      <c r="A38" s="75" t="s">
        <v>36</v>
      </c>
      <c r="B38" s="364" t="s">
        <v>16</v>
      </c>
      <c r="C38" s="76" t="s">
        <v>5</v>
      </c>
      <c r="D38" s="77"/>
      <c r="E38" s="77"/>
      <c r="F38" s="365" t="str">
        <f>B23</f>
        <v>Základ pro sníženou DPH</v>
      </c>
      <c r="G38" s="365" t="str">
        <f>B25</f>
        <v>Základ pro základní DPH</v>
      </c>
      <c r="H38" s="366" t="s">
        <v>17</v>
      </c>
      <c r="I38" s="366" t="s">
        <v>1</v>
      </c>
      <c r="J38" s="367" t="s">
        <v>0</v>
      </c>
    </row>
    <row r="39" spans="1:10" ht="25.5" hidden="1" customHeight="1" x14ac:dyDescent="0.2">
      <c r="A39" s="75">
        <v>1</v>
      </c>
      <c r="B39" s="368" t="s">
        <v>51</v>
      </c>
      <c r="C39" s="410" t="s">
        <v>45</v>
      </c>
      <c r="D39" s="411"/>
      <c r="E39" s="411"/>
      <c r="F39" s="369">
        <v>0</v>
      </c>
      <c r="G39" s="370">
        <v>252569.84</v>
      </c>
      <c r="H39" s="371">
        <v>53040</v>
      </c>
      <c r="I39" s="371">
        <v>305609.84000000003</v>
      </c>
      <c r="J39" s="372">
        <f>IF(CenaCelkemVypocet=0,"",I39/CenaCelkemVypocet*100)</f>
        <v>100</v>
      </c>
    </row>
    <row r="40" spans="1:10" ht="25.5" hidden="1" customHeight="1" x14ac:dyDescent="0.2">
      <c r="A40" s="75"/>
      <c r="B40" s="412" t="s">
        <v>52</v>
      </c>
      <c r="C40" s="413"/>
      <c r="D40" s="413"/>
      <c r="E40" s="414"/>
      <c r="F40" s="373">
        <f>SUMIF(A39:A39,"=1",F39:F39)</f>
        <v>0</v>
      </c>
      <c r="G40" s="374">
        <f>SUMIF(A39:A39,"=1",G39:G39)</f>
        <v>252569.84</v>
      </c>
      <c r="H40" s="374">
        <f>SUMIF(A39:A39,"=1",H39:H39)</f>
        <v>53040</v>
      </c>
      <c r="I40" s="374">
        <f>SUMIF(A39:A39,"=1",I39:I39)</f>
        <v>305609.84000000003</v>
      </c>
      <c r="J40" s="375">
        <f>SUMIF(A39:A39,"=1",J39:J39)</f>
        <v>100</v>
      </c>
    </row>
    <row r="44" spans="1:10" ht="15.75" x14ac:dyDescent="0.25">
      <c r="B44" s="86" t="s">
        <v>54</v>
      </c>
    </row>
    <row r="46" spans="1:10" ht="25.5" customHeight="1" x14ac:dyDescent="0.2">
      <c r="A46" s="87"/>
      <c r="B46" s="376" t="s">
        <v>16</v>
      </c>
      <c r="C46" s="376" t="s">
        <v>5</v>
      </c>
      <c r="D46" s="91"/>
      <c r="E46" s="91"/>
      <c r="F46" s="377" t="s">
        <v>55</v>
      </c>
      <c r="G46" s="377"/>
      <c r="H46" s="377"/>
      <c r="I46" s="415" t="s">
        <v>27</v>
      </c>
      <c r="J46" s="415"/>
    </row>
    <row r="47" spans="1:10" ht="25.5" customHeight="1" x14ac:dyDescent="0.2">
      <c r="A47" s="88"/>
      <c r="B47" s="378" t="s">
        <v>56</v>
      </c>
      <c r="C47" s="417" t="s">
        <v>57</v>
      </c>
      <c r="D47" s="418"/>
      <c r="E47" s="418"/>
      <c r="F47" s="379" t="s">
        <v>22</v>
      </c>
      <c r="G47" s="380"/>
      <c r="H47" s="380"/>
      <c r="I47" s="416">
        <v>0</v>
      </c>
      <c r="J47" s="416"/>
    </row>
    <row r="48" spans="1:10" ht="25.5" customHeight="1" x14ac:dyDescent="0.2">
      <c r="A48" s="88"/>
      <c r="B48" s="90" t="s">
        <v>58</v>
      </c>
      <c r="C48" s="399" t="s">
        <v>59</v>
      </c>
      <c r="D48" s="400"/>
      <c r="E48" s="400"/>
      <c r="F48" s="98" t="s">
        <v>22</v>
      </c>
      <c r="G48" s="94"/>
      <c r="H48" s="94"/>
      <c r="I48" s="398">
        <f>'Rozpočet Pol'!G51</f>
        <v>0</v>
      </c>
      <c r="J48" s="398"/>
    </row>
    <row r="49" spans="1:10" ht="25.5" customHeight="1" x14ac:dyDescent="0.2">
      <c r="A49" s="88"/>
      <c r="B49" s="90" t="s">
        <v>60</v>
      </c>
      <c r="C49" s="399" t="s">
        <v>61</v>
      </c>
      <c r="D49" s="400"/>
      <c r="E49" s="400"/>
      <c r="F49" s="98" t="s">
        <v>22</v>
      </c>
      <c r="G49" s="94"/>
      <c r="H49" s="94"/>
      <c r="I49" s="398">
        <f>'Rozpočet Pol'!G53</f>
        <v>0</v>
      </c>
      <c r="J49" s="398"/>
    </row>
    <row r="50" spans="1:10" ht="25.5" customHeight="1" x14ac:dyDescent="0.2">
      <c r="A50" s="88"/>
      <c r="B50" s="90" t="s">
        <v>62</v>
      </c>
      <c r="C50" s="399" t="s">
        <v>63</v>
      </c>
      <c r="D50" s="400"/>
      <c r="E50" s="400"/>
      <c r="F50" s="98" t="s">
        <v>22</v>
      </c>
      <c r="G50" s="94"/>
      <c r="H50" s="94"/>
      <c r="I50" s="398">
        <f>'Rozpočet Pol'!G62</f>
        <v>0</v>
      </c>
      <c r="J50" s="398"/>
    </row>
    <row r="51" spans="1:10" ht="25.5" customHeight="1" x14ac:dyDescent="0.2">
      <c r="A51" s="88"/>
      <c r="B51" s="90" t="s">
        <v>64</v>
      </c>
      <c r="C51" s="399" t="s">
        <v>65</v>
      </c>
      <c r="D51" s="400"/>
      <c r="E51" s="400"/>
      <c r="F51" s="98" t="s">
        <v>22</v>
      </c>
      <c r="G51" s="94"/>
      <c r="H51" s="94"/>
      <c r="I51" s="398">
        <f>'Rozpočet Pol'!G66</f>
        <v>0</v>
      </c>
      <c r="J51" s="398"/>
    </row>
    <row r="52" spans="1:10" ht="25.5" customHeight="1" x14ac:dyDescent="0.2">
      <c r="A52" s="88"/>
      <c r="B52" s="90" t="s">
        <v>66</v>
      </c>
      <c r="C52" s="399" t="s">
        <v>67</v>
      </c>
      <c r="D52" s="400"/>
      <c r="E52" s="400"/>
      <c r="F52" s="98" t="s">
        <v>22</v>
      </c>
      <c r="G52" s="94"/>
      <c r="H52" s="94"/>
      <c r="I52" s="398">
        <f>'Rozpočet Pol'!G74</f>
        <v>0</v>
      </c>
      <c r="J52" s="398"/>
    </row>
    <row r="53" spans="1:10" ht="25.5" customHeight="1" x14ac:dyDescent="0.2">
      <c r="A53" s="88"/>
      <c r="B53" s="90" t="s">
        <v>68</v>
      </c>
      <c r="C53" s="399" t="s">
        <v>69</v>
      </c>
      <c r="D53" s="400"/>
      <c r="E53" s="400"/>
      <c r="F53" s="98" t="s">
        <v>22</v>
      </c>
      <c r="G53" s="94"/>
      <c r="H53" s="94"/>
      <c r="I53" s="398">
        <f>'Rozpočet Pol'!G86</f>
        <v>0</v>
      </c>
      <c r="J53" s="398"/>
    </row>
    <row r="54" spans="1:10" ht="25.5" customHeight="1" x14ac:dyDescent="0.2">
      <c r="A54" s="88"/>
      <c r="B54" s="90" t="s">
        <v>70</v>
      </c>
      <c r="C54" s="399" t="s">
        <v>71</v>
      </c>
      <c r="D54" s="400"/>
      <c r="E54" s="400"/>
      <c r="F54" s="98" t="s">
        <v>22</v>
      </c>
      <c r="G54" s="94"/>
      <c r="H54" s="94"/>
      <c r="I54" s="398">
        <f>'Rozpočet Pol'!G108</f>
        <v>0</v>
      </c>
      <c r="J54" s="398"/>
    </row>
    <row r="55" spans="1:10" ht="25.5" customHeight="1" x14ac:dyDescent="0.2">
      <c r="A55" s="88"/>
      <c r="B55" s="90" t="s">
        <v>72</v>
      </c>
      <c r="C55" s="399" t="s">
        <v>73</v>
      </c>
      <c r="D55" s="400"/>
      <c r="E55" s="400"/>
      <c r="F55" s="98" t="s">
        <v>22</v>
      </c>
      <c r="G55" s="94"/>
      <c r="H55" s="94"/>
      <c r="I55" s="398">
        <f>'Rozpočet Pol'!G114</f>
        <v>0</v>
      </c>
      <c r="J55" s="398"/>
    </row>
    <row r="56" spans="1:10" ht="25.5" customHeight="1" x14ac:dyDescent="0.2">
      <c r="A56" s="88"/>
      <c r="B56" s="90" t="s">
        <v>74</v>
      </c>
      <c r="C56" s="399" t="s">
        <v>75</v>
      </c>
      <c r="D56" s="400"/>
      <c r="E56" s="400"/>
      <c r="F56" s="98" t="s">
        <v>22</v>
      </c>
      <c r="G56" s="94"/>
      <c r="H56" s="94"/>
      <c r="I56" s="398">
        <f>'Rozpočet Pol'!G143</f>
        <v>0</v>
      </c>
      <c r="J56" s="398"/>
    </row>
    <row r="57" spans="1:10" ht="25.5" customHeight="1" x14ac:dyDescent="0.2">
      <c r="A57" s="88"/>
      <c r="B57" s="90" t="s">
        <v>76</v>
      </c>
      <c r="C57" s="399" t="s">
        <v>77</v>
      </c>
      <c r="D57" s="400"/>
      <c r="E57" s="400"/>
      <c r="F57" s="98" t="s">
        <v>23</v>
      </c>
      <c r="G57" s="94"/>
      <c r="H57" s="94"/>
      <c r="I57" s="398">
        <f>'Rozpočet Pol'!G147</f>
        <v>0</v>
      </c>
      <c r="J57" s="398"/>
    </row>
    <row r="58" spans="1:10" ht="25.5" customHeight="1" x14ac:dyDescent="0.2">
      <c r="A58" s="88"/>
      <c r="B58" s="90" t="s">
        <v>78</v>
      </c>
      <c r="C58" s="399" t="s">
        <v>79</v>
      </c>
      <c r="D58" s="400"/>
      <c r="E58" s="400"/>
      <c r="F58" s="98" t="s">
        <v>23</v>
      </c>
      <c r="G58" s="94"/>
      <c r="H58" s="94"/>
      <c r="I58" s="398">
        <f>'Rozpočet Pol'!G172</f>
        <v>0</v>
      </c>
      <c r="J58" s="398"/>
    </row>
    <row r="59" spans="1:10" ht="25.5" customHeight="1" x14ac:dyDescent="0.2">
      <c r="A59" s="88"/>
      <c r="B59" s="90" t="s">
        <v>80</v>
      </c>
      <c r="C59" s="399" t="s">
        <v>81</v>
      </c>
      <c r="D59" s="400"/>
      <c r="E59" s="400"/>
      <c r="F59" s="98" t="s">
        <v>23</v>
      </c>
      <c r="G59" s="94"/>
      <c r="H59" s="94"/>
      <c r="I59" s="398">
        <f>'Rozpočet Pol'!G183</f>
        <v>0</v>
      </c>
      <c r="J59" s="398"/>
    </row>
    <row r="60" spans="1:10" ht="25.5" customHeight="1" x14ac:dyDescent="0.2">
      <c r="A60" s="88"/>
      <c r="B60" s="90" t="s">
        <v>82</v>
      </c>
      <c r="C60" s="399" t="s">
        <v>83</v>
      </c>
      <c r="D60" s="400"/>
      <c r="E60" s="400"/>
      <c r="F60" s="98" t="s">
        <v>23</v>
      </c>
      <c r="G60" s="94"/>
      <c r="H60" s="94"/>
      <c r="I60" s="398">
        <f>'Rozpočet Pol'!G202</f>
        <v>0</v>
      </c>
      <c r="J60" s="398"/>
    </row>
    <row r="61" spans="1:10" ht="25.5" customHeight="1" x14ac:dyDescent="0.2">
      <c r="A61" s="88"/>
      <c r="B61" s="90" t="s">
        <v>84</v>
      </c>
      <c r="C61" s="399" t="s">
        <v>85</v>
      </c>
      <c r="D61" s="400"/>
      <c r="E61" s="400"/>
      <c r="F61" s="98" t="s">
        <v>22</v>
      </c>
      <c r="G61" s="94"/>
      <c r="H61" s="94"/>
      <c r="I61" s="398">
        <f>'Rozpočet Pol'!G206</f>
        <v>0</v>
      </c>
      <c r="J61" s="398"/>
    </row>
    <row r="62" spans="1:10" ht="25.5" customHeight="1" x14ac:dyDescent="0.2">
      <c r="A62" s="88"/>
      <c r="B62" s="96" t="s">
        <v>86</v>
      </c>
      <c r="C62" s="402" t="s">
        <v>25</v>
      </c>
      <c r="D62" s="403"/>
      <c r="E62" s="403"/>
      <c r="F62" s="99" t="s">
        <v>86</v>
      </c>
      <c r="G62" s="97"/>
      <c r="H62" s="97"/>
      <c r="I62" s="401">
        <f>'Rozpočet Pol'!G219</f>
        <v>0</v>
      </c>
      <c r="J62" s="401"/>
    </row>
    <row r="63" spans="1:10" ht="25.5" customHeight="1" x14ac:dyDescent="0.2">
      <c r="A63" s="89"/>
      <c r="B63" s="92" t="s">
        <v>1</v>
      </c>
      <c r="C63" s="92"/>
      <c r="D63" s="93"/>
      <c r="E63" s="93"/>
      <c r="F63" s="100"/>
      <c r="G63" s="95"/>
      <c r="H63" s="95"/>
      <c r="I63" s="397">
        <f>SUM(I47:I62)</f>
        <v>0</v>
      </c>
      <c r="J63" s="397"/>
    </row>
    <row r="64" spans="1:10" x14ac:dyDescent="0.2">
      <c r="F64" s="74"/>
      <c r="G64" s="74"/>
      <c r="H64" s="74"/>
      <c r="I64" s="74"/>
      <c r="J64" s="74"/>
    </row>
    <row r="65" spans="6:10" x14ac:dyDescent="0.2">
      <c r="F65" s="74"/>
      <c r="G65" s="74"/>
      <c r="H65" s="74"/>
      <c r="I65" s="74"/>
      <c r="J65" s="74"/>
    </row>
    <row r="66" spans="6:10" x14ac:dyDescent="0.2">
      <c r="F66" s="74"/>
      <c r="G66" s="74"/>
      <c r="H66" s="74"/>
      <c r="I66" s="74"/>
      <c r="J66" s="7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3:J63"/>
    <mergeCell ref="I60:J60"/>
    <mergeCell ref="C60:E60"/>
    <mergeCell ref="I61:J61"/>
    <mergeCell ref="C61:E61"/>
    <mergeCell ref="I62:J62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445" t="s">
        <v>6</v>
      </c>
      <c r="B1" s="445"/>
      <c r="C1" s="446"/>
      <c r="D1" s="445"/>
      <c r="E1" s="445"/>
      <c r="F1" s="445"/>
      <c r="G1" s="445"/>
    </row>
    <row r="2" spans="1:7" ht="24.95" customHeight="1" x14ac:dyDescent="0.2">
      <c r="A2" s="60" t="s">
        <v>40</v>
      </c>
      <c r="B2" s="59"/>
      <c r="C2" s="447"/>
      <c r="D2" s="447"/>
      <c r="E2" s="447"/>
      <c r="F2" s="447"/>
      <c r="G2" s="448"/>
    </row>
    <row r="3" spans="1:7" ht="24.95" hidden="1" customHeight="1" x14ac:dyDescent="0.2">
      <c r="A3" s="60" t="s">
        <v>7</v>
      </c>
      <c r="B3" s="59"/>
      <c r="C3" s="447"/>
      <c r="D3" s="447"/>
      <c r="E3" s="447"/>
      <c r="F3" s="447"/>
      <c r="G3" s="448"/>
    </row>
    <row r="4" spans="1:7" ht="24.95" hidden="1" customHeight="1" x14ac:dyDescent="0.2">
      <c r="A4" s="60" t="s">
        <v>8</v>
      </c>
      <c r="B4" s="59"/>
      <c r="C4" s="447"/>
      <c r="D4" s="447"/>
      <c r="E4" s="447"/>
      <c r="F4" s="447"/>
      <c r="G4" s="448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outlinePr summaryBelow="0"/>
  </sheetPr>
  <dimension ref="A1:BH225"/>
  <sheetViews>
    <sheetView topLeftCell="A156" zoomScaleNormal="100" workbookViewId="0">
      <selection activeCell="Z7" sqref="Z7"/>
    </sheetView>
  </sheetViews>
  <sheetFormatPr defaultRowHeight="12.75" outlineLevelRow="1" x14ac:dyDescent="0.2"/>
  <cols>
    <col min="1" max="1" width="4.28515625" customWidth="1"/>
    <col min="2" max="2" width="14.42578125" style="73" customWidth="1"/>
    <col min="3" max="3" width="38.28515625" style="7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2" max="22" width="8.7109375" customWidth="1"/>
    <col min="29" max="39" width="0" hidden="1" customWidth="1"/>
  </cols>
  <sheetData>
    <row r="1" spans="1:60" ht="15.75" customHeight="1" x14ac:dyDescent="0.25">
      <c r="A1" s="449" t="s">
        <v>6</v>
      </c>
      <c r="B1" s="449"/>
      <c r="C1" s="449"/>
      <c r="D1" s="449"/>
      <c r="E1" s="449"/>
      <c r="F1" s="449"/>
      <c r="G1" s="449"/>
      <c r="AE1" t="s">
        <v>89</v>
      </c>
    </row>
    <row r="2" spans="1:60" ht="25.15" customHeight="1" x14ac:dyDescent="0.2">
      <c r="A2" s="330" t="s">
        <v>88</v>
      </c>
      <c r="B2" s="329"/>
      <c r="C2" s="450" t="s">
        <v>659</v>
      </c>
      <c r="D2" s="451"/>
      <c r="E2" s="451"/>
      <c r="F2" s="451"/>
      <c r="G2" s="452"/>
      <c r="AE2" t="s">
        <v>90</v>
      </c>
    </row>
    <row r="3" spans="1:60" ht="25.15" customHeight="1" x14ac:dyDescent="0.2">
      <c r="A3" s="330" t="s">
        <v>7</v>
      </c>
      <c r="B3" s="329"/>
      <c r="C3" s="450" t="s">
        <v>42</v>
      </c>
      <c r="D3" s="451"/>
      <c r="E3" s="451"/>
      <c r="F3" s="451"/>
      <c r="G3" s="452"/>
      <c r="AE3" t="s">
        <v>91</v>
      </c>
    </row>
    <row r="4" spans="1:60" ht="25.15" hidden="1" customHeight="1" x14ac:dyDescent="0.2">
      <c r="A4" s="330" t="s">
        <v>8</v>
      </c>
      <c r="B4" s="329"/>
      <c r="C4" s="450"/>
      <c r="D4" s="451"/>
      <c r="E4" s="451"/>
      <c r="F4" s="451"/>
      <c r="G4" s="452"/>
      <c r="AE4" t="s">
        <v>92</v>
      </c>
    </row>
    <row r="5" spans="1:60" hidden="1" x14ac:dyDescent="0.2">
      <c r="A5" s="351" t="s">
        <v>93</v>
      </c>
      <c r="B5" s="103"/>
      <c r="C5" s="103"/>
      <c r="D5" s="104"/>
      <c r="E5" s="104"/>
      <c r="F5" s="104"/>
      <c r="G5" s="352"/>
      <c r="V5" s="352"/>
      <c r="AE5" t="s">
        <v>94</v>
      </c>
    </row>
    <row r="7" spans="1:60" ht="38.25" x14ac:dyDescent="0.2">
      <c r="A7" s="353" t="s">
        <v>95</v>
      </c>
      <c r="B7" s="354" t="s">
        <v>96</v>
      </c>
      <c r="C7" s="354" t="s">
        <v>97</v>
      </c>
      <c r="D7" s="353" t="s">
        <v>98</v>
      </c>
      <c r="E7" s="353" t="s">
        <v>99</v>
      </c>
      <c r="F7" s="355" t="s">
        <v>100</v>
      </c>
      <c r="G7" s="356" t="s">
        <v>27</v>
      </c>
      <c r="H7" s="357" t="s">
        <v>28</v>
      </c>
      <c r="I7" s="357" t="s">
        <v>101</v>
      </c>
      <c r="J7" s="357" t="s">
        <v>29</v>
      </c>
      <c r="K7" s="357" t="s">
        <v>102</v>
      </c>
      <c r="L7" s="357" t="s">
        <v>103</v>
      </c>
      <c r="M7" s="357" t="s">
        <v>104</v>
      </c>
      <c r="N7" s="357" t="s">
        <v>105</v>
      </c>
      <c r="O7" s="357" t="s">
        <v>106</v>
      </c>
      <c r="P7" s="357" t="s">
        <v>107</v>
      </c>
      <c r="Q7" s="357" t="s">
        <v>108</v>
      </c>
      <c r="R7" s="357" t="s">
        <v>109</v>
      </c>
      <c r="S7" s="357" t="s">
        <v>110</v>
      </c>
      <c r="T7" s="357" t="s">
        <v>111</v>
      </c>
      <c r="U7" s="357" t="s">
        <v>112</v>
      </c>
      <c r="V7" s="357" t="s">
        <v>618</v>
      </c>
    </row>
    <row r="8" spans="1:60" x14ac:dyDescent="0.2">
      <c r="A8" s="123" t="s">
        <v>113</v>
      </c>
      <c r="B8" s="124" t="s">
        <v>56</v>
      </c>
      <c r="C8" s="125" t="s">
        <v>57</v>
      </c>
      <c r="D8" s="126"/>
      <c r="E8" s="127"/>
      <c r="F8" s="128"/>
      <c r="G8" s="128">
        <f>SUMIF(AE9:AE50,"&lt;&gt;NOR",G9:G50)</f>
        <v>0</v>
      </c>
      <c r="H8" s="128"/>
      <c r="I8" s="128">
        <f>SUM(I9:I50)</f>
        <v>0</v>
      </c>
      <c r="J8" s="128"/>
      <c r="K8" s="128">
        <f>SUM(K9:K50)</f>
        <v>0</v>
      </c>
      <c r="L8" s="128"/>
      <c r="M8" s="128">
        <f>SUM(M9:M50)</f>
        <v>0</v>
      </c>
      <c r="N8" s="108"/>
      <c r="O8" s="108">
        <f>SUM(O9:O50)</f>
        <v>0</v>
      </c>
      <c r="P8" s="108"/>
      <c r="Q8" s="108">
        <f>SUM(Q9:Q50)</f>
        <v>0</v>
      </c>
      <c r="R8" s="108"/>
      <c r="S8" s="108"/>
      <c r="T8" s="123"/>
      <c r="U8" s="108">
        <f>SUM(U9:U50)</f>
        <v>0</v>
      </c>
      <c r="V8" s="128"/>
      <c r="AE8" t="s">
        <v>114</v>
      </c>
    </row>
    <row r="9" spans="1:60" outlineLevel="1" x14ac:dyDescent="0.2">
      <c r="A9" s="106">
        <v>1</v>
      </c>
      <c r="B9" s="106" t="s">
        <v>115</v>
      </c>
      <c r="C9" s="135" t="s">
        <v>57</v>
      </c>
      <c r="D9" s="109" t="s">
        <v>115</v>
      </c>
      <c r="E9" s="117">
        <v>0</v>
      </c>
      <c r="F9" s="381">
        <v>0</v>
      </c>
      <c r="G9" s="121">
        <v>0</v>
      </c>
      <c r="H9" s="121">
        <v>0</v>
      </c>
      <c r="I9" s="121">
        <f>ROUND(E9*H9,2)</f>
        <v>0</v>
      </c>
      <c r="J9" s="121">
        <v>0</v>
      </c>
      <c r="K9" s="121">
        <f>ROUND(E9*J9,2)</f>
        <v>0</v>
      </c>
      <c r="L9" s="121">
        <v>21</v>
      </c>
      <c r="M9" s="121">
        <f>G9*(1+L9/100)</f>
        <v>0</v>
      </c>
      <c r="N9" s="110">
        <v>0</v>
      </c>
      <c r="O9" s="110">
        <f>ROUND(E9*N9,5)</f>
        <v>0</v>
      </c>
      <c r="P9" s="110">
        <v>0</v>
      </c>
      <c r="Q9" s="110">
        <f>ROUND(E9*P9,5)</f>
        <v>0</v>
      </c>
      <c r="R9" s="110"/>
      <c r="S9" s="110"/>
      <c r="T9" s="111">
        <v>0</v>
      </c>
      <c r="U9" s="110">
        <f>ROUND(E9*T9,2)</f>
        <v>0</v>
      </c>
      <c r="V9" s="121"/>
      <c r="W9" s="105"/>
      <c r="X9" s="105"/>
      <c r="Y9" s="105"/>
      <c r="Z9" s="105"/>
      <c r="AA9" s="105"/>
      <c r="AB9" s="105"/>
      <c r="AC9" s="105"/>
      <c r="AD9" s="105"/>
      <c r="AE9" s="105" t="s">
        <v>116</v>
      </c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outlineLevel="1" x14ac:dyDescent="0.2">
      <c r="A10" s="106"/>
      <c r="B10" s="106"/>
      <c r="C10" s="136" t="s">
        <v>117</v>
      </c>
      <c r="D10" s="112"/>
      <c r="E10" s="118"/>
      <c r="F10" s="121"/>
      <c r="G10" s="121"/>
      <c r="H10" s="121"/>
      <c r="I10" s="121"/>
      <c r="J10" s="121"/>
      <c r="K10" s="121"/>
      <c r="L10" s="121"/>
      <c r="M10" s="121"/>
      <c r="N10" s="110"/>
      <c r="O10" s="110"/>
      <c r="P10" s="110"/>
      <c r="Q10" s="110"/>
      <c r="R10" s="110"/>
      <c r="S10" s="110"/>
      <c r="T10" s="111"/>
      <c r="U10" s="110"/>
      <c r="V10" s="121"/>
      <c r="W10" s="105"/>
      <c r="X10" s="105"/>
      <c r="Y10" s="105"/>
      <c r="Z10" s="105"/>
      <c r="AA10" s="105"/>
      <c r="AB10" s="105"/>
      <c r="AC10" s="105"/>
      <c r="AD10" s="105"/>
      <c r="AE10" s="105" t="s">
        <v>118</v>
      </c>
      <c r="AF10" s="105">
        <v>0</v>
      </c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outlineLevel="1" x14ac:dyDescent="0.2">
      <c r="A11" s="106"/>
      <c r="B11" s="106"/>
      <c r="C11" s="136" t="s">
        <v>119</v>
      </c>
      <c r="D11" s="112"/>
      <c r="E11" s="118"/>
      <c r="F11" s="121"/>
      <c r="G11" s="121"/>
      <c r="H11" s="121"/>
      <c r="I11" s="121"/>
      <c r="J11" s="121"/>
      <c r="K11" s="121"/>
      <c r="L11" s="121"/>
      <c r="M11" s="121"/>
      <c r="N11" s="110"/>
      <c r="O11" s="110"/>
      <c r="P11" s="110"/>
      <c r="Q11" s="110"/>
      <c r="R11" s="110"/>
      <c r="S11" s="110"/>
      <c r="T11" s="111"/>
      <c r="U11" s="110"/>
      <c r="V11" s="121"/>
      <c r="W11" s="105"/>
      <c r="X11" s="105"/>
      <c r="Y11" s="105"/>
      <c r="Z11" s="105"/>
      <c r="AA11" s="105"/>
      <c r="AB11" s="105"/>
      <c r="AC11" s="105"/>
      <c r="AD11" s="105"/>
      <c r="AE11" s="105" t="s">
        <v>118</v>
      </c>
      <c r="AF11" s="105">
        <v>0</v>
      </c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outlineLevel="1" x14ac:dyDescent="0.2">
      <c r="A12" s="106"/>
      <c r="B12" s="106"/>
      <c r="C12" s="136" t="s">
        <v>120</v>
      </c>
      <c r="D12" s="112"/>
      <c r="E12" s="118"/>
      <c r="F12" s="121"/>
      <c r="G12" s="121"/>
      <c r="H12" s="121"/>
      <c r="I12" s="121"/>
      <c r="J12" s="121"/>
      <c r="K12" s="121"/>
      <c r="L12" s="121"/>
      <c r="M12" s="121"/>
      <c r="N12" s="110"/>
      <c r="O12" s="110"/>
      <c r="P12" s="110"/>
      <c r="Q12" s="110"/>
      <c r="R12" s="110"/>
      <c r="S12" s="110"/>
      <c r="T12" s="111"/>
      <c r="U12" s="110"/>
      <c r="V12" s="121"/>
      <c r="W12" s="105"/>
      <c r="X12" s="105"/>
      <c r="Y12" s="105"/>
      <c r="Z12" s="105"/>
      <c r="AA12" s="105"/>
      <c r="AB12" s="105"/>
      <c r="AC12" s="105"/>
      <c r="AD12" s="105"/>
      <c r="AE12" s="105" t="s">
        <v>118</v>
      </c>
      <c r="AF12" s="105">
        <v>0</v>
      </c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outlineLevel="1" x14ac:dyDescent="0.2">
      <c r="A13" s="106"/>
      <c r="B13" s="106"/>
      <c r="C13" s="136" t="s">
        <v>121</v>
      </c>
      <c r="D13" s="112"/>
      <c r="E13" s="118"/>
      <c r="F13" s="121"/>
      <c r="G13" s="121"/>
      <c r="H13" s="121"/>
      <c r="I13" s="121"/>
      <c r="J13" s="121"/>
      <c r="K13" s="121"/>
      <c r="L13" s="121"/>
      <c r="M13" s="121"/>
      <c r="N13" s="110"/>
      <c r="O13" s="110"/>
      <c r="P13" s="110"/>
      <c r="Q13" s="110"/>
      <c r="R13" s="110"/>
      <c r="S13" s="110"/>
      <c r="T13" s="111"/>
      <c r="U13" s="110"/>
      <c r="V13" s="121"/>
      <c r="W13" s="105"/>
      <c r="X13" s="105"/>
      <c r="Y13" s="105"/>
      <c r="Z13" s="105"/>
      <c r="AA13" s="105"/>
      <c r="AB13" s="105"/>
      <c r="AC13" s="105"/>
      <c r="AD13" s="105"/>
      <c r="AE13" s="105" t="s">
        <v>118</v>
      </c>
      <c r="AF13" s="105">
        <v>0</v>
      </c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outlineLevel="1" x14ac:dyDescent="0.2">
      <c r="A14" s="106"/>
      <c r="B14" s="106"/>
      <c r="C14" s="136" t="s">
        <v>122</v>
      </c>
      <c r="D14" s="112"/>
      <c r="E14" s="118"/>
      <c r="F14" s="121"/>
      <c r="G14" s="121"/>
      <c r="H14" s="121"/>
      <c r="I14" s="121"/>
      <c r="J14" s="121"/>
      <c r="K14" s="121"/>
      <c r="L14" s="121"/>
      <c r="M14" s="121"/>
      <c r="N14" s="110"/>
      <c r="O14" s="110"/>
      <c r="P14" s="110"/>
      <c r="Q14" s="110"/>
      <c r="R14" s="110"/>
      <c r="S14" s="110"/>
      <c r="T14" s="111"/>
      <c r="U14" s="110"/>
      <c r="V14" s="121"/>
      <c r="W14" s="105"/>
      <c r="X14" s="105"/>
      <c r="Y14" s="105"/>
      <c r="Z14" s="105"/>
      <c r="AA14" s="105"/>
      <c r="AB14" s="105"/>
      <c r="AC14" s="105"/>
      <c r="AD14" s="105"/>
      <c r="AE14" s="105" t="s">
        <v>118</v>
      </c>
      <c r="AF14" s="105">
        <v>0</v>
      </c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1" x14ac:dyDescent="0.2">
      <c r="A15" s="106"/>
      <c r="B15" s="106"/>
      <c r="C15" s="136" t="s">
        <v>123</v>
      </c>
      <c r="D15" s="112"/>
      <c r="E15" s="118"/>
      <c r="F15" s="121"/>
      <c r="G15" s="121"/>
      <c r="H15" s="121"/>
      <c r="I15" s="121"/>
      <c r="J15" s="121"/>
      <c r="K15" s="121"/>
      <c r="L15" s="121"/>
      <c r="M15" s="121"/>
      <c r="N15" s="110"/>
      <c r="O15" s="110"/>
      <c r="P15" s="110"/>
      <c r="Q15" s="110"/>
      <c r="R15" s="110"/>
      <c r="S15" s="110"/>
      <c r="T15" s="111"/>
      <c r="U15" s="110"/>
      <c r="V15" s="121"/>
      <c r="W15" s="105"/>
      <c r="X15" s="105"/>
      <c r="Y15" s="105"/>
      <c r="Z15" s="105"/>
      <c r="AA15" s="105"/>
      <c r="AB15" s="105"/>
      <c r="AC15" s="105"/>
      <c r="AD15" s="105"/>
      <c r="AE15" s="105" t="s">
        <v>118</v>
      </c>
      <c r="AF15" s="105">
        <v>0</v>
      </c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outlineLevel="1" x14ac:dyDescent="0.2">
      <c r="A16" s="106"/>
      <c r="B16" s="106"/>
      <c r="C16" s="136" t="s">
        <v>124</v>
      </c>
      <c r="D16" s="112"/>
      <c r="E16" s="118"/>
      <c r="F16" s="121"/>
      <c r="G16" s="121"/>
      <c r="H16" s="121"/>
      <c r="I16" s="121"/>
      <c r="J16" s="121"/>
      <c r="K16" s="121"/>
      <c r="L16" s="121"/>
      <c r="M16" s="121"/>
      <c r="N16" s="110"/>
      <c r="O16" s="110"/>
      <c r="P16" s="110"/>
      <c r="Q16" s="110"/>
      <c r="R16" s="110"/>
      <c r="S16" s="110"/>
      <c r="T16" s="111"/>
      <c r="U16" s="110"/>
      <c r="V16" s="121"/>
      <c r="W16" s="105"/>
      <c r="X16" s="105"/>
      <c r="Y16" s="105"/>
      <c r="Z16" s="105"/>
      <c r="AA16" s="105"/>
      <c r="AB16" s="105"/>
      <c r="AC16" s="105"/>
      <c r="AD16" s="105"/>
      <c r="AE16" s="105" t="s">
        <v>118</v>
      </c>
      <c r="AF16" s="105">
        <v>0</v>
      </c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60" outlineLevel="1" x14ac:dyDescent="0.2">
      <c r="A17" s="106"/>
      <c r="B17" s="106"/>
      <c r="C17" s="136" t="s">
        <v>125</v>
      </c>
      <c r="D17" s="112"/>
      <c r="E17" s="118"/>
      <c r="F17" s="121"/>
      <c r="G17" s="121"/>
      <c r="H17" s="121"/>
      <c r="I17" s="121"/>
      <c r="J17" s="121"/>
      <c r="K17" s="121"/>
      <c r="L17" s="121"/>
      <c r="M17" s="121"/>
      <c r="N17" s="110"/>
      <c r="O17" s="110"/>
      <c r="P17" s="110"/>
      <c r="Q17" s="110"/>
      <c r="R17" s="110"/>
      <c r="S17" s="110"/>
      <c r="T17" s="111"/>
      <c r="U17" s="110"/>
      <c r="V17" s="121"/>
      <c r="W17" s="105"/>
      <c r="X17" s="105"/>
      <c r="Y17" s="105"/>
      <c r="Z17" s="105"/>
      <c r="AA17" s="105"/>
      <c r="AB17" s="105"/>
      <c r="AC17" s="105"/>
      <c r="AD17" s="105"/>
      <c r="AE17" s="105" t="s">
        <v>118</v>
      </c>
      <c r="AF17" s="105">
        <v>0</v>
      </c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1:60" outlineLevel="1" x14ac:dyDescent="0.2">
      <c r="A18" s="106"/>
      <c r="B18" s="106"/>
      <c r="C18" s="136" t="s">
        <v>126</v>
      </c>
      <c r="D18" s="112"/>
      <c r="E18" s="118"/>
      <c r="F18" s="121"/>
      <c r="G18" s="121"/>
      <c r="H18" s="121"/>
      <c r="I18" s="121"/>
      <c r="J18" s="121"/>
      <c r="K18" s="121"/>
      <c r="L18" s="121"/>
      <c r="M18" s="121"/>
      <c r="N18" s="110"/>
      <c r="O18" s="110"/>
      <c r="P18" s="110"/>
      <c r="Q18" s="110"/>
      <c r="R18" s="110"/>
      <c r="S18" s="110"/>
      <c r="T18" s="111"/>
      <c r="U18" s="110"/>
      <c r="V18" s="121"/>
      <c r="W18" s="105"/>
      <c r="X18" s="105"/>
      <c r="Y18" s="105"/>
      <c r="Z18" s="105"/>
      <c r="AA18" s="105"/>
      <c r="AB18" s="105"/>
      <c r="AC18" s="105"/>
      <c r="AD18" s="105"/>
      <c r="AE18" s="105" t="s">
        <v>118</v>
      </c>
      <c r="AF18" s="105">
        <v>0</v>
      </c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outlineLevel="1" x14ac:dyDescent="0.2">
      <c r="A19" s="106"/>
      <c r="B19" s="106"/>
      <c r="C19" s="136" t="s">
        <v>127</v>
      </c>
      <c r="D19" s="112"/>
      <c r="E19" s="118"/>
      <c r="F19" s="121"/>
      <c r="G19" s="121"/>
      <c r="H19" s="121"/>
      <c r="I19" s="121"/>
      <c r="J19" s="121"/>
      <c r="K19" s="121"/>
      <c r="L19" s="121"/>
      <c r="M19" s="121"/>
      <c r="N19" s="110"/>
      <c r="O19" s="110"/>
      <c r="P19" s="110"/>
      <c r="Q19" s="110"/>
      <c r="R19" s="110"/>
      <c r="S19" s="110"/>
      <c r="T19" s="111"/>
      <c r="U19" s="110"/>
      <c r="V19" s="121"/>
      <c r="W19" s="105"/>
      <c r="X19" s="105"/>
      <c r="Y19" s="105"/>
      <c r="Z19" s="105"/>
      <c r="AA19" s="105"/>
      <c r="AB19" s="105"/>
      <c r="AC19" s="105"/>
      <c r="AD19" s="105"/>
      <c r="AE19" s="105" t="s">
        <v>118</v>
      </c>
      <c r="AF19" s="105">
        <v>0</v>
      </c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0" outlineLevel="1" x14ac:dyDescent="0.2">
      <c r="A20" s="106"/>
      <c r="B20" s="106"/>
      <c r="C20" s="136" t="s">
        <v>128</v>
      </c>
      <c r="D20" s="112"/>
      <c r="E20" s="118"/>
      <c r="F20" s="121"/>
      <c r="G20" s="121"/>
      <c r="H20" s="121"/>
      <c r="I20" s="121"/>
      <c r="J20" s="121"/>
      <c r="K20" s="121"/>
      <c r="L20" s="121"/>
      <c r="M20" s="121"/>
      <c r="N20" s="110"/>
      <c r="O20" s="110"/>
      <c r="P20" s="110"/>
      <c r="Q20" s="110"/>
      <c r="R20" s="110"/>
      <c r="S20" s="110"/>
      <c r="T20" s="111"/>
      <c r="U20" s="110"/>
      <c r="V20" s="121"/>
      <c r="W20" s="105"/>
      <c r="X20" s="105"/>
      <c r="Y20" s="105"/>
      <c r="Z20" s="105"/>
      <c r="AA20" s="105"/>
      <c r="AB20" s="105"/>
      <c r="AC20" s="105"/>
      <c r="AD20" s="105"/>
      <c r="AE20" s="105" t="s">
        <v>118</v>
      </c>
      <c r="AF20" s="105">
        <v>0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1:60" outlineLevel="1" x14ac:dyDescent="0.2">
      <c r="A21" s="106"/>
      <c r="B21" s="106"/>
      <c r="C21" s="136" t="s">
        <v>129</v>
      </c>
      <c r="D21" s="112"/>
      <c r="E21" s="118"/>
      <c r="F21" s="121"/>
      <c r="G21" s="121"/>
      <c r="H21" s="121"/>
      <c r="I21" s="121"/>
      <c r="J21" s="121"/>
      <c r="K21" s="121"/>
      <c r="L21" s="121"/>
      <c r="M21" s="121"/>
      <c r="N21" s="110"/>
      <c r="O21" s="110"/>
      <c r="P21" s="110"/>
      <c r="Q21" s="110"/>
      <c r="R21" s="110"/>
      <c r="S21" s="110"/>
      <c r="T21" s="111"/>
      <c r="U21" s="110"/>
      <c r="V21" s="121"/>
      <c r="W21" s="105"/>
      <c r="X21" s="105"/>
      <c r="Y21" s="105"/>
      <c r="Z21" s="105"/>
      <c r="AA21" s="105"/>
      <c r="AB21" s="105"/>
      <c r="AC21" s="105"/>
      <c r="AD21" s="105"/>
      <c r="AE21" s="105" t="s">
        <v>118</v>
      </c>
      <c r="AF21" s="105">
        <v>0</v>
      </c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</row>
    <row r="22" spans="1:60" outlineLevel="1" x14ac:dyDescent="0.2">
      <c r="A22" s="106"/>
      <c r="B22" s="106"/>
      <c r="C22" s="136" t="s">
        <v>130</v>
      </c>
      <c r="D22" s="112"/>
      <c r="E22" s="118"/>
      <c r="F22" s="121"/>
      <c r="G22" s="121"/>
      <c r="H22" s="121"/>
      <c r="I22" s="121"/>
      <c r="J22" s="121"/>
      <c r="K22" s="121"/>
      <c r="L22" s="121"/>
      <c r="M22" s="121"/>
      <c r="N22" s="110"/>
      <c r="O22" s="110"/>
      <c r="P22" s="110"/>
      <c r="Q22" s="110"/>
      <c r="R22" s="110"/>
      <c r="S22" s="110"/>
      <c r="T22" s="111"/>
      <c r="U22" s="110"/>
      <c r="V22" s="121"/>
      <c r="W22" s="105"/>
      <c r="X22" s="105"/>
      <c r="Y22" s="105"/>
      <c r="Z22" s="105"/>
      <c r="AA22" s="105"/>
      <c r="AB22" s="105"/>
      <c r="AC22" s="105"/>
      <c r="AD22" s="105"/>
      <c r="AE22" s="105" t="s">
        <v>118</v>
      </c>
      <c r="AF22" s="105">
        <v>0</v>
      </c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1:60" outlineLevel="1" x14ac:dyDescent="0.2">
      <c r="A23" s="106"/>
      <c r="B23" s="106"/>
      <c r="C23" s="136" t="s">
        <v>131</v>
      </c>
      <c r="D23" s="112"/>
      <c r="E23" s="118"/>
      <c r="F23" s="121"/>
      <c r="G23" s="121"/>
      <c r="H23" s="121"/>
      <c r="I23" s="121"/>
      <c r="J23" s="121"/>
      <c r="K23" s="121"/>
      <c r="L23" s="121"/>
      <c r="M23" s="121"/>
      <c r="N23" s="110"/>
      <c r="O23" s="110"/>
      <c r="P23" s="110"/>
      <c r="Q23" s="110"/>
      <c r="R23" s="110"/>
      <c r="S23" s="110"/>
      <c r="T23" s="111"/>
      <c r="U23" s="110"/>
      <c r="V23" s="121"/>
      <c r="W23" s="105"/>
      <c r="X23" s="105"/>
      <c r="Y23" s="105"/>
      <c r="Z23" s="105"/>
      <c r="AA23" s="105"/>
      <c r="AB23" s="105"/>
      <c r="AC23" s="105"/>
      <c r="AD23" s="105"/>
      <c r="AE23" s="105" t="s">
        <v>118</v>
      </c>
      <c r="AF23" s="105">
        <v>0</v>
      </c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</row>
    <row r="24" spans="1:60" outlineLevel="1" x14ac:dyDescent="0.2">
      <c r="A24" s="106"/>
      <c r="B24" s="106"/>
      <c r="C24" s="136" t="s">
        <v>132</v>
      </c>
      <c r="D24" s="112"/>
      <c r="E24" s="118"/>
      <c r="F24" s="121"/>
      <c r="G24" s="121"/>
      <c r="H24" s="121"/>
      <c r="I24" s="121"/>
      <c r="J24" s="121"/>
      <c r="K24" s="121"/>
      <c r="L24" s="121"/>
      <c r="M24" s="121"/>
      <c r="N24" s="110"/>
      <c r="O24" s="110"/>
      <c r="P24" s="110"/>
      <c r="Q24" s="110"/>
      <c r="R24" s="110"/>
      <c r="S24" s="110"/>
      <c r="T24" s="111"/>
      <c r="U24" s="110"/>
      <c r="V24" s="121"/>
      <c r="W24" s="105"/>
      <c r="X24" s="105"/>
      <c r="Y24" s="105"/>
      <c r="Z24" s="105"/>
      <c r="AA24" s="105"/>
      <c r="AB24" s="105"/>
      <c r="AC24" s="105"/>
      <c r="AD24" s="105"/>
      <c r="AE24" s="105" t="s">
        <v>118</v>
      </c>
      <c r="AF24" s="105">
        <v>0</v>
      </c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1:60" outlineLevel="1" x14ac:dyDescent="0.2">
      <c r="A25" s="106"/>
      <c r="B25" s="106"/>
      <c r="C25" s="136" t="s">
        <v>133</v>
      </c>
      <c r="D25" s="112"/>
      <c r="E25" s="118"/>
      <c r="F25" s="121"/>
      <c r="G25" s="121"/>
      <c r="H25" s="121"/>
      <c r="I25" s="121"/>
      <c r="J25" s="121"/>
      <c r="K25" s="121"/>
      <c r="L25" s="121"/>
      <c r="M25" s="121"/>
      <c r="N25" s="110"/>
      <c r="O25" s="110"/>
      <c r="P25" s="110"/>
      <c r="Q25" s="110"/>
      <c r="R25" s="110"/>
      <c r="S25" s="110"/>
      <c r="T25" s="111"/>
      <c r="U25" s="110"/>
      <c r="V25" s="121"/>
      <c r="W25" s="105"/>
      <c r="X25" s="105"/>
      <c r="Y25" s="105"/>
      <c r="Z25" s="105"/>
      <c r="AA25" s="105"/>
      <c r="AB25" s="105"/>
      <c r="AC25" s="105"/>
      <c r="AD25" s="105"/>
      <c r="AE25" s="105" t="s">
        <v>118</v>
      </c>
      <c r="AF25" s="105">
        <v>0</v>
      </c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1:60" outlineLevel="1" x14ac:dyDescent="0.2">
      <c r="A26" s="106"/>
      <c r="B26" s="106"/>
      <c r="C26" s="136" t="s">
        <v>134</v>
      </c>
      <c r="D26" s="112"/>
      <c r="E26" s="118"/>
      <c r="F26" s="121"/>
      <c r="G26" s="121"/>
      <c r="H26" s="121"/>
      <c r="I26" s="121"/>
      <c r="J26" s="121"/>
      <c r="K26" s="121"/>
      <c r="L26" s="121"/>
      <c r="M26" s="121"/>
      <c r="N26" s="110"/>
      <c r="O26" s="110"/>
      <c r="P26" s="110"/>
      <c r="Q26" s="110"/>
      <c r="R26" s="110"/>
      <c r="S26" s="110"/>
      <c r="T26" s="111"/>
      <c r="U26" s="110"/>
      <c r="V26" s="121"/>
      <c r="W26" s="105"/>
      <c r="X26" s="105"/>
      <c r="Y26" s="105"/>
      <c r="Z26" s="105"/>
      <c r="AA26" s="105"/>
      <c r="AB26" s="105"/>
      <c r="AC26" s="105"/>
      <c r="AD26" s="105"/>
      <c r="AE26" s="105" t="s">
        <v>118</v>
      </c>
      <c r="AF26" s="105">
        <v>0</v>
      </c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</row>
    <row r="27" spans="1:60" outlineLevel="1" x14ac:dyDescent="0.2">
      <c r="A27" s="106"/>
      <c r="B27" s="106"/>
      <c r="C27" s="136" t="s">
        <v>135</v>
      </c>
      <c r="D27" s="112"/>
      <c r="E27" s="118"/>
      <c r="F27" s="121"/>
      <c r="G27" s="121"/>
      <c r="H27" s="121"/>
      <c r="I27" s="121"/>
      <c r="J27" s="121"/>
      <c r="K27" s="121"/>
      <c r="L27" s="121"/>
      <c r="M27" s="121"/>
      <c r="N27" s="110"/>
      <c r="O27" s="110"/>
      <c r="P27" s="110"/>
      <c r="Q27" s="110"/>
      <c r="R27" s="110"/>
      <c r="S27" s="110"/>
      <c r="T27" s="111"/>
      <c r="U27" s="110"/>
      <c r="V27" s="121"/>
      <c r="W27" s="105"/>
      <c r="X27" s="105"/>
      <c r="Y27" s="105"/>
      <c r="Z27" s="105"/>
      <c r="AA27" s="105"/>
      <c r="AB27" s="105"/>
      <c r="AC27" s="105"/>
      <c r="AD27" s="105"/>
      <c r="AE27" s="105" t="s">
        <v>118</v>
      </c>
      <c r="AF27" s="105">
        <v>0</v>
      </c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outlineLevel="1" x14ac:dyDescent="0.2">
      <c r="A28" s="106"/>
      <c r="B28" s="106"/>
      <c r="C28" s="136" t="s">
        <v>136</v>
      </c>
      <c r="D28" s="112"/>
      <c r="E28" s="118"/>
      <c r="F28" s="121"/>
      <c r="G28" s="121"/>
      <c r="H28" s="121"/>
      <c r="I28" s="121"/>
      <c r="J28" s="121"/>
      <c r="K28" s="121"/>
      <c r="L28" s="121"/>
      <c r="M28" s="121"/>
      <c r="N28" s="110"/>
      <c r="O28" s="110"/>
      <c r="P28" s="110"/>
      <c r="Q28" s="110"/>
      <c r="R28" s="110"/>
      <c r="S28" s="110"/>
      <c r="T28" s="111"/>
      <c r="U28" s="110"/>
      <c r="V28" s="121"/>
      <c r="W28" s="105"/>
      <c r="X28" s="105"/>
      <c r="Y28" s="105"/>
      <c r="Z28" s="105"/>
      <c r="AA28" s="105"/>
      <c r="AB28" s="105"/>
      <c r="AC28" s="105"/>
      <c r="AD28" s="105"/>
      <c r="AE28" s="105" t="s">
        <v>118</v>
      </c>
      <c r="AF28" s="105">
        <v>0</v>
      </c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1:60" outlineLevel="1" x14ac:dyDescent="0.2">
      <c r="A29" s="106"/>
      <c r="B29" s="106"/>
      <c r="C29" s="136" t="s">
        <v>137</v>
      </c>
      <c r="D29" s="112"/>
      <c r="E29" s="118"/>
      <c r="F29" s="121"/>
      <c r="G29" s="121"/>
      <c r="H29" s="121"/>
      <c r="I29" s="121"/>
      <c r="J29" s="121"/>
      <c r="K29" s="121"/>
      <c r="L29" s="121"/>
      <c r="M29" s="121"/>
      <c r="N29" s="110"/>
      <c r="O29" s="110"/>
      <c r="P29" s="110"/>
      <c r="Q29" s="110"/>
      <c r="R29" s="110"/>
      <c r="S29" s="110"/>
      <c r="T29" s="111"/>
      <c r="U29" s="110"/>
      <c r="V29" s="121"/>
      <c r="W29" s="105"/>
      <c r="X29" s="105"/>
      <c r="Y29" s="105"/>
      <c r="Z29" s="105"/>
      <c r="AA29" s="105"/>
      <c r="AB29" s="105"/>
      <c r="AC29" s="105"/>
      <c r="AD29" s="105"/>
      <c r="AE29" s="105" t="s">
        <v>118</v>
      </c>
      <c r="AF29" s="105">
        <v>0</v>
      </c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</row>
    <row r="30" spans="1:60" outlineLevel="1" x14ac:dyDescent="0.2">
      <c r="A30" s="106"/>
      <c r="B30" s="106"/>
      <c r="C30" s="136" t="s">
        <v>138</v>
      </c>
      <c r="D30" s="112"/>
      <c r="E30" s="118"/>
      <c r="F30" s="121"/>
      <c r="G30" s="121"/>
      <c r="H30" s="121"/>
      <c r="I30" s="121"/>
      <c r="J30" s="121"/>
      <c r="K30" s="121"/>
      <c r="L30" s="121"/>
      <c r="M30" s="121"/>
      <c r="N30" s="110"/>
      <c r="O30" s="110"/>
      <c r="P30" s="110"/>
      <c r="Q30" s="110"/>
      <c r="R30" s="110"/>
      <c r="S30" s="110"/>
      <c r="T30" s="111"/>
      <c r="U30" s="110"/>
      <c r="V30" s="121"/>
      <c r="W30" s="105"/>
      <c r="X30" s="105"/>
      <c r="Y30" s="105"/>
      <c r="Z30" s="105"/>
      <c r="AA30" s="105"/>
      <c r="AB30" s="105"/>
      <c r="AC30" s="105"/>
      <c r="AD30" s="105"/>
      <c r="AE30" s="105" t="s">
        <v>118</v>
      </c>
      <c r="AF30" s="105">
        <v>0</v>
      </c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1:60" outlineLevel="1" x14ac:dyDescent="0.2">
      <c r="A31" s="106"/>
      <c r="B31" s="106"/>
      <c r="C31" s="136" t="s">
        <v>139</v>
      </c>
      <c r="D31" s="112"/>
      <c r="E31" s="118"/>
      <c r="F31" s="121"/>
      <c r="G31" s="121"/>
      <c r="H31" s="121"/>
      <c r="I31" s="121"/>
      <c r="J31" s="121"/>
      <c r="K31" s="121"/>
      <c r="L31" s="121"/>
      <c r="M31" s="121"/>
      <c r="N31" s="110"/>
      <c r="O31" s="110"/>
      <c r="P31" s="110"/>
      <c r="Q31" s="110"/>
      <c r="R31" s="110"/>
      <c r="S31" s="110"/>
      <c r="T31" s="111"/>
      <c r="U31" s="110"/>
      <c r="V31" s="121"/>
      <c r="W31" s="105"/>
      <c r="X31" s="105"/>
      <c r="Y31" s="105"/>
      <c r="Z31" s="105"/>
      <c r="AA31" s="105"/>
      <c r="AB31" s="105"/>
      <c r="AC31" s="105"/>
      <c r="AD31" s="105"/>
      <c r="AE31" s="105" t="s">
        <v>118</v>
      </c>
      <c r="AF31" s="105">
        <v>0</v>
      </c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1:60" outlineLevel="1" x14ac:dyDescent="0.2">
      <c r="A32" s="106"/>
      <c r="B32" s="106"/>
      <c r="C32" s="136" t="s">
        <v>140</v>
      </c>
      <c r="D32" s="112"/>
      <c r="E32" s="118"/>
      <c r="F32" s="121"/>
      <c r="G32" s="121"/>
      <c r="H32" s="121"/>
      <c r="I32" s="121"/>
      <c r="J32" s="121"/>
      <c r="K32" s="121"/>
      <c r="L32" s="121"/>
      <c r="M32" s="121"/>
      <c r="N32" s="110"/>
      <c r="O32" s="110"/>
      <c r="P32" s="110"/>
      <c r="Q32" s="110"/>
      <c r="R32" s="110"/>
      <c r="S32" s="110"/>
      <c r="T32" s="111"/>
      <c r="U32" s="110"/>
      <c r="V32" s="121"/>
      <c r="W32" s="105"/>
      <c r="X32" s="105"/>
      <c r="Y32" s="105"/>
      <c r="Z32" s="105"/>
      <c r="AA32" s="105"/>
      <c r="AB32" s="105"/>
      <c r="AC32" s="105"/>
      <c r="AD32" s="105"/>
      <c r="AE32" s="105" t="s">
        <v>118</v>
      </c>
      <c r="AF32" s="105">
        <v>0</v>
      </c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</row>
    <row r="33" spans="1:60" outlineLevel="1" x14ac:dyDescent="0.2">
      <c r="A33" s="106"/>
      <c r="B33" s="106"/>
      <c r="C33" s="136" t="s">
        <v>141</v>
      </c>
      <c r="D33" s="112"/>
      <c r="E33" s="118"/>
      <c r="F33" s="121"/>
      <c r="G33" s="121"/>
      <c r="H33" s="121"/>
      <c r="I33" s="121"/>
      <c r="J33" s="121"/>
      <c r="K33" s="121"/>
      <c r="L33" s="121"/>
      <c r="M33" s="121"/>
      <c r="N33" s="110"/>
      <c r="O33" s="110"/>
      <c r="P33" s="110"/>
      <c r="Q33" s="110"/>
      <c r="R33" s="110"/>
      <c r="S33" s="110"/>
      <c r="T33" s="111"/>
      <c r="U33" s="110"/>
      <c r="V33" s="121"/>
      <c r="W33" s="105"/>
      <c r="X33" s="105"/>
      <c r="Y33" s="105"/>
      <c r="Z33" s="105"/>
      <c r="AA33" s="105"/>
      <c r="AB33" s="105"/>
      <c r="AC33" s="105"/>
      <c r="AD33" s="105"/>
      <c r="AE33" s="105" t="s">
        <v>118</v>
      </c>
      <c r="AF33" s="105">
        <v>0</v>
      </c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</row>
    <row r="34" spans="1:60" outlineLevel="1" x14ac:dyDescent="0.2">
      <c r="A34" s="106"/>
      <c r="B34" s="106"/>
      <c r="C34" s="136" t="s">
        <v>142</v>
      </c>
      <c r="D34" s="112"/>
      <c r="E34" s="118"/>
      <c r="F34" s="121"/>
      <c r="G34" s="121"/>
      <c r="H34" s="121"/>
      <c r="I34" s="121"/>
      <c r="J34" s="121"/>
      <c r="K34" s="121"/>
      <c r="L34" s="121"/>
      <c r="M34" s="121"/>
      <c r="N34" s="110"/>
      <c r="O34" s="110"/>
      <c r="P34" s="110"/>
      <c r="Q34" s="110"/>
      <c r="R34" s="110"/>
      <c r="S34" s="110"/>
      <c r="T34" s="111"/>
      <c r="U34" s="110"/>
      <c r="V34" s="121"/>
      <c r="W34" s="105"/>
      <c r="X34" s="105"/>
      <c r="Y34" s="105"/>
      <c r="Z34" s="105"/>
      <c r="AA34" s="105"/>
      <c r="AB34" s="105"/>
      <c r="AC34" s="105"/>
      <c r="AD34" s="105"/>
      <c r="AE34" s="105" t="s">
        <v>118</v>
      </c>
      <c r="AF34" s="105">
        <v>0</v>
      </c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</row>
    <row r="35" spans="1:60" outlineLevel="1" x14ac:dyDescent="0.2">
      <c r="A35" s="106"/>
      <c r="B35" s="106"/>
      <c r="C35" s="136" t="s">
        <v>143</v>
      </c>
      <c r="D35" s="112"/>
      <c r="E35" s="118"/>
      <c r="F35" s="121"/>
      <c r="G35" s="121"/>
      <c r="H35" s="121"/>
      <c r="I35" s="121"/>
      <c r="J35" s="121"/>
      <c r="K35" s="121"/>
      <c r="L35" s="121"/>
      <c r="M35" s="121"/>
      <c r="N35" s="110"/>
      <c r="O35" s="110"/>
      <c r="P35" s="110"/>
      <c r="Q35" s="110"/>
      <c r="R35" s="110"/>
      <c r="S35" s="110"/>
      <c r="T35" s="111"/>
      <c r="U35" s="110"/>
      <c r="V35" s="121"/>
      <c r="W35" s="105"/>
      <c r="X35" s="105"/>
      <c r="Y35" s="105"/>
      <c r="Z35" s="105"/>
      <c r="AA35" s="105"/>
      <c r="AB35" s="105"/>
      <c r="AC35" s="105"/>
      <c r="AD35" s="105"/>
      <c r="AE35" s="105" t="s">
        <v>118</v>
      </c>
      <c r="AF35" s="105">
        <v>0</v>
      </c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1:60" outlineLevel="1" x14ac:dyDescent="0.2">
      <c r="A36" s="106"/>
      <c r="B36" s="106"/>
      <c r="C36" s="136" t="s">
        <v>144</v>
      </c>
      <c r="D36" s="112"/>
      <c r="E36" s="118"/>
      <c r="F36" s="121"/>
      <c r="G36" s="121"/>
      <c r="H36" s="121"/>
      <c r="I36" s="121"/>
      <c r="J36" s="121"/>
      <c r="K36" s="121"/>
      <c r="L36" s="121"/>
      <c r="M36" s="121"/>
      <c r="N36" s="110"/>
      <c r="O36" s="110"/>
      <c r="P36" s="110"/>
      <c r="Q36" s="110"/>
      <c r="R36" s="110"/>
      <c r="S36" s="110"/>
      <c r="T36" s="111"/>
      <c r="U36" s="110"/>
      <c r="V36" s="121"/>
      <c r="W36" s="105"/>
      <c r="X36" s="105"/>
      <c r="Y36" s="105"/>
      <c r="Z36" s="105"/>
      <c r="AA36" s="105"/>
      <c r="AB36" s="105"/>
      <c r="AC36" s="105"/>
      <c r="AD36" s="105"/>
      <c r="AE36" s="105" t="s">
        <v>118</v>
      </c>
      <c r="AF36" s="105">
        <v>0</v>
      </c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</row>
    <row r="37" spans="1:60" outlineLevel="1" x14ac:dyDescent="0.2">
      <c r="A37" s="106"/>
      <c r="B37" s="106"/>
      <c r="C37" s="136" t="s">
        <v>145</v>
      </c>
      <c r="D37" s="112"/>
      <c r="E37" s="118"/>
      <c r="F37" s="121"/>
      <c r="G37" s="121"/>
      <c r="H37" s="121"/>
      <c r="I37" s="121"/>
      <c r="J37" s="121"/>
      <c r="K37" s="121"/>
      <c r="L37" s="121"/>
      <c r="M37" s="121"/>
      <c r="N37" s="110"/>
      <c r="O37" s="110"/>
      <c r="P37" s="110"/>
      <c r="Q37" s="110"/>
      <c r="R37" s="110"/>
      <c r="S37" s="110"/>
      <c r="T37" s="111"/>
      <c r="U37" s="110"/>
      <c r="V37" s="121"/>
      <c r="W37" s="105"/>
      <c r="X37" s="105"/>
      <c r="Y37" s="105"/>
      <c r="Z37" s="105"/>
      <c r="AA37" s="105"/>
      <c r="AB37" s="105"/>
      <c r="AC37" s="105"/>
      <c r="AD37" s="105"/>
      <c r="AE37" s="105" t="s">
        <v>118</v>
      </c>
      <c r="AF37" s="105">
        <v>0</v>
      </c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</row>
    <row r="38" spans="1:60" outlineLevel="1" x14ac:dyDescent="0.2">
      <c r="A38" s="106"/>
      <c r="B38" s="106"/>
      <c r="C38" s="136" t="s">
        <v>146</v>
      </c>
      <c r="D38" s="112"/>
      <c r="E38" s="118"/>
      <c r="F38" s="121"/>
      <c r="G38" s="121"/>
      <c r="H38" s="121"/>
      <c r="I38" s="121"/>
      <c r="J38" s="121"/>
      <c r="K38" s="121"/>
      <c r="L38" s="121"/>
      <c r="M38" s="121"/>
      <c r="N38" s="110"/>
      <c r="O38" s="110"/>
      <c r="P38" s="110"/>
      <c r="Q38" s="110"/>
      <c r="R38" s="110"/>
      <c r="S38" s="110"/>
      <c r="T38" s="111"/>
      <c r="U38" s="110"/>
      <c r="V38" s="121"/>
      <c r="W38" s="105"/>
      <c r="X38" s="105"/>
      <c r="Y38" s="105"/>
      <c r="Z38" s="105"/>
      <c r="AA38" s="105"/>
      <c r="AB38" s="105"/>
      <c r="AC38" s="105"/>
      <c r="AD38" s="105"/>
      <c r="AE38" s="105" t="s">
        <v>118</v>
      </c>
      <c r="AF38" s="105">
        <v>0</v>
      </c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</row>
    <row r="39" spans="1:60" outlineLevel="1" x14ac:dyDescent="0.2">
      <c r="A39" s="106"/>
      <c r="B39" s="106"/>
      <c r="C39" s="136" t="s">
        <v>147</v>
      </c>
      <c r="D39" s="112"/>
      <c r="E39" s="118"/>
      <c r="F39" s="121"/>
      <c r="G39" s="121"/>
      <c r="H39" s="121"/>
      <c r="I39" s="121"/>
      <c r="J39" s="121"/>
      <c r="K39" s="121"/>
      <c r="L39" s="121"/>
      <c r="M39" s="121"/>
      <c r="N39" s="110"/>
      <c r="O39" s="110"/>
      <c r="P39" s="110"/>
      <c r="Q39" s="110"/>
      <c r="R39" s="110"/>
      <c r="S39" s="110"/>
      <c r="T39" s="111"/>
      <c r="U39" s="110"/>
      <c r="V39" s="121"/>
      <c r="W39" s="105"/>
      <c r="X39" s="105"/>
      <c r="Y39" s="105"/>
      <c r="Z39" s="105"/>
      <c r="AA39" s="105"/>
      <c r="AB39" s="105"/>
      <c r="AC39" s="105"/>
      <c r="AD39" s="105"/>
      <c r="AE39" s="105" t="s">
        <v>118</v>
      </c>
      <c r="AF39" s="105">
        <v>0</v>
      </c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</row>
    <row r="40" spans="1:60" outlineLevel="1" x14ac:dyDescent="0.2">
      <c r="A40" s="106"/>
      <c r="B40" s="106"/>
      <c r="C40" s="136" t="s">
        <v>148</v>
      </c>
      <c r="D40" s="112"/>
      <c r="E40" s="118"/>
      <c r="F40" s="121"/>
      <c r="G40" s="121"/>
      <c r="H40" s="121"/>
      <c r="I40" s="121"/>
      <c r="J40" s="121"/>
      <c r="K40" s="121"/>
      <c r="L40" s="121"/>
      <c r="M40" s="121"/>
      <c r="N40" s="110"/>
      <c r="O40" s="110"/>
      <c r="P40" s="110"/>
      <c r="Q40" s="110"/>
      <c r="R40" s="110"/>
      <c r="S40" s="110"/>
      <c r="T40" s="111"/>
      <c r="U40" s="110"/>
      <c r="V40" s="121"/>
      <c r="W40" s="105"/>
      <c r="X40" s="105"/>
      <c r="Y40" s="105"/>
      <c r="Z40" s="105"/>
      <c r="AA40" s="105"/>
      <c r="AB40" s="105"/>
      <c r="AC40" s="105"/>
      <c r="AD40" s="105"/>
      <c r="AE40" s="105" t="s">
        <v>118</v>
      </c>
      <c r="AF40" s="105">
        <v>0</v>
      </c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</row>
    <row r="41" spans="1:60" outlineLevel="1" x14ac:dyDescent="0.2">
      <c r="A41" s="106"/>
      <c r="B41" s="106"/>
      <c r="C41" s="136" t="s">
        <v>149</v>
      </c>
      <c r="D41" s="112"/>
      <c r="E41" s="118"/>
      <c r="F41" s="121"/>
      <c r="G41" s="121"/>
      <c r="H41" s="121"/>
      <c r="I41" s="121"/>
      <c r="J41" s="121"/>
      <c r="K41" s="121"/>
      <c r="L41" s="121"/>
      <c r="M41" s="121"/>
      <c r="N41" s="110"/>
      <c r="O41" s="110"/>
      <c r="P41" s="110"/>
      <c r="Q41" s="110"/>
      <c r="R41" s="110"/>
      <c r="S41" s="110"/>
      <c r="T41" s="111"/>
      <c r="U41" s="110"/>
      <c r="V41" s="121"/>
      <c r="W41" s="105"/>
      <c r="X41" s="105"/>
      <c r="Y41" s="105"/>
      <c r="Z41" s="105"/>
      <c r="AA41" s="105"/>
      <c r="AB41" s="105"/>
      <c r="AC41" s="105"/>
      <c r="AD41" s="105"/>
      <c r="AE41" s="105" t="s">
        <v>118</v>
      </c>
      <c r="AF41" s="105">
        <v>0</v>
      </c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</row>
    <row r="42" spans="1:60" outlineLevel="1" x14ac:dyDescent="0.2">
      <c r="A42" s="106"/>
      <c r="B42" s="106"/>
      <c r="C42" s="136" t="s">
        <v>150</v>
      </c>
      <c r="D42" s="112"/>
      <c r="E42" s="118"/>
      <c r="F42" s="121"/>
      <c r="G42" s="121"/>
      <c r="H42" s="121"/>
      <c r="I42" s="121"/>
      <c r="J42" s="121"/>
      <c r="K42" s="121"/>
      <c r="L42" s="121"/>
      <c r="M42" s="121"/>
      <c r="N42" s="110"/>
      <c r="O42" s="110"/>
      <c r="P42" s="110"/>
      <c r="Q42" s="110"/>
      <c r="R42" s="110"/>
      <c r="S42" s="110"/>
      <c r="T42" s="111"/>
      <c r="U42" s="110"/>
      <c r="V42" s="121"/>
      <c r="W42" s="105"/>
      <c r="X42" s="105"/>
      <c r="Y42" s="105"/>
      <c r="Z42" s="105"/>
      <c r="AA42" s="105"/>
      <c r="AB42" s="105"/>
      <c r="AC42" s="105"/>
      <c r="AD42" s="105"/>
      <c r="AE42" s="105" t="s">
        <v>118</v>
      </c>
      <c r="AF42" s="105">
        <v>0</v>
      </c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</row>
    <row r="43" spans="1:60" outlineLevel="1" x14ac:dyDescent="0.2">
      <c r="A43" s="106"/>
      <c r="B43" s="106"/>
      <c r="C43" s="136" t="s">
        <v>151</v>
      </c>
      <c r="D43" s="112"/>
      <c r="E43" s="118"/>
      <c r="F43" s="121"/>
      <c r="G43" s="121"/>
      <c r="H43" s="121"/>
      <c r="I43" s="121"/>
      <c r="J43" s="121"/>
      <c r="K43" s="121"/>
      <c r="L43" s="121"/>
      <c r="M43" s="121"/>
      <c r="N43" s="110"/>
      <c r="O43" s="110"/>
      <c r="P43" s="110"/>
      <c r="Q43" s="110"/>
      <c r="R43" s="110"/>
      <c r="S43" s="110"/>
      <c r="T43" s="111"/>
      <c r="U43" s="110"/>
      <c r="V43" s="121"/>
      <c r="W43" s="105"/>
      <c r="X43" s="105"/>
      <c r="Y43" s="105"/>
      <c r="Z43" s="105"/>
      <c r="AA43" s="105"/>
      <c r="AB43" s="105"/>
      <c r="AC43" s="105"/>
      <c r="AD43" s="105"/>
      <c r="AE43" s="105" t="s">
        <v>118</v>
      </c>
      <c r="AF43" s="105">
        <v>0</v>
      </c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</row>
    <row r="44" spans="1:60" outlineLevel="1" x14ac:dyDescent="0.2">
      <c r="A44" s="106"/>
      <c r="B44" s="106"/>
      <c r="C44" s="136" t="s">
        <v>152</v>
      </c>
      <c r="D44" s="112"/>
      <c r="E44" s="118"/>
      <c r="F44" s="121"/>
      <c r="G44" s="121"/>
      <c r="H44" s="121"/>
      <c r="I44" s="121"/>
      <c r="J44" s="121"/>
      <c r="K44" s="121"/>
      <c r="L44" s="121"/>
      <c r="M44" s="121"/>
      <c r="N44" s="110"/>
      <c r="O44" s="110"/>
      <c r="P44" s="110"/>
      <c r="Q44" s="110"/>
      <c r="R44" s="110"/>
      <c r="S44" s="110"/>
      <c r="T44" s="111"/>
      <c r="U44" s="110"/>
      <c r="V44" s="121"/>
      <c r="W44" s="105"/>
      <c r="X44" s="105"/>
      <c r="Y44" s="105"/>
      <c r="Z44" s="105"/>
      <c r="AA44" s="105"/>
      <c r="AB44" s="105"/>
      <c r="AC44" s="105"/>
      <c r="AD44" s="105"/>
      <c r="AE44" s="105" t="s">
        <v>118</v>
      </c>
      <c r="AF44" s="105">
        <v>0</v>
      </c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</row>
    <row r="45" spans="1:60" ht="22.5" outlineLevel="1" x14ac:dyDescent="0.2">
      <c r="A45" s="106"/>
      <c r="B45" s="106"/>
      <c r="C45" s="136" t="s">
        <v>153</v>
      </c>
      <c r="D45" s="112"/>
      <c r="E45" s="118"/>
      <c r="F45" s="121"/>
      <c r="G45" s="121"/>
      <c r="H45" s="121"/>
      <c r="I45" s="121"/>
      <c r="J45" s="121"/>
      <c r="K45" s="121"/>
      <c r="L45" s="121"/>
      <c r="M45" s="121"/>
      <c r="N45" s="110"/>
      <c r="O45" s="110"/>
      <c r="P45" s="110"/>
      <c r="Q45" s="110"/>
      <c r="R45" s="110"/>
      <c r="S45" s="110"/>
      <c r="T45" s="111"/>
      <c r="U45" s="110"/>
      <c r="V45" s="121"/>
      <c r="W45" s="105"/>
      <c r="X45" s="105"/>
      <c r="Y45" s="105"/>
      <c r="Z45" s="105"/>
      <c r="AA45" s="105"/>
      <c r="AB45" s="105"/>
      <c r="AC45" s="105"/>
      <c r="AD45" s="105"/>
      <c r="AE45" s="105" t="s">
        <v>118</v>
      </c>
      <c r="AF45" s="105">
        <v>0</v>
      </c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</row>
    <row r="46" spans="1:60" outlineLevel="1" x14ac:dyDescent="0.2">
      <c r="A46" s="106"/>
      <c r="B46" s="106"/>
      <c r="C46" s="136" t="s">
        <v>154</v>
      </c>
      <c r="D46" s="112"/>
      <c r="E46" s="118"/>
      <c r="F46" s="121"/>
      <c r="G46" s="121"/>
      <c r="H46" s="121"/>
      <c r="I46" s="121"/>
      <c r="J46" s="121"/>
      <c r="K46" s="121"/>
      <c r="L46" s="121"/>
      <c r="M46" s="121"/>
      <c r="N46" s="110"/>
      <c r="O46" s="110"/>
      <c r="P46" s="110"/>
      <c r="Q46" s="110"/>
      <c r="R46" s="110"/>
      <c r="S46" s="110"/>
      <c r="T46" s="111"/>
      <c r="U46" s="110"/>
      <c r="V46" s="121"/>
      <c r="W46" s="105"/>
      <c r="X46" s="105"/>
      <c r="Y46" s="105"/>
      <c r="Z46" s="105"/>
      <c r="AA46" s="105"/>
      <c r="AB46" s="105"/>
      <c r="AC46" s="105"/>
      <c r="AD46" s="105"/>
      <c r="AE46" s="105" t="s">
        <v>118</v>
      </c>
      <c r="AF46" s="105">
        <v>0</v>
      </c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</row>
    <row r="47" spans="1:60" ht="22.5" outlineLevel="1" x14ac:dyDescent="0.2">
      <c r="A47" s="106"/>
      <c r="B47" s="106"/>
      <c r="C47" s="136" t="s">
        <v>155</v>
      </c>
      <c r="D47" s="112"/>
      <c r="E47" s="118"/>
      <c r="F47" s="121"/>
      <c r="G47" s="121"/>
      <c r="H47" s="121"/>
      <c r="I47" s="121"/>
      <c r="J47" s="121"/>
      <c r="K47" s="121"/>
      <c r="L47" s="121"/>
      <c r="M47" s="121"/>
      <c r="N47" s="110"/>
      <c r="O47" s="110"/>
      <c r="P47" s="110"/>
      <c r="Q47" s="110"/>
      <c r="R47" s="110"/>
      <c r="S47" s="110"/>
      <c r="T47" s="111"/>
      <c r="U47" s="110"/>
      <c r="V47" s="121"/>
      <c r="W47" s="105"/>
      <c r="X47" s="105"/>
      <c r="Y47" s="105"/>
      <c r="Z47" s="105"/>
      <c r="AA47" s="105"/>
      <c r="AB47" s="105"/>
      <c r="AC47" s="105"/>
      <c r="AD47" s="105"/>
      <c r="AE47" s="105" t="s">
        <v>118</v>
      </c>
      <c r="AF47" s="105">
        <v>0</v>
      </c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</row>
    <row r="48" spans="1:60" ht="22.5" outlineLevel="1" x14ac:dyDescent="0.2">
      <c r="A48" s="106"/>
      <c r="B48" s="106"/>
      <c r="C48" s="136" t="s">
        <v>156</v>
      </c>
      <c r="D48" s="112"/>
      <c r="E48" s="118"/>
      <c r="F48" s="121"/>
      <c r="G48" s="121"/>
      <c r="H48" s="121"/>
      <c r="I48" s="121"/>
      <c r="J48" s="121"/>
      <c r="K48" s="121"/>
      <c r="L48" s="121"/>
      <c r="M48" s="121"/>
      <c r="N48" s="110"/>
      <c r="O48" s="110"/>
      <c r="P48" s="110"/>
      <c r="Q48" s="110"/>
      <c r="R48" s="110"/>
      <c r="S48" s="110"/>
      <c r="T48" s="111"/>
      <c r="U48" s="110"/>
      <c r="V48" s="121"/>
      <c r="W48" s="105"/>
      <c r="X48" s="105"/>
      <c r="Y48" s="105"/>
      <c r="Z48" s="105"/>
      <c r="AA48" s="105"/>
      <c r="AB48" s="105"/>
      <c r="AC48" s="105"/>
      <c r="AD48" s="105"/>
      <c r="AE48" s="105" t="s">
        <v>118</v>
      </c>
      <c r="AF48" s="105">
        <v>0</v>
      </c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</row>
    <row r="49" spans="1:60" ht="22.5" outlineLevel="1" x14ac:dyDescent="0.2">
      <c r="A49" s="106"/>
      <c r="B49" s="106"/>
      <c r="C49" s="136" t="s">
        <v>157</v>
      </c>
      <c r="D49" s="112"/>
      <c r="E49" s="118"/>
      <c r="F49" s="121"/>
      <c r="G49" s="121"/>
      <c r="H49" s="121"/>
      <c r="I49" s="121"/>
      <c r="J49" s="121"/>
      <c r="K49" s="121"/>
      <c r="L49" s="121"/>
      <c r="M49" s="121"/>
      <c r="N49" s="110"/>
      <c r="O49" s="110"/>
      <c r="P49" s="110"/>
      <c r="Q49" s="110"/>
      <c r="R49" s="110"/>
      <c r="S49" s="110"/>
      <c r="T49" s="111"/>
      <c r="U49" s="110"/>
      <c r="V49" s="121"/>
      <c r="W49" s="105"/>
      <c r="X49" s="105"/>
      <c r="Y49" s="105"/>
      <c r="Z49" s="105"/>
      <c r="AA49" s="105"/>
      <c r="AB49" s="105"/>
      <c r="AC49" s="105"/>
      <c r="AD49" s="105"/>
      <c r="AE49" s="105" t="s">
        <v>118</v>
      </c>
      <c r="AF49" s="105">
        <v>0</v>
      </c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</row>
    <row r="50" spans="1:60" ht="22.5" outlineLevel="1" x14ac:dyDescent="0.2">
      <c r="A50" s="106"/>
      <c r="B50" s="106"/>
      <c r="C50" s="136" t="s">
        <v>158</v>
      </c>
      <c r="D50" s="112"/>
      <c r="E50" s="118"/>
      <c r="F50" s="121"/>
      <c r="G50" s="121"/>
      <c r="H50" s="121"/>
      <c r="I50" s="121"/>
      <c r="J50" s="121"/>
      <c r="K50" s="121"/>
      <c r="L50" s="121"/>
      <c r="M50" s="121"/>
      <c r="N50" s="110"/>
      <c r="O50" s="110"/>
      <c r="P50" s="110"/>
      <c r="Q50" s="110"/>
      <c r="R50" s="110"/>
      <c r="S50" s="110"/>
      <c r="T50" s="111"/>
      <c r="U50" s="110"/>
      <c r="V50" s="121"/>
      <c r="W50" s="105"/>
      <c r="X50" s="105"/>
      <c r="Y50" s="105"/>
      <c r="Z50" s="105"/>
      <c r="AA50" s="105"/>
      <c r="AB50" s="105"/>
      <c r="AC50" s="105"/>
      <c r="AD50" s="105"/>
      <c r="AE50" s="105" t="s">
        <v>118</v>
      </c>
      <c r="AF50" s="105">
        <v>0</v>
      </c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</row>
    <row r="51" spans="1:60" x14ac:dyDescent="0.2">
      <c r="A51" s="107" t="s">
        <v>113</v>
      </c>
      <c r="B51" s="107" t="s">
        <v>58</v>
      </c>
      <c r="C51" s="137" t="s">
        <v>59</v>
      </c>
      <c r="D51" s="113"/>
      <c r="E51" s="119"/>
      <c r="F51" s="122"/>
      <c r="G51" s="122">
        <f>SUMIF(AE52:AE52,"&lt;&gt;NOR",G52:G52)</f>
        <v>0</v>
      </c>
      <c r="H51" s="122"/>
      <c r="I51" s="122">
        <f>SUM(I52:I52)</f>
        <v>0</v>
      </c>
      <c r="J51" s="122"/>
      <c r="K51" s="122">
        <f>SUM(K52:K52)</f>
        <v>7500</v>
      </c>
      <c r="L51" s="122"/>
      <c r="M51" s="122">
        <f>SUM(M52:M52)</f>
        <v>0</v>
      </c>
      <c r="N51" s="114"/>
      <c r="O51" s="114">
        <f>SUM(O52:O52)</f>
        <v>0</v>
      </c>
      <c r="P51" s="114"/>
      <c r="Q51" s="114">
        <f>SUM(Q52:Q52)</f>
        <v>0</v>
      </c>
      <c r="R51" s="114"/>
      <c r="S51" s="114"/>
      <c r="T51" s="115"/>
      <c r="U51" s="114">
        <f>SUM(U52:U52)</f>
        <v>0</v>
      </c>
      <c r="V51" s="122"/>
      <c r="AE51" t="s">
        <v>114</v>
      </c>
    </row>
    <row r="52" spans="1:60" ht="22.5" outlineLevel="1" x14ac:dyDescent="0.2">
      <c r="A52" s="106">
        <v>2</v>
      </c>
      <c r="B52" s="106" t="s">
        <v>159</v>
      </c>
      <c r="C52" s="135" t="s">
        <v>160</v>
      </c>
      <c r="D52" s="109" t="s">
        <v>161</v>
      </c>
      <c r="E52" s="117">
        <v>1</v>
      </c>
      <c r="F52" s="381">
        <v>0</v>
      </c>
      <c r="G52" s="121">
        <f>ROUND(E52*F52,2)</f>
        <v>0</v>
      </c>
      <c r="H52" s="121">
        <v>0</v>
      </c>
      <c r="I52" s="121">
        <f>ROUND(E52*H52,2)</f>
        <v>0</v>
      </c>
      <c r="J52" s="121">
        <v>7500</v>
      </c>
      <c r="K52" s="121">
        <f>ROUND(E52*J52,2)</f>
        <v>7500</v>
      </c>
      <c r="L52" s="121">
        <v>21</v>
      </c>
      <c r="M52" s="121">
        <f>G52*(1+L52/100)</f>
        <v>0</v>
      </c>
      <c r="N52" s="110">
        <v>0</v>
      </c>
      <c r="O52" s="110">
        <f>ROUND(E52*N52,5)</f>
        <v>0</v>
      </c>
      <c r="P52" s="110">
        <v>0</v>
      </c>
      <c r="Q52" s="110">
        <f>ROUND(E52*P52,5)</f>
        <v>0</v>
      </c>
      <c r="R52" s="110"/>
      <c r="S52" s="110"/>
      <c r="T52" s="111">
        <v>0</v>
      </c>
      <c r="U52" s="110">
        <f>ROUND(E52*T52,2)</f>
        <v>0</v>
      </c>
      <c r="V52" s="121" t="s">
        <v>329</v>
      </c>
      <c r="W52" s="105"/>
      <c r="X52" s="105"/>
      <c r="Y52" s="105"/>
      <c r="Z52" s="105"/>
      <c r="AA52" s="105"/>
      <c r="AB52" s="105"/>
      <c r="AC52" s="105"/>
      <c r="AD52" s="105"/>
      <c r="AE52" s="105" t="s">
        <v>116</v>
      </c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</row>
    <row r="53" spans="1:60" x14ac:dyDescent="0.2">
      <c r="A53" s="107" t="s">
        <v>113</v>
      </c>
      <c r="B53" s="107" t="s">
        <v>60</v>
      </c>
      <c r="C53" s="137" t="s">
        <v>61</v>
      </c>
      <c r="D53" s="113"/>
      <c r="E53" s="119"/>
      <c r="F53" s="122"/>
      <c r="G53" s="122">
        <f>SUMIF(AE54:AE61,"&lt;&gt;NOR",G54:G61)</f>
        <v>0</v>
      </c>
      <c r="H53" s="122"/>
      <c r="I53" s="122">
        <f>SUM(I54:I61)</f>
        <v>3401.31</v>
      </c>
      <c r="J53" s="122"/>
      <c r="K53" s="122">
        <f>SUM(K54:K61)</f>
        <v>3281.6400000000003</v>
      </c>
      <c r="L53" s="122"/>
      <c r="M53" s="122">
        <f>SUM(M54:M61)</f>
        <v>0</v>
      </c>
      <c r="N53" s="114"/>
      <c r="O53" s="114">
        <f>SUM(O54:O61)</f>
        <v>0.78897000000000006</v>
      </c>
      <c r="P53" s="114"/>
      <c r="Q53" s="114">
        <f>SUM(Q54:Q61)</f>
        <v>6.4000000000000001E-2</v>
      </c>
      <c r="R53" s="114"/>
      <c r="S53" s="114"/>
      <c r="T53" s="115"/>
      <c r="U53" s="114">
        <f>SUM(U54:U61)</f>
        <v>6.4399999999999995</v>
      </c>
      <c r="V53" s="122"/>
      <c r="AE53" t="s">
        <v>114</v>
      </c>
    </row>
    <row r="54" spans="1:60" outlineLevel="1" x14ac:dyDescent="0.2">
      <c r="A54" s="106">
        <v>3</v>
      </c>
      <c r="B54" s="106" t="s">
        <v>162</v>
      </c>
      <c r="C54" s="135" t="s">
        <v>163</v>
      </c>
      <c r="D54" s="109" t="s">
        <v>164</v>
      </c>
      <c r="E54" s="117">
        <v>3.6</v>
      </c>
      <c r="F54" s="381">
        <v>0</v>
      </c>
      <c r="G54" s="121">
        <f>ROUND(E54*F54,2)</f>
        <v>0</v>
      </c>
      <c r="H54" s="121">
        <v>336.88</v>
      </c>
      <c r="I54" s="121">
        <f>ROUND(E54*H54,2)</f>
        <v>1212.77</v>
      </c>
      <c r="J54" s="121">
        <v>472.12</v>
      </c>
      <c r="K54" s="121">
        <f>ROUND(E54*J54,2)</f>
        <v>1699.63</v>
      </c>
      <c r="L54" s="121">
        <v>21</v>
      </c>
      <c r="M54" s="121">
        <f>G54*(1+L54/100)</f>
        <v>0</v>
      </c>
      <c r="N54" s="110">
        <v>0.13267999999999999</v>
      </c>
      <c r="O54" s="110">
        <f>ROUND(E54*N54,5)</f>
        <v>0.47765000000000002</v>
      </c>
      <c r="P54" s="110">
        <v>0</v>
      </c>
      <c r="Q54" s="110">
        <f>ROUND(E54*P54,5)</f>
        <v>0</v>
      </c>
      <c r="R54" s="110"/>
      <c r="S54" s="110"/>
      <c r="T54" s="111">
        <v>0.871</v>
      </c>
      <c r="U54" s="110">
        <f>ROUND(E54*T54,2)</f>
        <v>3.14</v>
      </c>
      <c r="V54" s="121" t="s">
        <v>328</v>
      </c>
      <c r="W54" s="105"/>
      <c r="X54" s="105"/>
      <c r="Y54" s="105"/>
      <c r="Z54" s="105"/>
      <c r="AA54" s="105"/>
      <c r="AB54" s="105"/>
      <c r="AC54" s="105"/>
      <c r="AD54" s="105"/>
      <c r="AE54" s="105" t="s">
        <v>116</v>
      </c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</row>
    <row r="55" spans="1:60" outlineLevel="1" x14ac:dyDescent="0.2">
      <c r="A55" s="106"/>
      <c r="B55" s="106"/>
      <c r="C55" s="136" t="s">
        <v>165</v>
      </c>
      <c r="D55" s="112"/>
      <c r="E55" s="118"/>
      <c r="F55" s="121"/>
      <c r="G55" s="121"/>
      <c r="H55" s="121"/>
      <c r="I55" s="121"/>
      <c r="J55" s="121"/>
      <c r="K55" s="121"/>
      <c r="L55" s="121"/>
      <c r="M55" s="121"/>
      <c r="N55" s="110"/>
      <c r="O55" s="110"/>
      <c r="P55" s="110"/>
      <c r="Q55" s="110"/>
      <c r="R55" s="110"/>
      <c r="S55" s="110"/>
      <c r="T55" s="111"/>
      <c r="U55" s="110"/>
      <c r="V55" s="121"/>
      <c r="W55" s="105"/>
      <c r="X55" s="105"/>
      <c r="Y55" s="105"/>
      <c r="Z55" s="105"/>
      <c r="AA55" s="105"/>
      <c r="AB55" s="105"/>
      <c r="AC55" s="105"/>
      <c r="AD55" s="105"/>
      <c r="AE55" s="105" t="s">
        <v>118</v>
      </c>
      <c r="AF55" s="105">
        <v>0</v>
      </c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</row>
    <row r="56" spans="1:60" outlineLevel="1" x14ac:dyDescent="0.2">
      <c r="A56" s="106"/>
      <c r="B56" s="106"/>
      <c r="C56" s="136" t="s">
        <v>166</v>
      </c>
      <c r="D56" s="112"/>
      <c r="E56" s="118"/>
      <c r="F56" s="121"/>
      <c r="G56" s="121"/>
      <c r="H56" s="121"/>
      <c r="I56" s="121"/>
      <c r="J56" s="121"/>
      <c r="K56" s="121"/>
      <c r="L56" s="121"/>
      <c r="M56" s="121"/>
      <c r="N56" s="110"/>
      <c r="O56" s="110"/>
      <c r="P56" s="110"/>
      <c r="Q56" s="110"/>
      <c r="R56" s="110"/>
      <c r="S56" s="110"/>
      <c r="T56" s="111"/>
      <c r="U56" s="110"/>
      <c r="V56" s="121"/>
      <c r="W56" s="105"/>
      <c r="X56" s="105"/>
      <c r="Y56" s="105"/>
      <c r="Z56" s="105"/>
      <c r="AA56" s="105"/>
      <c r="AB56" s="105"/>
      <c r="AC56" s="105"/>
      <c r="AD56" s="105"/>
      <c r="AE56" s="105" t="s">
        <v>118</v>
      </c>
      <c r="AF56" s="105">
        <v>0</v>
      </c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</row>
    <row r="57" spans="1:60" outlineLevel="1" x14ac:dyDescent="0.2">
      <c r="A57" s="106"/>
      <c r="B57" s="106"/>
      <c r="C57" s="136" t="s">
        <v>167</v>
      </c>
      <c r="D57" s="112"/>
      <c r="E57" s="118">
        <v>3.6</v>
      </c>
      <c r="F57" s="121"/>
      <c r="G57" s="121"/>
      <c r="H57" s="121"/>
      <c r="I57" s="121"/>
      <c r="J57" s="121"/>
      <c r="K57" s="121"/>
      <c r="L57" s="121"/>
      <c r="M57" s="121"/>
      <c r="N57" s="110"/>
      <c r="O57" s="110"/>
      <c r="P57" s="110"/>
      <c r="Q57" s="110"/>
      <c r="R57" s="110"/>
      <c r="S57" s="110"/>
      <c r="T57" s="111"/>
      <c r="U57" s="110"/>
      <c r="V57" s="121"/>
      <c r="W57" s="105"/>
      <c r="X57" s="105"/>
      <c r="Y57" s="105"/>
      <c r="Z57" s="105"/>
      <c r="AA57" s="105"/>
      <c r="AB57" s="105"/>
      <c r="AC57" s="105"/>
      <c r="AD57" s="105"/>
      <c r="AE57" s="105" t="s">
        <v>118</v>
      </c>
      <c r="AF57" s="105">
        <v>0</v>
      </c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</row>
    <row r="58" spans="1:60" outlineLevel="1" x14ac:dyDescent="0.2">
      <c r="A58" s="106"/>
      <c r="B58" s="106"/>
      <c r="C58" s="138" t="s">
        <v>168</v>
      </c>
      <c r="D58" s="116"/>
      <c r="E58" s="120">
        <v>3.6</v>
      </c>
      <c r="F58" s="121"/>
      <c r="G58" s="121"/>
      <c r="H58" s="121"/>
      <c r="I58" s="121"/>
      <c r="J58" s="121"/>
      <c r="K58" s="121"/>
      <c r="L58" s="121"/>
      <c r="M58" s="121"/>
      <c r="N58" s="110"/>
      <c r="O58" s="110"/>
      <c r="P58" s="110"/>
      <c r="Q58" s="110"/>
      <c r="R58" s="110"/>
      <c r="S58" s="110"/>
      <c r="T58" s="111"/>
      <c r="U58" s="110"/>
      <c r="V58" s="121"/>
      <c r="W58" s="105"/>
      <c r="X58" s="105"/>
      <c r="Y58" s="105"/>
      <c r="Z58" s="105"/>
      <c r="AA58" s="105"/>
      <c r="AB58" s="105"/>
      <c r="AC58" s="105"/>
      <c r="AD58" s="105"/>
      <c r="AE58" s="105" t="s">
        <v>118</v>
      </c>
      <c r="AF58" s="105">
        <v>1</v>
      </c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</row>
    <row r="59" spans="1:60" ht="22.5" outlineLevel="1" x14ac:dyDescent="0.2">
      <c r="A59" s="106">
        <v>4</v>
      </c>
      <c r="B59" s="106" t="s">
        <v>169</v>
      </c>
      <c r="C59" s="135" t="s">
        <v>170</v>
      </c>
      <c r="D59" s="109" t="s">
        <v>171</v>
      </c>
      <c r="E59" s="117">
        <v>1</v>
      </c>
      <c r="F59" s="381">
        <v>0</v>
      </c>
      <c r="G59" s="121">
        <f>ROUND(E59*F59,2)</f>
        <v>0</v>
      </c>
      <c r="H59" s="121">
        <v>511.2</v>
      </c>
      <c r="I59" s="121">
        <f>ROUND(E59*H59,2)</f>
        <v>511.2</v>
      </c>
      <c r="J59" s="121">
        <v>1095.8</v>
      </c>
      <c r="K59" s="121">
        <f>ROUND(E59*J59,2)</f>
        <v>1095.8</v>
      </c>
      <c r="L59" s="121">
        <v>21</v>
      </c>
      <c r="M59" s="121">
        <f>G59*(1+L59/100)</f>
        <v>0</v>
      </c>
      <c r="N59" s="110">
        <v>8.4599999999999995E-2</v>
      </c>
      <c r="O59" s="110">
        <f>ROUND(E59*N59,5)</f>
        <v>8.4599999999999995E-2</v>
      </c>
      <c r="P59" s="110">
        <v>6.4000000000000001E-2</v>
      </c>
      <c r="Q59" s="110">
        <f>ROUND(E59*P59,5)</f>
        <v>6.4000000000000001E-2</v>
      </c>
      <c r="R59" s="110"/>
      <c r="S59" s="110"/>
      <c r="T59" s="111">
        <v>2.38226</v>
      </c>
      <c r="U59" s="110">
        <f>ROUND(E59*T59,2)</f>
        <v>2.38</v>
      </c>
      <c r="V59" s="121" t="s">
        <v>328</v>
      </c>
      <c r="W59" s="105"/>
      <c r="X59" s="105"/>
      <c r="Y59" s="105"/>
      <c r="Z59" s="105"/>
      <c r="AA59" s="105"/>
      <c r="AB59" s="105"/>
      <c r="AC59" s="105"/>
      <c r="AD59" s="105"/>
      <c r="AE59" s="105" t="s">
        <v>172</v>
      </c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</row>
    <row r="60" spans="1:60" outlineLevel="1" x14ac:dyDescent="0.2">
      <c r="A60" s="106">
        <v>5</v>
      </c>
      <c r="B60" s="106" t="s">
        <v>619</v>
      </c>
      <c r="C60" s="135" t="s">
        <v>620</v>
      </c>
      <c r="D60" s="109" t="s">
        <v>194</v>
      </c>
      <c r="E60" s="117">
        <v>0.29759999999999998</v>
      </c>
      <c r="F60" s="381">
        <v>0</v>
      </c>
      <c r="G60" s="121">
        <f>ROUND(E60*F60,2)</f>
        <v>0</v>
      </c>
      <c r="H60" s="121">
        <v>5636.23</v>
      </c>
      <c r="I60" s="121">
        <f>ROUND(E60*H60,2)</f>
        <v>1677.34</v>
      </c>
      <c r="J60" s="121">
        <v>1633.7700000000004</v>
      </c>
      <c r="K60" s="121">
        <f>ROUND(E60*J60,2)</f>
        <v>486.21</v>
      </c>
      <c r="L60" s="121">
        <v>21</v>
      </c>
      <c r="M60" s="121">
        <f>G60*(1+L60/100)</f>
        <v>0</v>
      </c>
      <c r="N60" s="110">
        <v>0.76182000000000005</v>
      </c>
      <c r="O60" s="110">
        <f>ROUND(E60*N60,5)</f>
        <v>0.22672</v>
      </c>
      <c r="P60" s="110">
        <v>0</v>
      </c>
      <c r="Q60" s="110">
        <f>ROUND(E60*P60,5)</f>
        <v>0</v>
      </c>
      <c r="R60" s="110"/>
      <c r="S60" s="110"/>
      <c r="T60" s="111">
        <v>3.08188</v>
      </c>
      <c r="U60" s="110">
        <f>ROUND(E60*T60,2)</f>
        <v>0.92</v>
      </c>
      <c r="V60" s="121" t="s">
        <v>328</v>
      </c>
      <c r="W60" s="105"/>
      <c r="X60" s="105"/>
      <c r="Y60" s="105"/>
      <c r="Z60" s="105"/>
      <c r="AA60" s="105"/>
      <c r="AB60" s="105"/>
      <c r="AC60" s="105"/>
      <c r="AD60" s="105"/>
      <c r="AE60" s="105" t="s">
        <v>116</v>
      </c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</row>
    <row r="61" spans="1:60" outlineLevel="1" x14ac:dyDescent="0.2">
      <c r="A61" s="106"/>
      <c r="B61" s="106"/>
      <c r="C61" s="136" t="s">
        <v>621</v>
      </c>
      <c r="D61" s="112"/>
      <c r="E61" s="118">
        <v>0.29759999999999998</v>
      </c>
      <c r="F61" s="121"/>
      <c r="G61" s="121"/>
      <c r="H61" s="121"/>
      <c r="I61" s="121"/>
      <c r="J61" s="121"/>
      <c r="K61" s="121"/>
      <c r="L61" s="121"/>
      <c r="M61" s="121"/>
      <c r="N61" s="110"/>
      <c r="O61" s="110"/>
      <c r="P61" s="110"/>
      <c r="Q61" s="110"/>
      <c r="R61" s="110"/>
      <c r="S61" s="110"/>
      <c r="T61" s="111"/>
      <c r="U61" s="110"/>
      <c r="V61" s="121"/>
      <c r="W61" s="105"/>
      <c r="X61" s="105"/>
      <c r="Y61" s="105"/>
      <c r="Z61" s="105"/>
      <c r="AA61" s="105"/>
      <c r="AB61" s="105"/>
      <c r="AC61" s="105"/>
      <c r="AD61" s="105"/>
      <c r="AE61" s="105" t="s">
        <v>118</v>
      </c>
      <c r="AF61" s="105">
        <v>0</v>
      </c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</row>
    <row r="62" spans="1:60" x14ac:dyDescent="0.2">
      <c r="A62" s="107" t="s">
        <v>113</v>
      </c>
      <c r="B62" s="107" t="s">
        <v>62</v>
      </c>
      <c r="C62" s="137" t="s">
        <v>63</v>
      </c>
      <c r="D62" s="113"/>
      <c r="E62" s="119"/>
      <c r="F62" s="122"/>
      <c r="G62" s="122">
        <f>SUMIF(AE63:AE65,"&lt;&gt;NOR",G63:G65)</f>
        <v>0</v>
      </c>
      <c r="H62" s="122"/>
      <c r="I62" s="122">
        <f>SUM(I63:I65)</f>
        <v>5705.07</v>
      </c>
      <c r="J62" s="122"/>
      <c r="K62" s="122">
        <f>SUM(K63:K65)</f>
        <v>2009.13</v>
      </c>
      <c r="L62" s="122"/>
      <c r="M62" s="122">
        <f>SUM(M63:M65)</f>
        <v>0</v>
      </c>
      <c r="N62" s="114"/>
      <c r="O62" s="114">
        <f>SUM(O63:O65)</f>
        <v>3.526E-2</v>
      </c>
      <c r="P62" s="114"/>
      <c r="Q62" s="114">
        <f>SUM(Q63:Q65)</f>
        <v>0</v>
      </c>
      <c r="R62" s="114"/>
      <c r="S62" s="114"/>
      <c r="T62" s="115"/>
      <c r="U62" s="114">
        <f>SUM(U63:U65)</f>
        <v>3.61</v>
      </c>
      <c r="V62" s="122"/>
      <c r="AE62" t="s">
        <v>114</v>
      </c>
    </row>
    <row r="63" spans="1:60" outlineLevel="1" x14ac:dyDescent="0.2">
      <c r="A63" s="106">
        <v>6</v>
      </c>
      <c r="B63" s="106" t="s">
        <v>173</v>
      </c>
      <c r="C63" s="135" t="s">
        <v>174</v>
      </c>
      <c r="D63" s="109" t="s">
        <v>164</v>
      </c>
      <c r="E63" s="117">
        <v>8.6</v>
      </c>
      <c r="F63" s="121">
        <v>0</v>
      </c>
      <c r="G63" s="121">
        <f>ROUND(E63*F63,2)</f>
        <v>0</v>
      </c>
      <c r="H63" s="121">
        <v>663.38</v>
      </c>
      <c r="I63" s="121">
        <f>ROUND(E63*H63,2)</f>
        <v>5705.07</v>
      </c>
      <c r="J63" s="121">
        <v>233.62</v>
      </c>
      <c r="K63" s="121">
        <f>ROUND(E63*J63,2)</f>
        <v>2009.13</v>
      </c>
      <c r="L63" s="121">
        <v>21</v>
      </c>
      <c r="M63" s="121">
        <f>G63*(1+L63/100)</f>
        <v>0</v>
      </c>
      <c r="N63" s="110">
        <v>4.1000000000000003E-3</v>
      </c>
      <c r="O63" s="110">
        <f>ROUND(E63*N63,5)</f>
        <v>3.526E-2</v>
      </c>
      <c r="P63" s="110">
        <v>0</v>
      </c>
      <c r="Q63" s="110">
        <f>ROUND(E63*P63,5)</f>
        <v>0</v>
      </c>
      <c r="R63" s="110"/>
      <c r="S63" s="110"/>
      <c r="T63" s="111">
        <v>0.42</v>
      </c>
      <c r="U63" s="110">
        <f>ROUND(E63*T63,2)</f>
        <v>3.61</v>
      </c>
      <c r="V63" s="121" t="s">
        <v>328</v>
      </c>
      <c r="W63" s="105"/>
      <c r="X63" s="105"/>
      <c r="Y63" s="105"/>
      <c r="Z63" s="105"/>
      <c r="AA63" s="105"/>
      <c r="AB63" s="105"/>
      <c r="AC63" s="105"/>
      <c r="AD63" s="105"/>
      <c r="AE63" s="105" t="s">
        <v>116</v>
      </c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</row>
    <row r="64" spans="1:60" outlineLevel="1" x14ac:dyDescent="0.2">
      <c r="A64" s="106"/>
      <c r="B64" s="106"/>
      <c r="C64" s="136" t="s">
        <v>175</v>
      </c>
      <c r="D64" s="112"/>
      <c r="E64" s="118">
        <v>8.6</v>
      </c>
      <c r="F64" s="121"/>
      <c r="G64" s="121"/>
      <c r="H64" s="121"/>
      <c r="I64" s="121"/>
      <c r="J64" s="121"/>
      <c r="K64" s="121"/>
      <c r="L64" s="121"/>
      <c r="M64" s="121"/>
      <c r="N64" s="110"/>
      <c r="O64" s="110"/>
      <c r="P64" s="110"/>
      <c r="Q64" s="110"/>
      <c r="R64" s="110"/>
      <c r="S64" s="110"/>
      <c r="T64" s="111"/>
      <c r="U64" s="110"/>
      <c r="V64" s="121"/>
      <c r="W64" s="105"/>
      <c r="X64" s="105"/>
      <c r="Y64" s="105"/>
      <c r="Z64" s="105"/>
      <c r="AA64" s="105"/>
      <c r="AB64" s="105"/>
      <c r="AC64" s="105"/>
      <c r="AD64" s="105"/>
      <c r="AE64" s="105" t="s">
        <v>118</v>
      </c>
      <c r="AF64" s="105">
        <v>0</v>
      </c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</row>
    <row r="65" spans="1:60" outlineLevel="1" x14ac:dyDescent="0.2">
      <c r="A65" s="106"/>
      <c r="B65" s="106"/>
      <c r="C65" s="138" t="s">
        <v>168</v>
      </c>
      <c r="D65" s="116"/>
      <c r="E65" s="120">
        <v>8.6</v>
      </c>
      <c r="F65" s="121"/>
      <c r="G65" s="121"/>
      <c r="H65" s="121"/>
      <c r="I65" s="121"/>
      <c r="J65" s="121"/>
      <c r="K65" s="121"/>
      <c r="L65" s="121"/>
      <c r="M65" s="121"/>
      <c r="N65" s="110"/>
      <c r="O65" s="110"/>
      <c r="P65" s="110"/>
      <c r="Q65" s="110"/>
      <c r="R65" s="110"/>
      <c r="S65" s="110"/>
      <c r="T65" s="111"/>
      <c r="U65" s="110"/>
      <c r="V65" s="121"/>
      <c r="W65" s="105"/>
      <c r="X65" s="105"/>
      <c r="Y65" s="105"/>
      <c r="Z65" s="105"/>
      <c r="AA65" s="105"/>
      <c r="AB65" s="105"/>
      <c r="AC65" s="105"/>
      <c r="AD65" s="105"/>
      <c r="AE65" s="105" t="s">
        <v>118</v>
      </c>
      <c r="AF65" s="105">
        <v>1</v>
      </c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</row>
    <row r="66" spans="1:60" x14ac:dyDescent="0.2">
      <c r="A66" s="107" t="s">
        <v>113</v>
      </c>
      <c r="B66" s="107" t="s">
        <v>64</v>
      </c>
      <c r="C66" s="137" t="s">
        <v>65</v>
      </c>
      <c r="D66" s="113"/>
      <c r="E66" s="119"/>
      <c r="F66" s="122"/>
      <c r="G66" s="122">
        <f>SUMIF(AE67:AE73,"&lt;&gt;NOR",G67:G73)</f>
        <v>0</v>
      </c>
      <c r="H66" s="122"/>
      <c r="I66" s="122">
        <f>SUM(I67:I73)</f>
        <v>7398.99</v>
      </c>
      <c r="J66" s="122"/>
      <c r="K66" s="122">
        <f>SUM(K67:K73)</f>
        <v>8159.41</v>
      </c>
      <c r="L66" s="122"/>
      <c r="M66" s="122">
        <f>SUM(M67:M73)</f>
        <v>0</v>
      </c>
      <c r="N66" s="114"/>
      <c r="O66" s="114">
        <f>SUM(O67:O73)</f>
        <v>0.28014000000000006</v>
      </c>
      <c r="P66" s="114"/>
      <c r="Q66" s="114">
        <f>SUM(Q67:Q73)</f>
        <v>0</v>
      </c>
      <c r="R66" s="114"/>
      <c r="S66" s="114"/>
      <c r="T66" s="115"/>
      <c r="U66" s="114">
        <f>SUM(U67:U73)</f>
        <v>11.74</v>
      </c>
      <c r="V66" s="122"/>
      <c r="AE66" t="s">
        <v>114</v>
      </c>
    </row>
    <row r="67" spans="1:60" ht="22.5" outlineLevel="1" x14ac:dyDescent="0.2">
      <c r="A67" s="106">
        <v>7</v>
      </c>
      <c r="B67" s="106" t="s">
        <v>176</v>
      </c>
      <c r="C67" s="135" t="s">
        <v>177</v>
      </c>
      <c r="D67" s="109" t="s">
        <v>164</v>
      </c>
      <c r="E67" s="117">
        <v>12.167</v>
      </c>
      <c r="F67" s="381">
        <v>0</v>
      </c>
      <c r="G67" s="121">
        <f>ROUND(E67*F67,2)</f>
        <v>0</v>
      </c>
      <c r="H67" s="121">
        <v>562.85</v>
      </c>
      <c r="I67" s="121">
        <f>ROUND(E67*H67,2)</f>
        <v>6848.2</v>
      </c>
      <c r="J67" s="121">
        <v>522.15</v>
      </c>
      <c r="K67" s="121">
        <f>ROUND(E67*J67,2)</f>
        <v>6353</v>
      </c>
      <c r="L67" s="121">
        <v>21</v>
      </c>
      <c r="M67" s="121">
        <f>G67*(1+L67/100)</f>
        <v>0</v>
      </c>
      <c r="N67" s="110">
        <v>2.2100000000000002E-2</v>
      </c>
      <c r="O67" s="110">
        <f>ROUND(E67*N67,5)</f>
        <v>0.26889000000000002</v>
      </c>
      <c r="P67" s="110">
        <v>0</v>
      </c>
      <c r="Q67" s="110">
        <f>ROUND(E67*P67,5)</f>
        <v>0</v>
      </c>
      <c r="R67" s="110"/>
      <c r="S67" s="110"/>
      <c r="T67" s="111">
        <v>0.83848999999999996</v>
      </c>
      <c r="U67" s="110">
        <f>ROUND(E67*T67,2)</f>
        <v>10.199999999999999</v>
      </c>
      <c r="V67" s="121" t="s">
        <v>328</v>
      </c>
      <c r="W67" s="105"/>
      <c r="X67" s="105"/>
      <c r="Y67" s="105"/>
      <c r="Z67" s="105"/>
      <c r="AA67" s="105"/>
      <c r="AB67" s="105"/>
      <c r="AC67" s="105"/>
      <c r="AD67" s="105"/>
      <c r="AE67" s="105" t="s">
        <v>116</v>
      </c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</row>
    <row r="68" spans="1:60" outlineLevel="1" x14ac:dyDescent="0.2">
      <c r="A68" s="106"/>
      <c r="B68" s="106"/>
      <c r="C68" s="136" t="s">
        <v>178</v>
      </c>
      <c r="D68" s="112"/>
      <c r="E68" s="118"/>
      <c r="F68" s="121"/>
      <c r="G68" s="121"/>
      <c r="H68" s="121"/>
      <c r="I68" s="121"/>
      <c r="J68" s="121"/>
      <c r="K68" s="121"/>
      <c r="L68" s="121"/>
      <c r="M68" s="121"/>
      <c r="N68" s="110"/>
      <c r="O68" s="110"/>
      <c r="P68" s="110"/>
      <c r="Q68" s="110"/>
      <c r="R68" s="110"/>
      <c r="S68" s="110"/>
      <c r="T68" s="111"/>
      <c r="U68" s="110"/>
      <c r="V68" s="121"/>
      <c r="W68" s="105"/>
      <c r="X68" s="105"/>
      <c r="Y68" s="105"/>
      <c r="Z68" s="105"/>
      <c r="AA68" s="105"/>
      <c r="AB68" s="105"/>
      <c r="AC68" s="105"/>
      <c r="AD68" s="105"/>
      <c r="AE68" s="105" t="s">
        <v>118</v>
      </c>
      <c r="AF68" s="105">
        <v>0</v>
      </c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</row>
    <row r="69" spans="1:60" outlineLevel="1" x14ac:dyDescent="0.2">
      <c r="A69" s="106"/>
      <c r="B69" s="106"/>
      <c r="C69" s="136" t="s">
        <v>179</v>
      </c>
      <c r="D69" s="112"/>
      <c r="E69" s="118">
        <v>12.167</v>
      </c>
      <c r="F69" s="121"/>
      <c r="G69" s="121"/>
      <c r="H69" s="121"/>
      <c r="I69" s="121"/>
      <c r="J69" s="121"/>
      <c r="K69" s="121"/>
      <c r="L69" s="121"/>
      <c r="M69" s="121"/>
      <c r="N69" s="110"/>
      <c r="O69" s="110"/>
      <c r="P69" s="110"/>
      <c r="Q69" s="110"/>
      <c r="R69" s="110"/>
      <c r="S69" s="110"/>
      <c r="T69" s="111"/>
      <c r="U69" s="110"/>
      <c r="V69" s="121"/>
      <c r="W69" s="105"/>
      <c r="X69" s="105"/>
      <c r="Y69" s="105"/>
      <c r="Z69" s="105"/>
      <c r="AA69" s="105"/>
      <c r="AB69" s="105"/>
      <c r="AC69" s="105"/>
      <c r="AD69" s="105"/>
      <c r="AE69" s="105" t="s">
        <v>118</v>
      </c>
      <c r="AF69" s="105">
        <v>0</v>
      </c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</row>
    <row r="70" spans="1:60" outlineLevel="1" x14ac:dyDescent="0.2">
      <c r="A70" s="106"/>
      <c r="B70" s="106"/>
      <c r="C70" s="138" t="s">
        <v>168</v>
      </c>
      <c r="D70" s="116"/>
      <c r="E70" s="120">
        <v>12.167</v>
      </c>
      <c r="F70" s="121"/>
      <c r="G70" s="121"/>
      <c r="H70" s="121"/>
      <c r="I70" s="121"/>
      <c r="J70" s="121"/>
      <c r="K70" s="121"/>
      <c r="L70" s="121"/>
      <c r="M70" s="121"/>
      <c r="N70" s="110"/>
      <c r="O70" s="110"/>
      <c r="P70" s="110"/>
      <c r="Q70" s="110"/>
      <c r="R70" s="110"/>
      <c r="S70" s="110"/>
      <c r="T70" s="111"/>
      <c r="U70" s="110"/>
      <c r="V70" s="121"/>
      <c r="W70" s="105"/>
      <c r="X70" s="105"/>
      <c r="Y70" s="105"/>
      <c r="Z70" s="105"/>
      <c r="AA70" s="105"/>
      <c r="AB70" s="105"/>
      <c r="AC70" s="105"/>
      <c r="AD70" s="105"/>
      <c r="AE70" s="105" t="s">
        <v>118</v>
      </c>
      <c r="AF70" s="105">
        <v>1</v>
      </c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</row>
    <row r="71" spans="1:60" ht="22.5" outlineLevel="1" x14ac:dyDescent="0.2">
      <c r="A71" s="106">
        <v>8</v>
      </c>
      <c r="B71" s="106" t="s">
        <v>180</v>
      </c>
      <c r="C71" s="135" t="s">
        <v>181</v>
      </c>
      <c r="D71" s="109" t="s">
        <v>182</v>
      </c>
      <c r="E71" s="117">
        <v>9.1999999999999993</v>
      </c>
      <c r="F71" s="381">
        <v>0</v>
      </c>
      <c r="G71" s="121">
        <f>ROUND(E71*F71,2)</f>
        <v>0</v>
      </c>
      <c r="H71" s="121">
        <v>24.86</v>
      </c>
      <c r="I71" s="121">
        <f>ROUND(E71*H71,2)</f>
        <v>228.71</v>
      </c>
      <c r="J71" s="121">
        <v>31.14</v>
      </c>
      <c r="K71" s="121">
        <f>ROUND(E71*J71,2)</f>
        <v>286.49</v>
      </c>
      <c r="L71" s="121">
        <v>21</v>
      </c>
      <c r="M71" s="121">
        <f>G71*(1+L71/100)</f>
        <v>0</v>
      </c>
      <c r="N71" s="110">
        <v>1.3999999999999999E-4</v>
      </c>
      <c r="O71" s="110">
        <f>ROUND(E71*N71,5)</f>
        <v>1.2899999999999999E-3</v>
      </c>
      <c r="P71" s="110">
        <v>0</v>
      </c>
      <c r="Q71" s="110">
        <f>ROUND(E71*P71,5)</f>
        <v>0</v>
      </c>
      <c r="R71" s="110"/>
      <c r="S71" s="110"/>
      <c r="T71" s="111">
        <v>0.05</v>
      </c>
      <c r="U71" s="110">
        <f>ROUND(E71*T71,2)</f>
        <v>0.46</v>
      </c>
      <c r="V71" s="121" t="s">
        <v>328</v>
      </c>
      <c r="W71" s="105"/>
      <c r="X71" s="105"/>
      <c r="Y71" s="105"/>
      <c r="Z71" s="105"/>
      <c r="AA71" s="105"/>
      <c r="AB71" s="105"/>
      <c r="AC71" s="105"/>
      <c r="AD71" s="105"/>
      <c r="AE71" s="105" t="s">
        <v>116</v>
      </c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</row>
    <row r="72" spans="1:60" outlineLevel="1" x14ac:dyDescent="0.2">
      <c r="A72" s="106"/>
      <c r="B72" s="106"/>
      <c r="C72" s="136" t="s">
        <v>183</v>
      </c>
      <c r="D72" s="112"/>
      <c r="E72" s="118">
        <v>9.1999999999999993</v>
      </c>
      <c r="F72" s="121"/>
      <c r="G72" s="121"/>
      <c r="H72" s="121"/>
      <c r="I72" s="121"/>
      <c r="J72" s="121"/>
      <c r="K72" s="121"/>
      <c r="L72" s="121"/>
      <c r="M72" s="121"/>
      <c r="N72" s="110"/>
      <c r="O72" s="110"/>
      <c r="P72" s="110"/>
      <c r="Q72" s="110"/>
      <c r="R72" s="110"/>
      <c r="S72" s="110"/>
      <c r="T72" s="111"/>
      <c r="U72" s="110"/>
      <c r="V72" s="121"/>
      <c r="W72" s="105"/>
      <c r="X72" s="105"/>
      <c r="Y72" s="105"/>
      <c r="Z72" s="105"/>
      <c r="AA72" s="105"/>
      <c r="AB72" s="105"/>
      <c r="AC72" s="105"/>
      <c r="AD72" s="105"/>
      <c r="AE72" s="105" t="s">
        <v>118</v>
      </c>
      <c r="AF72" s="105">
        <v>0</v>
      </c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</row>
    <row r="73" spans="1:60" ht="22.5" outlineLevel="1" x14ac:dyDescent="0.2">
      <c r="A73" s="106">
        <v>9</v>
      </c>
      <c r="B73" s="106" t="s">
        <v>184</v>
      </c>
      <c r="C73" s="135" t="s">
        <v>185</v>
      </c>
      <c r="D73" s="109" t="s">
        <v>171</v>
      </c>
      <c r="E73" s="117">
        <v>3</v>
      </c>
      <c r="F73" s="381">
        <v>0</v>
      </c>
      <c r="G73" s="121">
        <f>ROUND(E73*F73,2)</f>
        <v>0</v>
      </c>
      <c r="H73" s="121">
        <v>107.36</v>
      </c>
      <c r="I73" s="121">
        <f>ROUND(E73*H73,2)</f>
        <v>322.08</v>
      </c>
      <c r="J73" s="121">
        <v>506.64</v>
      </c>
      <c r="K73" s="121">
        <f>ROUND(E73*J73,2)</f>
        <v>1519.92</v>
      </c>
      <c r="L73" s="121">
        <v>21</v>
      </c>
      <c r="M73" s="121">
        <f>G73*(1+L73/100)</f>
        <v>0</v>
      </c>
      <c r="N73" s="110">
        <v>3.32E-3</v>
      </c>
      <c r="O73" s="110">
        <f>ROUND(E73*N73,5)</f>
        <v>9.9600000000000001E-3</v>
      </c>
      <c r="P73" s="110">
        <v>0</v>
      </c>
      <c r="Q73" s="110">
        <f>ROUND(E73*P73,5)</f>
        <v>0</v>
      </c>
      <c r="R73" s="110"/>
      <c r="S73" s="110"/>
      <c r="T73" s="111">
        <v>0.36</v>
      </c>
      <c r="U73" s="110">
        <f>ROUND(E73*T73,2)</f>
        <v>1.08</v>
      </c>
      <c r="V73" s="121" t="s">
        <v>329</v>
      </c>
      <c r="W73" s="105"/>
      <c r="X73" s="105"/>
      <c r="Y73" s="105"/>
      <c r="Z73" s="105"/>
      <c r="AA73" s="105"/>
      <c r="AB73" s="105"/>
      <c r="AC73" s="105"/>
      <c r="AD73" s="105"/>
      <c r="AE73" s="105" t="s">
        <v>116</v>
      </c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</row>
    <row r="74" spans="1:60" x14ac:dyDescent="0.2">
      <c r="A74" s="107" t="s">
        <v>113</v>
      </c>
      <c r="B74" s="107" t="s">
        <v>66</v>
      </c>
      <c r="C74" s="137" t="s">
        <v>67</v>
      </c>
      <c r="D74" s="113"/>
      <c r="E74" s="119"/>
      <c r="F74" s="122"/>
      <c r="G74" s="122">
        <f>SUMIF(AE75:AE85,"&lt;&gt;NOR",G75:G85)</f>
        <v>0</v>
      </c>
      <c r="H74" s="122"/>
      <c r="I74" s="122">
        <f>SUM(I75:I85)</f>
        <v>2373.0699999999997</v>
      </c>
      <c r="J74" s="122"/>
      <c r="K74" s="122">
        <f>SUM(K75:K85)</f>
        <v>7122.3000000000011</v>
      </c>
      <c r="L74" s="122"/>
      <c r="M74" s="122">
        <f>SUM(M75:M85)</f>
        <v>0</v>
      </c>
      <c r="N74" s="114"/>
      <c r="O74" s="114">
        <f>SUM(O75:O85)</f>
        <v>0.58645000000000003</v>
      </c>
      <c r="P74" s="114"/>
      <c r="Q74" s="114">
        <f>SUM(Q75:Q85)</f>
        <v>0</v>
      </c>
      <c r="R74" s="114"/>
      <c r="S74" s="114"/>
      <c r="T74" s="115"/>
      <c r="U74" s="114">
        <f>SUM(U75:U85)</f>
        <v>13.09</v>
      </c>
      <c r="V74" s="122"/>
      <c r="AE74" t="s">
        <v>114</v>
      </c>
    </row>
    <row r="75" spans="1:60" outlineLevel="1" x14ac:dyDescent="0.2">
      <c r="A75" s="106">
        <v>10</v>
      </c>
      <c r="B75" s="106" t="s">
        <v>186</v>
      </c>
      <c r="C75" s="135" t="s">
        <v>187</v>
      </c>
      <c r="D75" s="109" t="s">
        <v>164</v>
      </c>
      <c r="E75" s="117">
        <v>3.6</v>
      </c>
      <c r="F75" s="381">
        <v>0</v>
      </c>
      <c r="G75" s="121">
        <f>ROUND(E75*F75,2)</f>
        <v>0</v>
      </c>
      <c r="H75" s="121">
        <v>220.85</v>
      </c>
      <c r="I75" s="121">
        <f>ROUND(E75*H75,2)</f>
        <v>795.06</v>
      </c>
      <c r="J75" s="121">
        <v>1141.1500000000001</v>
      </c>
      <c r="K75" s="121">
        <f>ROUND(E75*J75,2)</f>
        <v>4108.1400000000003</v>
      </c>
      <c r="L75" s="121">
        <v>21</v>
      </c>
      <c r="M75" s="121">
        <f>G75*(1+L75/100)</f>
        <v>0</v>
      </c>
      <c r="N75" s="110">
        <v>0.15039</v>
      </c>
      <c r="O75" s="110">
        <f>ROUND(E75*N75,5)</f>
        <v>0.54139999999999999</v>
      </c>
      <c r="P75" s="110">
        <v>0</v>
      </c>
      <c r="Q75" s="110">
        <f>ROUND(E75*P75,5)</f>
        <v>0</v>
      </c>
      <c r="R75" s="110"/>
      <c r="S75" s="110"/>
      <c r="T75" s="111">
        <v>2.0999599999999998</v>
      </c>
      <c r="U75" s="110">
        <f>ROUND(E75*T75,2)</f>
        <v>7.56</v>
      </c>
      <c r="V75" s="121" t="s">
        <v>328</v>
      </c>
      <c r="W75" s="105"/>
      <c r="X75" s="105"/>
      <c r="Y75" s="105"/>
      <c r="Z75" s="105"/>
      <c r="AA75" s="105"/>
      <c r="AB75" s="105"/>
      <c r="AC75" s="105"/>
      <c r="AD75" s="105"/>
      <c r="AE75" s="105" t="s">
        <v>172</v>
      </c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</row>
    <row r="76" spans="1:60" outlineLevel="1" x14ac:dyDescent="0.2">
      <c r="A76" s="106"/>
      <c r="B76" s="106"/>
      <c r="C76" s="136" t="s">
        <v>165</v>
      </c>
      <c r="D76" s="112"/>
      <c r="E76" s="118"/>
      <c r="F76" s="121"/>
      <c r="G76" s="121"/>
      <c r="H76" s="121"/>
      <c r="I76" s="121"/>
      <c r="J76" s="121"/>
      <c r="K76" s="121"/>
      <c r="L76" s="121"/>
      <c r="M76" s="121"/>
      <c r="N76" s="110"/>
      <c r="O76" s="110"/>
      <c r="P76" s="110"/>
      <c r="Q76" s="110"/>
      <c r="R76" s="110"/>
      <c r="S76" s="110"/>
      <c r="T76" s="111"/>
      <c r="U76" s="110"/>
      <c r="V76" s="121"/>
      <c r="W76" s="105"/>
      <c r="X76" s="105"/>
      <c r="Y76" s="105"/>
      <c r="Z76" s="105"/>
      <c r="AA76" s="105"/>
      <c r="AB76" s="105"/>
      <c r="AC76" s="105"/>
      <c r="AD76" s="105"/>
      <c r="AE76" s="105" t="s">
        <v>118</v>
      </c>
      <c r="AF76" s="105">
        <v>0</v>
      </c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</row>
    <row r="77" spans="1:60" outlineLevel="1" x14ac:dyDescent="0.2">
      <c r="A77" s="106"/>
      <c r="B77" s="106"/>
      <c r="C77" s="136" t="s">
        <v>166</v>
      </c>
      <c r="D77" s="112"/>
      <c r="E77" s="118"/>
      <c r="F77" s="121"/>
      <c r="G77" s="121"/>
      <c r="H77" s="121"/>
      <c r="I77" s="121"/>
      <c r="J77" s="121"/>
      <c r="K77" s="121"/>
      <c r="L77" s="121"/>
      <c r="M77" s="121"/>
      <c r="N77" s="110"/>
      <c r="O77" s="110"/>
      <c r="P77" s="110"/>
      <c r="Q77" s="110"/>
      <c r="R77" s="110"/>
      <c r="S77" s="110"/>
      <c r="T77" s="111"/>
      <c r="U77" s="110"/>
      <c r="V77" s="121"/>
      <c r="W77" s="105"/>
      <c r="X77" s="105"/>
      <c r="Y77" s="105"/>
      <c r="Z77" s="105"/>
      <c r="AA77" s="105"/>
      <c r="AB77" s="105"/>
      <c r="AC77" s="105"/>
      <c r="AD77" s="105"/>
      <c r="AE77" s="105" t="s">
        <v>118</v>
      </c>
      <c r="AF77" s="105">
        <v>0</v>
      </c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</row>
    <row r="78" spans="1:60" outlineLevel="1" x14ac:dyDescent="0.2">
      <c r="A78" s="106"/>
      <c r="B78" s="106"/>
      <c r="C78" s="136" t="s">
        <v>167</v>
      </c>
      <c r="D78" s="112"/>
      <c r="E78" s="118">
        <v>3.6</v>
      </c>
      <c r="F78" s="121"/>
      <c r="G78" s="121"/>
      <c r="H78" s="121"/>
      <c r="I78" s="121"/>
      <c r="J78" s="121"/>
      <c r="K78" s="121"/>
      <c r="L78" s="121"/>
      <c r="M78" s="121"/>
      <c r="N78" s="110"/>
      <c r="O78" s="110"/>
      <c r="P78" s="110"/>
      <c r="Q78" s="110"/>
      <c r="R78" s="110"/>
      <c r="S78" s="110"/>
      <c r="T78" s="111"/>
      <c r="U78" s="110"/>
      <c r="V78" s="121"/>
      <c r="W78" s="105"/>
      <c r="X78" s="105"/>
      <c r="Y78" s="105"/>
      <c r="Z78" s="105"/>
      <c r="AA78" s="105"/>
      <c r="AB78" s="105"/>
      <c r="AC78" s="105"/>
      <c r="AD78" s="105"/>
      <c r="AE78" s="105" t="s">
        <v>118</v>
      </c>
      <c r="AF78" s="105">
        <v>0</v>
      </c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</row>
    <row r="79" spans="1:60" outlineLevel="1" x14ac:dyDescent="0.2">
      <c r="A79" s="106"/>
      <c r="B79" s="106"/>
      <c r="C79" s="138" t="s">
        <v>168</v>
      </c>
      <c r="D79" s="116"/>
      <c r="E79" s="120">
        <v>3.6</v>
      </c>
      <c r="F79" s="121"/>
      <c r="G79" s="121"/>
      <c r="H79" s="121"/>
      <c r="I79" s="121"/>
      <c r="J79" s="121"/>
      <c r="K79" s="121"/>
      <c r="L79" s="121"/>
      <c r="M79" s="121"/>
      <c r="N79" s="110"/>
      <c r="O79" s="110"/>
      <c r="P79" s="110"/>
      <c r="Q79" s="110"/>
      <c r="R79" s="110"/>
      <c r="S79" s="110"/>
      <c r="T79" s="111"/>
      <c r="U79" s="110"/>
      <c r="V79" s="121"/>
      <c r="W79" s="105"/>
      <c r="X79" s="105"/>
      <c r="Y79" s="105"/>
      <c r="Z79" s="105"/>
      <c r="AA79" s="105"/>
      <c r="AB79" s="105"/>
      <c r="AC79" s="105"/>
      <c r="AD79" s="105"/>
      <c r="AE79" s="105" t="s">
        <v>118</v>
      </c>
      <c r="AF79" s="105">
        <v>1</v>
      </c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</row>
    <row r="80" spans="1:60" outlineLevel="1" x14ac:dyDescent="0.2">
      <c r="A80" s="106">
        <v>11</v>
      </c>
      <c r="B80" s="106" t="s">
        <v>188</v>
      </c>
      <c r="C80" s="135" t="s">
        <v>189</v>
      </c>
      <c r="D80" s="109" t="s">
        <v>164</v>
      </c>
      <c r="E80" s="117">
        <v>0.85250000000000004</v>
      </c>
      <c r="F80" s="381">
        <v>0</v>
      </c>
      <c r="G80" s="121">
        <f>ROUND(E80*F80,2)</f>
        <v>0</v>
      </c>
      <c r="H80" s="121">
        <v>110.8</v>
      </c>
      <c r="I80" s="121">
        <f>ROUND(E80*H80,2)</f>
        <v>94.46</v>
      </c>
      <c r="J80" s="121">
        <v>572.20000000000005</v>
      </c>
      <c r="K80" s="121">
        <f>ROUND(E80*J80,2)</f>
        <v>487.8</v>
      </c>
      <c r="L80" s="121">
        <v>21</v>
      </c>
      <c r="M80" s="121">
        <f>G80*(1+L80/100)</f>
        <v>0</v>
      </c>
      <c r="N80" s="110">
        <v>5.2839999999999998E-2</v>
      </c>
      <c r="O80" s="110">
        <f>ROUND(E80*N80,5)</f>
        <v>4.505E-2</v>
      </c>
      <c r="P80" s="110">
        <v>0</v>
      </c>
      <c r="Q80" s="110">
        <f>ROUND(E80*P80,5)</f>
        <v>0</v>
      </c>
      <c r="R80" s="110"/>
      <c r="S80" s="110"/>
      <c r="T80" s="111">
        <v>1.0569999999999999</v>
      </c>
      <c r="U80" s="110">
        <f>ROUND(E80*T80,2)</f>
        <v>0.9</v>
      </c>
      <c r="V80" s="121" t="s">
        <v>328</v>
      </c>
      <c r="W80" s="105"/>
      <c r="X80" s="105"/>
      <c r="Y80" s="105"/>
      <c r="Z80" s="105"/>
      <c r="AA80" s="105"/>
      <c r="AB80" s="105"/>
      <c r="AC80" s="105"/>
      <c r="AD80" s="105"/>
      <c r="AE80" s="105" t="s">
        <v>116</v>
      </c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</row>
    <row r="81" spans="1:60" outlineLevel="1" x14ac:dyDescent="0.2">
      <c r="A81" s="106"/>
      <c r="B81" s="106"/>
      <c r="C81" s="136" t="s">
        <v>190</v>
      </c>
      <c r="D81" s="112"/>
      <c r="E81" s="118"/>
      <c r="F81" s="121"/>
      <c r="G81" s="121"/>
      <c r="H81" s="121"/>
      <c r="I81" s="121"/>
      <c r="J81" s="121"/>
      <c r="K81" s="121"/>
      <c r="L81" s="121"/>
      <c r="M81" s="121"/>
      <c r="N81" s="110"/>
      <c r="O81" s="110"/>
      <c r="P81" s="110"/>
      <c r="Q81" s="110"/>
      <c r="R81" s="110"/>
      <c r="S81" s="110"/>
      <c r="T81" s="111"/>
      <c r="U81" s="110"/>
      <c r="V81" s="121"/>
      <c r="W81" s="105"/>
      <c r="X81" s="105"/>
      <c r="Y81" s="105"/>
      <c r="Z81" s="105"/>
      <c r="AA81" s="105"/>
      <c r="AB81" s="105"/>
      <c r="AC81" s="105"/>
      <c r="AD81" s="105"/>
      <c r="AE81" s="105" t="s">
        <v>118</v>
      </c>
      <c r="AF81" s="105">
        <v>0</v>
      </c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</row>
    <row r="82" spans="1:60" outlineLevel="1" x14ac:dyDescent="0.2">
      <c r="A82" s="106"/>
      <c r="B82" s="106"/>
      <c r="C82" s="136" t="s">
        <v>191</v>
      </c>
      <c r="D82" s="112"/>
      <c r="E82" s="118">
        <v>0.85250000000000004</v>
      </c>
      <c r="F82" s="121"/>
      <c r="G82" s="121"/>
      <c r="H82" s="121"/>
      <c r="I82" s="121"/>
      <c r="J82" s="121"/>
      <c r="K82" s="121"/>
      <c r="L82" s="121"/>
      <c r="M82" s="121"/>
      <c r="N82" s="110"/>
      <c r="O82" s="110"/>
      <c r="P82" s="110"/>
      <c r="Q82" s="110"/>
      <c r="R82" s="110"/>
      <c r="S82" s="110"/>
      <c r="T82" s="111"/>
      <c r="U82" s="110"/>
      <c r="V82" s="121"/>
      <c r="W82" s="105"/>
      <c r="X82" s="105"/>
      <c r="Y82" s="105"/>
      <c r="Z82" s="105"/>
      <c r="AA82" s="105"/>
      <c r="AB82" s="105"/>
      <c r="AC82" s="105"/>
      <c r="AD82" s="105"/>
      <c r="AE82" s="105" t="s">
        <v>118</v>
      </c>
      <c r="AF82" s="105">
        <v>0</v>
      </c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</row>
    <row r="83" spans="1:60" ht="22.5" outlineLevel="1" x14ac:dyDescent="0.2">
      <c r="A83" s="106">
        <v>12</v>
      </c>
      <c r="B83" s="106" t="s">
        <v>622</v>
      </c>
      <c r="C83" s="135" t="s">
        <v>623</v>
      </c>
      <c r="D83" s="109" t="s">
        <v>164</v>
      </c>
      <c r="E83" s="117">
        <v>5.7039999999999997</v>
      </c>
      <c r="F83" s="381">
        <v>0</v>
      </c>
      <c r="G83" s="121">
        <f>ROUND(E83*F83,2)</f>
        <v>0</v>
      </c>
      <c r="H83" s="121">
        <v>260.08999999999997</v>
      </c>
      <c r="I83" s="121">
        <f>ROUND(E83*H83,2)</f>
        <v>1483.55</v>
      </c>
      <c r="J83" s="121">
        <v>442.91</v>
      </c>
      <c r="K83" s="121">
        <f>ROUND(E83*J83,2)</f>
        <v>2526.36</v>
      </c>
      <c r="L83" s="121">
        <v>21</v>
      </c>
      <c r="M83" s="121">
        <f>G83*(1+L83/100)</f>
        <v>0</v>
      </c>
      <c r="N83" s="110">
        <v>0</v>
      </c>
      <c r="O83" s="110">
        <f>ROUND(E83*N83,5)</f>
        <v>0</v>
      </c>
      <c r="P83" s="110">
        <v>0</v>
      </c>
      <c r="Q83" s="110">
        <f>ROUND(E83*P83,5)</f>
        <v>0</v>
      </c>
      <c r="R83" s="110"/>
      <c r="S83" s="110"/>
      <c r="T83" s="111">
        <v>0.81237999999999999</v>
      </c>
      <c r="U83" s="110">
        <f>ROUND(E83*T83,2)</f>
        <v>4.63</v>
      </c>
      <c r="V83" s="121" t="s">
        <v>328</v>
      </c>
      <c r="W83" s="105"/>
      <c r="X83" s="105"/>
      <c r="Y83" s="105"/>
      <c r="Z83" s="105"/>
      <c r="AA83" s="105"/>
      <c r="AB83" s="105"/>
      <c r="AC83" s="105"/>
      <c r="AD83" s="105"/>
      <c r="AE83" s="105" t="s">
        <v>172</v>
      </c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</row>
    <row r="84" spans="1:60" outlineLevel="1" x14ac:dyDescent="0.2">
      <c r="A84" s="106"/>
      <c r="B84" s="106"/>
      <c r="C84" s="136" t="s">
        <v>624</v>
      </c>
      <c r="D84" s="112"/>
      <c r="E84" s="118"/>
      <c r="F84" s="121"/>
      <c r="G84" s="121"/>
      <c r="H84" s="121"/>
      <c r="I84" s="121"/>
      <c r="J84" s="121"/>
      <c r="K84" s="121"/>
      <c r="L84" s="121"/>
      <c r="M84" s="121"/>
      <c r="N84" s="110"/>
      <c r="O84" s="110"/>
      <c r="P84" s="110"/>
      <c r="Q84" s="110"/>
      <c r="R84" s="110"/>
      <c r="S84" s="110"/>
      <c r="T84" s="111"/>
      <c r="U84" s="110"/>
      <c r="V84" s="121"/>
      <c r="W84" s="105"/>
      <c r="X84" s="105"/>
      <c r="Y84" s="105"/>
      <c r="Z84" s="105"/>
      <c r="AA84" s="105"/>
      <c r="AB84" s="105"/>
      <c r="AC84" s="105"/>
      <c r="AD84" s="105"/>
      <c r="AE84" s="105" t="s">
        <v>118</v>
      </c>
      <c r="AF84" s="105">
        <v>0</v>
      </c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</row>
    <row r="85" spans="1:60" outlineLevel="1" x14ac:dyDescent="0.2">
      <c r="A85" s="106"/>
      <c r="B85" s="106"/>
      <c r="C85" s="136" t="s">
        <v>625</v>
      </c>
      <c r="D85" s="112"/>
      <c r="E85" s="118">
        <v>5.7039999999999997</v>
      </c>
      <c r="F85" s="121"/>
      <c r="G85" s="121"/>
      <c r="H85" s="121"/>
      <c r="I85" s="121"/>
      <c r="J85" s="121"/>
      <c r="K85" s="121"/>
      <c r="L85" s="121"/>
      <c r="M85" s="121"/>
      <c r="N85" s="110"/>
      <c r="O85" s="110"/>
      <c r="P85" s="110"/>
      <c r="Q85" s="110"/>
      <c r="R85" s="110"/>
      <c r="S85" s="110"/>
      <c r="T85" s="111"/>
      <c r="U85" s="110"/>
      <c r="V85" s="121"/>
      <c r="W85" s="105"/>
      <c r="X85" s="105"/>
      <c r="Y85" s="105"/>
      <c r="Z85" s="105"/>
      <c r="AA85" s="105"/>
      <c r="AB85" s="105"/>
      <c r="AC85" s="105"/>
      <c r="AD85" s="105"/>
      <c r="AE85" s="105" t="s">
        <v>118</v>
      </c>
      <c r="AF85" s="105">
        <v>0</v>
      </c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</row>
    <row r="86" spans="1:60" x14ac:dyDescent="0.2">
      <c r="A86" s="107" t="s">
        <v>113</v>
      </c>
      <c r="B86" s="107" t="s">
        <v>68</v>
      </c>
      <c r="C86" s="137" t="s">
        <v>69</v>
      </c>
      <c r="D86" s="113"/>
      <c r="E86" s="119"/>
      <c r="F86" s="122"/>
      <c r="G86" s="122">
        <f>SUMIF(AE87:AE107,"&lt;&gt;NOR",G87:G107)</f>
        <v>0</v>
      </c>
      <c r="H86" s="122"/>
      <c r="I86" s="122">
        <f>SUM(I87:I107)</f>
        <v>3050.3999999999996</v>
      </c>
      <c r="J86" s="122"/>
      <c r="K86" s="122">
        <f>SUM(K87:K107)</f>
        <v>2034.22</v>
      </c>
      <c r="L86" s="122"/>
      <c r="M86" s="122">
        <f>SUM(M87:M107)</f>
        <v>0</v>
      </c>
      <c r="N86" s="114"/>
      <c r="O86" s="114">
        <f>SUM(O87:O107)</f>
        <v>1.8335399999999999</v>
      </c>
      <c r="P86" s="114"/>
      <c r="Q86" s="114">
        <f>SUM(Q87:Q107)</f>
        <v>0</v>
      </c>
      <c r="R86" s="114"/>
      <c r="S86" s="114"/>
      <c r="T86" s="115"/>
      <c r="U86" s="114">
        <f>SUM(U87:U107)</f>
        <v>3.9599999999999995</v>
      </c>
      <c r="V86" s="122"/>
      <c r="AE86" t="s">
        <v>114</v>
      </c>
    </row>
    <row r="87" spans="1:60" outlineLevel="1" x14ac:dyDescent="0.2">
      <c r="A87" s="106">
        <v>13</v>
      </c>
      <c r="B87" s="106" t="s">
        <v>192</v>
      </c>
      <c r="C87" s="135" t="s">
        <v>193</v>
      </c>
      <c r="D87" s="109" t="s">
        <v>194</v>
      </c>
      <c r="E87" s="117">
        <v>1.3950000000000001E-2</v>
      </c>
      <c r="F87" s="381">
        <v>0</v>
      </c>
      <c r="G87" s="121">
        <f>ROUND(E87*F87,2)</f>
        <v>0</v>
      </c>
      <c r="H87" s="121">
        <v>2735.76</v>
      </c>
      <c r="I87" s="121">
        <f>ROUND(E87*H87,2)</f>
        <v>38.159999999999997</v>
      </c>
      <c r="J87" s="121">
        <v>2619.2399999999998</v>
      </c>
      <c r="K87" s="121">
        <f>ROUND(E87*J87,2)</f>
        <v>36.54</v>
      </c>
      <c r="L87" s="121">
        <v>21</v>
      </c>
      <c r="M87" s="121">
        <f>G87*(1+L87/100)</f>
        <v>0</v>
      </c>
      <c r="N87" s="110">
        <v>2.5</v>
      </c>
      <c r="O87" s="110">
        <f>ROUND(E87*N87,5)</f>
        <v>3.4880000000000001E-2</v>
      </c>
      <c r="P87" s="110">
        <v>0</v>
      </c>
      <c r="Q87" s="110">
        <f>ROUND(E87*P87,5)</f>
        <v>0</v>
      </c>
      <c r="R87" s="110"/>
      <c r="S87" s="110"/>
      <c r="T87" s="111">
        <v>5.33</v>
      </c>
      <c r="U87" s="110">
        <f>ROUND(E87*T87,2)</f>
        <v>7.0000000000000007E-2</v>
      </c>
      <c r="V87" s="121" t="s">
        <v>328</v>
      </c>
      <c r="W87" s="105"/>
      <c r="X87" s="105"/>
      <c r="Y87" s="105"/>
      <c r="Z87" s="105"/>
      <c r="AA87" s="105"/>
      <c r="AB87" s="105"/>
      <c r="AC87" s="105"/>
      <c r="AD87" s="105"/>
      <c r="AE87" s="105" t="s">
        <v>116</v>
      </c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</row>
    <row r="88" spans="1:60" outlineLevel="1" x14ac:dyDescent="0.2">
      <c r="A88" s="106"/>
      <c r="B88" s="106"/>
      <c r="C88" s="136" t="s">
        <v>195</v>
      </c>
      <c r="D88" s="112"/>
      <c r="E88" s="118"/>
      <c r="F88" s="121"/>
      <c r="G88" s="121"/>
      <c r="H88" s="121"/>
      <c r="I88" s="121"/>
      <c r="J88" s="121"/>
      <c r="K88" s="121"/>
      <c r="L88" s="121"/>
      <c r="M88" s="121"/>
      <c r="N88" s="110"/>
      <c r="O88" s="110"/>
      <c r="P88" s="110"/>
      <c r="Q88" s="110"/>
      <c r="R88" s="110"/>
      <c r="S88" s="110"/>
      <c r="T88" s="111"/>
      <c r="U88" s="110"/>
      <c r="V88" s="121"/>
      <c r="W88" s="105"/>
      <c r="X88" s="105"/>
      <c r="Y88" s="105"/>
      <c r="Z88" s="105"/>
      <c r="AA88" s="105"/>
      <c r="AB88" s="105"/>
      <c r="AC88" s="105"/>
      <c r="AD88" s="105"/>
      <c r="AE88" s="105" t="s">
        <v>118</v>
      </c>
      <c r="AF88" s="105">
        <v>0</v>
      </c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</row>
    <row r="89" spans="1:60" outlineLevel="1" x14ac:dyDescent="0.2">
      <c r="A89" s="106"/>
      <c r="B89" s="106"/>
      <c r="C89" s="136" t="s">
        <v>196</v>
      </c>
      <c r="D89" s="112"/>
      <c r="E89" s="118">
        <v>1.3950000000000001E-2</v>
      </c>
      <c r="F89" s="121"/>
      <c r="G89" s="121"/>
      <c r="H89" s="121"/>
      <c r="I89" s="121"/>
      <c r="J89" s="121"/>
      <c r="K89" s="121"/>
      <c r="L89" s="121"/>
      <c r="M89" s="121"/>
      <c r="N89" s="110"/>
      <c r="O89" s="110"/>
      <c r="P89" s="110"/>
      <c r="Q89" s="110"/>
      <c r="R89" s="110"/>
      <c r="S89" s="110"/>
      <c r="T89" s="111"/>
      <c r="U89" s="110"/>
      <c r="V89" s="121"/>
      <c r="W89" s="105"/>
      <c r="X89" s="105"/>
      <c r="Y89" s="105"/>
      <c r="Z89" s="105"/>
      <c r="AA89" s="105"/>
      <c r="AB89" s="105"/>
      <c r="AC89" s="105"/>
      <c r="AD89" s="105"/>
      <c r="AE89" s="105" t="s">
        <v>118</v>
      </c>
      <c r="AF89" s="105">
        <v>0</v>
      </c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</row>
    <row r="90" spans="1:60" outlineLevel="1" x14ac:dyDescent="0.2">
      <c r="A90" s="106">
        <v>14</v>
      </c>
      <c r="B90" s="106" t="s">
        <v>197</v>
      </c>
      <c r="C90" s="135" t="s">
        <v>198</v>
      </c>
      <c r="D90" s="109" t="s">
        <v>164</v>
      </c>
      <c r="E90" s="117">
        <v>8.74</v>
      </c>
      <c r="F90" s="381">
        <v>0</v>
      </c>
      <c r="G90" s="121">
        <f>ROUND(E90*F90,2)</f>
        <v>0</v>
      </c>
      <c r="H90" s="121">
        <v>10.6</v>
      </c>
      <c r="I90" s="121">
        <f>ROUND(E90*H90,2)</f>
        <v>92.64</v>
      </c>
      <c r="J90" s="121">
        <v>40.199999999999996</v>
      </c>
      <c r="K90" s="121">
        <f>ROUND(E90*J90,2)</f>
        <v>351.35</v>
      </c>
      <c r="L90" s="121">
        <v>21</v>
      </c>
      <c r="M90" s="121">
        <f>G90*(1+L90/100)</f>
        <v>0</v>
      </c>
      <c r="N90" s="110">
        <v>3.0000000000000001E-5</v>
      </c>
      <c r="O90" s="110">
        <f>ROUND(E90*N90,5)</f>
        <v>2.5999999999999998E-4</v>
      </c>
      <c r="P90" s="110">
        <v>0</v>
      </c>
      <c r="Q90" s="110">
        <f>ROUND(E90*P90,5)</f>
        <v>0</v>
      </c>
      <c r="R90" s="110"/>
      <c r="S90" s="110"/>
      <c r="T90" s="111">
        <v>7.0000000000000007E-2</v>
      </c>
      <c r="U90" s="110">
        <f>ROUND(E90*T90,2)</f>
        <v>0.61</v>
      </c>
      <c r="V90" s="121" t="s">
        <v>328</v>
      </c>
      <c r="W90" s="105"/>
      <c r="X90" s="105"/>
      <c r="Y90" s="105"/>
      <c r="Z90" s="105"/>
      <c r="AA90" s="105"/>
      <c r="AB90" s="105"/>
      <c r="AC90" s="105"/>
      <c r="AD90" s="105"/>
      <c r="AE90" s="105" t="s">
        <v>116</v>
      </c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</row>
    <row r="91" spans="1:60" outlineLevel="1" x14ac:dyDescent="0.2">
      <c r="A91" s="106"/>
      <c r="B91" s="106"/>
      <c r="C91" s="136" t="s">
        <v>199</v>
      </c>
      <c r="D91" s="112"/>
      <c r="E91" s="118"/>
      <c r="F91" s="121"/>
      <c r="G91" s="121"/>
      <c r="H91" s="121"/>
      <c r="I91" s="121"/>
      <c r="J91" s="121"/>
      <c r="K91" s="121"/>
      <c r="L91" s="121"/>
      <c r="M91" s="121"/>
      <c r="N91" s="110"/>
      <c r="O91" s="110"/>
      <c r="P91" s="110"/>
      <c r="Q91" s="110"/>
      <c r="R91" s="110"/>
      <c r="S91" s="110"/>
      <c r="T91" s="111"/>
      <c r="U91" s="110"/>
      <c r="V91" s="121"/>
      <c r="W91" s="105"/>
      <c r="X91" s="105"/>
      <c r="Y91" s="105"/>
      <c r="Z91" s="105"/>
      <c r="AA91" s="105"/>
      <c r="AB91" s="105"/>
      <c r="AC91" s="105"/>
      <c r="AD91" s="105"/>
      <c r="AE91" s="105" t="s">
        <v>118</v>
      </c>
      <c r="AF91" s="105">
        <v>0</v>
      </c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</row>
    <row r="92" spans="1:60" outlineLevel="1" x14ac:dyDescent="0.2">
      <c r="A92" s="106"/>
      <c r="B92" s="106"/>
      <c r="C92" s="136" t="s">
        <v>200</v>
      </c>
      <c r="D92" s="112"/>
      <c r="E92" s="118"/>
      <c r="F92" s="121"/>
      <c r="G92" s="121"/>
      <c r="H92" s="121"/>
      <c r="I92" s="121"/>
      <c r="J92" s="121"/>
      <c r="K92" s="121"/>
      <c r="L92" s="121"/>
      <c r="M92" s="121"/>
      <c r="N92" s="110"/>
      <c r="O92" s="110"/>
      <c r="P92" s="110"/>
      <c r="Q92" s="110"/>
      <c r="R92" s="110"/>
      <c r="S92" s="110"/>
      <c r="T92" s="111"/>
      <c r="U92" s="110"/>
      <c r="V92" s="121"/>
      <c r="W92" s="105"/>
      <c r="X92" s="105"/>
      <c r="Y92" s="105"/>
      <c r="Z92" s="105"/>
      <c r="AA92" s="105"/>
      <c r="AB92" s="105"/>
      <c r="AC92" s="105"/>
      <c r="AD92" s="105"/>
      <c r="AE92" s="105" t="s">
        <v>118</v>
      </c>
      <c r="AF92" s="105">
        <v>0</v>
      </c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</row>
    <row r="93" spans="1:60" outlineLevel="1" x14ac:dyDescent="0.2">
      <c r="A93" s="106"/>
      <c r="B93" s="106"/>
      <c r="C93" s="136" t="s">
        <v>201</v>
      </c>
      <c r="D93" s="112"/>
      <c r="E93" s="118">
        <v>8.74</v>
      </c>
      <c r="F93" s="121"/>
      <c r="G93" s="121"/>
      <c r="H93" s="121"/>
      <c r="I93" s="121"/>
      <c r="J93" s="121"/>
      <c r="K93" s="121"/>
      <c r="L93" s="121"/>
      <c r="M93" s="121"/>
      <c r="N93" s="110"/>
      <c r="O93" s="110"/>
      <c r="P93" s="110"/>
      <c r="Q93" s="110"/>
      <c r="R93" s="110"/>
      <c r="S93" s="110"/>
      <c r="T93" s="111"/>
      <c r="U93" s="110"/>
      <c r="V93" s="121"/>
      <c r="W93" s="105"/>
      <c r="X93" s="105"/>
      <c r="Y93" s="105"/>
      <c r="Z93" s="105"/>
      <c r="AA93" s="105"/>
      <c r="AB93" s="105"/>
      <c r="AC93" s="105"/>
      <c r="AD93" s="105"/>
      <c r="AE93" s="105" t="s">
        <v>118</v>
      </c>
      <c r="AF93" s="105">
        <v>0</v>
      </c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</row>
    <row r="94" spans="1:60" outlineLevel="1" x14ac:dyDescent="0.2">
      <c r="A94" s="106"/>
      <c r="B94" s="106"/>
      <c r="C94" s="138" t="s">
        <v>168</v>
      </c>
      <c r="D94" s="116"/>
      <c r="E94" s="120">
        <v>8.74</v>
      </c>
      <c r="F94" s="121"/>
      <c r="G94" s="121"/>
      <c r="H94" s="121"/>
      <c r="I94" s="121"/>
      <c r="J94" s="121"/>
      <c r="K94" s="121"/>
      <c r="L94" s="121"/>
      <c r="M94" s="121"/>
      <c r="N94" s="110"/>
      <c r="O94" s="110"/>
      <c r="P94" s="110"/>
      <c r="Q94" s="110"/>
      <c r="R94" s="110"/>
      <c r="S94" s="110"/>
      <c r="T94" s="111"/>
      <c r="U94" s="110"/>
      <c r="V94" s="121"/>
      <c r="W94" s="105"/>
      <c r="X94" s="105"/>
      <c r="Y94" s="105"/>
      <c r="Z94" s="105"/>
      <c r="AA94" s="105"/>
      <c r="AB94" s="105"/>
      <c r="AC94" s="105"/>
      <c r="AD94" s="105"/>
      <c r="AE94" s="105" t="s">
        <v>118</v>
      </c>
      <c r="AF94" s="105">
        <v>1</v>
      </c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</row>
    <row r="95" spans="1:60" ht="22.5" outlineLevel="1" x14ac:dyDescent="0.2">
      <c r="A95" s="106">
        <v>15</v>
      </c>
      <c r="B95" s="106" t="s">
        <v>202</v>
      </c>
      <c r="C95" s="135" t="s">
        <v>203</v>
      </c>
      <c r="D95" s="109" t="s">
        <v>204</v>
      </c>
      <c r="E95" s="117">
        <v>3.0484682999999999E-2</v>
      </c>
      <c r="F95" s="381">
        <v>0</v>
      </c>
      <c r="G95" s="121">
        <f>ROUND(E95*F95,2)</f>
        <v>0</v>
      </c>
      <c r="H95" s="121">
        <v>30492.49</v>
      </c>
      <c r="I95" s="121">
        <f>ROUND(E95*H95,2)</f>
        <v>929.55</v>
      </c>
      <c r="J95" s="121">
        <v>8377.5099999999984</v>
      </c>
      <c r="K95" s="121">
        <f>ROUND(E95*J95,2)</f>
        <v>255.39</v>
      </c>
      <c r="L95" s="121">
        <v>21</v>
      </c>
      <c r="M95" s="121">
        <f>G95*(1+L95/100)</f>
        <v>0</v>
      </c>
      <c r="N95" s="110">
        <v>1.0800399999999999</v>
      </c>
      <c r="O95" s="110">
        <f>ROUND(E95*N95,5)</f>
        <v>3.2919999999999998E-2</v>
      </c>
      <c r="P95" s="110">
        <v>0</v>
      </c>
      <c r="Q95" s="110">
        <f>ROUND(E95*P95,5)</f>
        <v>0</v>
      </c>
      <c r="R95" s="110"/>
      <c r="S95" s="110"/>
      <c r="T95" s="111">
        <v>15.231</v>
      </c>
      <c r="U95" s="110">
        <f>ROUND(E95*T95,2)</f>
        <v>0.46</v>
      </c>
      <c r="V95" s="121" t="s">
        <v>328</v>
      </c>
      <c r="W95" s="105"/>
      <c r="X95" s="105"/>
      <c r="Y95" s="105"/>
      <c r="Z95" s="105"/>
      <c r="AA95" s="105"/>
      <c r="AB95" s="105"/>
      <c r="AC95" s="105"/>
      <c r="AD95" s="105"/>
      <c r="AE95" s="105" t="s">
        <v>116</v>
      </c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</row>
    <row r="96" spans="1:60" outlineLevel="1" x14ac:dyDescent="0.2">
      <c r="A96" s="106"/>
      <c r="B96" s="106"/>
      <c r="C96" s="136" t="s">
        <v>205</v>
      </c>
      <c r="D96" s="112"/>
      <c r="E96" s="118"/>
      <c r="F96" s="121"/>
      <c r="G96" s="121"/>
      <c r="H96" s="121"/>
      <c r="I96" s="121"/>
      <c r="J96" s="121"/>
      <c r="K96" s="121"/>
      <c r="L96" s="121"/>
      <c r="M96" s="121"/>
      <c r="N96" s="110"/>
      <c r="O96" s="110"/>
      <c r="P96" s="110"/>
      <c r="Q96" s="110"/>
      <c r="R96" s="110"/>
      <c r="S96" s="110"/>
      <c r="T96" s="111"/>
      <c r="U96" s="110"/>
      <c r="V96" s="121"/>
      <c r="W96" s="105"/>
      <c r="X96" s="105"/>
      <c r="Y96" s="105"/>
      <c r="Z96" s="105"/>
      <c r="AA96" s="105"/>
      <c r="AB96" s="105"/>
      <c r="AC96" s="105"/>
      <c r="AD96" s="105"/>
      <c r="AE96" s="105" t="s">
        <v>118</v>
      </c>
      <c r="AF96" s="105">
        <v>0</v>
      </c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</row>
    <row r="97" spans="1:60" outlineLevel="1" x14ac:dyDescent="0.2">
      <c r="A97" s="106"/>
      <c r="B97" s="106"/>
      <c r="C97" s="136" t="s">
        <v>206</v>
      </c>
      <c r="D97" s="112"/>
      <c r="E97" s="118">
        <v>3.0484682999999999E-2</v>
      </c>
      <c r="F97" s="121"/>
      <c r="G97" s="121"/>
      <c r="H97" s="121"/>
      <c r="I97" s="121"/>
      <c r="J97" s="121"/>
      <c r="K97" s="121"/>
      <c r="L97" s="121"/>
      <c r="M97" s="121"/>
      <c r="N97" s="110"/>
      <c r="O97" s="110"/>
      <c r="P97" s="110"/>
      <c r="Q97" s="110"/>
      <c r="R97" s="110"/>
      <c r="S97" s="110"/>
      <c r="T97" s="111"/>
      <c r="U97" s="110"/>
      <c r="V97" s="121"/>
      <c r="W97" s="105"/>
      <c r="X97" s="105"/>
      <c r="Y97" s="105"/>
      <c r="Z97" s="105"/>
      <c r="AA97" s="105"/>
      <c r="AB97" s="105"/>
      <c r="AC97" s="105"/>
      <c r="AD97" s="105"/>
      <c r="AE97" s="105" t="s">
        <v>118</v>
      </c>
      <c r="AF97" s="105">
        <v>0</v>
      </c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</row>
    <row r="98" spans="1:60" outlineLevel="1" x14ac:dyDescent="0.2">
      <c r="A98" s="106">
        <v>16</v>
      </c>
      <c r="B98" s="106" t="s">
        <v>207</v>
      </c>
      <c r="C98" s="135" t="s">
        <v>208</v>
      </c>
      <c r="D98" s="109" t="s">
        <v>194</v>
      </c>
      <c r="E98" s="117">
        <v>0.69920000000000004</v>
      </c>
      <c r="F98" s="381">
        <v>0</v>
      </c>
      <c r="G98" s="121">
        <f>ROUND(E98*F98,2)</f>
        <v>0</v>
      </c>
      <c r="H98" s="121">
        <v>2846.18</v>
      </c>
      <c r="I98" s="121">
        <f>ROUND(E98*H98,2)</f>
        <v>1990.05</v>
      </c>
      <c r="J98" s="121">
        <v>1533.8200000000002</v>
      </c>
      <c r="K98" s="121">
        <f>ROUND(E98*J98,2)</f>
        <v>1072.45</v>
      </c>
      <c r="L98" s="121">
        <v>21</v>
      </c>
      <c r="M98" s="121">
        <f>G98*(1+L98/100)</f>
        <v>0</v>
      </c>
      <c r="N98" s="110">
        <v>2.5249999999999999</v>
      </c>
      <c r="O98" s="110">
        <f>ROUND(E98*N98,5)</f>
        <v>1.7654799999999999</v>
      </c>
      <c r="P98" s="110">
        <v>0</v>
      </c>
      <c r="Q98" s="110">
        <f>ROUND(E98*P98,5)</f>
        <v>0</v>
      </c>
      <c r="R98" s="110"/>
      <c r="S98" s="110"/>
      <c r="T98" s="111">
        <v>3.2130000000000001</v>
      </c>
      <c r="U98" s="110">
        <f>ROUND(E98*T98,2)</f>
        <v>2.25</v>
      </c>
      <c r="V98" s="121" t="s">
        <v>328</v>
      </c>
      <c r="W98" s="105"/>
      <c r="X98" s="105"/>
      <c r="Y98" s="105"/>
      <c r="Z98" s="105"/>
      <c r="AA98" s="105"/>
      <c r="AB98" s="105"/>
      <c r="AC98" s="105"/>
      <c r="AD98" s="105"/>
      <c r="AE98" s="105" t="s">
        <v>116</v>
      </c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</row>
    <row r="99" spans="1:60" outlineLevel="1" x14ac:dyDescent="0.2">
      <c r="A99" s="106"/>
      <c r="B99" s="106"/>
      <c r="C99" s="136" t="s">
        <v>199</v>
      </c>
      <c r="D99" s="112"/>
      <c r="E99" s="118"/>
      <c r="F99" s="121"/>
      <c r="G99" s="121"/>
      <c r="H99" s="121"/>
      <c r="I99" s="121"/>
      <c r="J99" s="121"/>
      <c r="K99" s="121"/>
      <c r="L99" s="121"/>
      <c r="M99" s="121"/>
      <c r="N99" s="110"/>
      <c r="O99" s="110"/>
      <c r="P99" s="110"/>
      <c r="Q99" s="110"/>
      <c r="R99" s="110"/>
      <c r="S99" s="110"/>
      <c r="T99" s="111"/>
      <c r="U99" s="110"/>
      <c r="V99" s="121"/>
      <c r="W99" s="105"/>
      <c r="X99" s="105"/>
      <c r="Y99" s="105"/>
      <c r="Z99" s="105"/>
      <c r="AA99" s="105"/>
      <c r="AB99" s="105"/>
      <c r="AC99" s="105"/>
      <c r="AD99" s="105"/>
      <c r="AE99" s="105" t="s">
        <v>118</v>
      </c>
      <c r="AF99" s="105">
        <v>0</v>
      </c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</row>
    <row r="100" spans="1:60" outlineLevel="1" x14ac:dyDescent="0.2">
      <c r="A100" s="106"/>
      <c r="B100" s="106"/>
      <c r="C100" s="136" t="s">
        <v>200</v>
      </c>
      <c r="D100" s="112"/>
      <c r="E100" s="118"/>
      <c r="F100" s="121"/>
      <c r="G100" s="121"/>
      <c r="H100" s="121"/>
      <c r="I100" s="121"/>
      <c r="J100" s="121"/>
      <c r="K100" s="121"/>
      <c r="L100" s="121"/>
      <c r="M100" s="121"/>
      <c r="N100" s="110"/>
      <c r="O100" s="110"/>
      <c r="P100" s="110"/>
      <c r="Q100" s="110"/>
      <c r="R100" s="110"/>
      <c r="S100" s="110"/>
      <c r="T100" s="111"/>
      <c r="U100" s="110"/>
      <c r="V100" s="121"/>
      <c r="W100" s="105"/>
      <c r="X100" s="105"/>
      <c r="Y100" s="105"/>
      <c r="Z100" s="105"/>
      <c r="AA100" s="105"/>
      <c r="AB100" s="105"/>
      <c r="AC100" s="105"/>
      <c r="AD100" s="105"/>
      <c r="AE100" s="105" t="s">
        <v>118</v>
      </c>
      <c r="AF100" s="105">
        <v>0</v>
      </c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</row>
    <row r="101" spans="1:60" outlineLevel="1" x14ac:dyDescent="0.2">
      <c r="A101" s="106"/>
      <c r="B101" s="106"/>
      <c r="C101" s="136" t="s">
        <v>209</v>
      </c>
      <c r="D101" s="112"/>
      <c r="E101" s="118">
        <v>0.69920000000000004</v>
      </c>
      <c r="F101" s="121"/>
      <c r="G101" s="121"/>
      <c r="H101" s="121"/>
      <c r="I101" s="121"/>
      <c r="J101" s="121"/>
      <c r="K101" s="121"/>
      <c r="L101" s="121"/>
      <c r="M101" s="121"/>
      <c r="N101" s="110"/>
      <c r="O101" s="110"/>
      <c r="P101" s="110"/>
      <c r="Q101" s="110"/>
      <c r="R101" s="110"/>
      <c r="S101" s="110"/>
      <c r="T101" s="111"/>
      <c r="U101" s="110"/>
      <c r="V101" s="121"/>
      <c r="W101" s="105"/>
      <c r="X101" s="105"/>
      <c r="Y101" s="105"/>
      <c r="Z101" s="105"/>
      <c r="AA101" s="105"/>
      <c r="AB101" s="105"/>
      <c r="AC101" s="105"/>
      <c r="AD101" s="105"/>
      <c r="AE101" s="105" t="s">
        <v>118</v>
      </c>
      <c r="AF101" s="105">
        <v>0</v>
      </c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</row>
    <row r="102" spans="1:60" outlineLevel="1" x14ac:dyDescent="0.2">
      <c r="A102" s="106"/>
      <c r="B102" s="106"/>
      <c r="C102" s="138" t="s">
        <v>168</v>
      </c>
      <c r="D102" s="116"/>
      <c r="E102" s="120">
        <v>0.69920000000000004</v>
      </c>
      <c r="F102" s="121"/>
      <c r="G102" s="121"/>
      <c r="H102" s="121"/>
      <c r="I102" s="121"/>
      <c r="J102" s="121"/>
      <c r="K102" s="121"/>
      <c r="L102" s="121"/>
      <c r="M102" s="121"/>
      <c r="N102" s="110"/>
      <c r="O102" s="110"/>
      <c r="P102" s="110"/>
      <c r="Q102" s="110"/>
      <c r="R102" s="110"/>
      <c r="S102" s="110"/>
      <c r="T102" s="111"/>
      <c r="U102" s="110"/>
      <c r="V102" s="121"/>
      <c r="W102" s="105"/>
      <c r="X102" s="105"/>
      <c r="Y102" s="105"/>
      <c r="Z102" s="105"/>
      <c r="AA102" s="105"/>
      <c r="AB102" s="105"/>
      <c r="AC102" s="105"/>
      <c r="AD102" s="105"/>
      <c r="AE102" s="105" t="s">
        <v>118</v>
      </c>
      <c r="AF102" s="105">
        <v>1</v>
      </c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</row>
    <row r="103" spans="1:60" outlineLevel="1" x14ac:dyDescent="0.2">
      <c r="A103" s="106">
        <v>17</v>
      </c>
      <c r="B103" s="106" t="s">
        <v>210</v>
      </c>
      <c r="C103" s="135" t="s">
        <v>211</v>
      </c>
      <c r="D103" s="109" t="s">
        <v>194</v>
      </c>
      <c r="E103" s="117">
        <v>0.69920000000000004</v>
      </c>
      <c r="F103" s="381">
        <v>0</v>
      </c>
      <c r="G103" s="121">
        <f>ROUND(E103*F103,2)</f>
        <v>0</v>
      </c>
      <c r="H103" s="121">
        <v>0</v>
      </c>
      <c r="I103" s="121">
        <f>ROUND(E103*H103,2)</f>
        <v>0</v>
      </c>
      <c r="J103" s="121">
        <v>455.5</v>
      </c>
      <c r="K103" s="121">
        <f>ROUND(E103*J103,2)</f>
        <v>318.49</v>
      </c>
      <c r="L103" s="121">
        <v>21</v>
      </c>
      <c r="M103" s="121">
        <f>G103*(1+L103/100)</f>
        <v>0</v>
      </c>
      <c r="N103" s="110">
        <v>0</v>
      </c>
      <c r="O103" s="110">
        <f>ROUND(E103*N103,5)</f>
        <v>0</v>
      </c>
      <c r="P103" s="110">
        <v>0</v>
      </c>
      <c r="Q103" s="110">
        <f>ROUND(E103*P103,5)</f>
        <v>0</v>
      </c>
      <c r="R103" s="110"/>
      <c r="S103" s="110"/>
      <c r="T103" s="111">
        <v>0.82</v>
      </c>
      <c r="U103" s="110">
        <f>ROUND(E103*T103,2)</f>
        <v>0.56999999999999995</v>
      </c>
      <c r="V103" s="121" t="s">
        <v>328</v>
      </c>
      <c r="W103" s="105"/>
      <c r="X103" s="105"/>
      <c r="Y103" s="105"/>
      <c r="Z103" s="105"/>
      <c r="AA103" s="105"/>
      <c r="AB103" s="105"/>
      <c r="AC103" s="105"/>
      <c r="AD103" s="105"/>
      <c r="AE103" s="105" t="s">
        <v>116</v>
      </c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</row>
    <row r="104" spans="1:60" outlineLevel="1" x14ac:dyDescent="0.2">
      <c r="A104" s="106"/>
      <c r="B104" s="106"/>
      <c r="C104" s="136" t="s">
        <v>199</v>
      </c>
      <c r="D104" s="112"/>
      <c r="E104" s="118"/>
      <c r="F104" s="121"/>
      <c r="G104" s="121"/>
      <c r="H104" s="121"/>
      <c r="I104" s="121"/>
      <c r="J104" s="121"/>
      <c r="K104" s="121"/>
      <c r="L104" s="121"/>
      <c r="M104" s="121"/>
      <c r="N104" s="110"/>
      <c r="O104" s="110"/>
      <c r="P104" s="110"/>
      <c r="Q104" s="110"/>
      <c r="R104" s="110"/>
      <c r="S104" s="110"/>
      <c r="T104" s="111"/>
      <c r="U104" s="110"/>
      <c r="V104" s="121"/>
      <c r="W104" s="105"/>
      <c r="X104" s="105"/>
      <c r="Y104" s="105"/>
      <c r="Z104" s="105"/>
      <c r="AA104" s="105"/>
      <c r="AB104" s="105"/>
      <c r="AC104" s="105"/>
      <c r="AD104" s="105"/>
      <c r="AE104" s="105" t="s">
        <v>118</v>
      </c>
      <c r="AF104" s="105">
        <v>0</v>
      </c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</row>
    <row r="105" spans="1:60" outlineLevel="1" x14ac:dyDescent="0.2">
      <c r="A105" s="106"/>
      <c r="B105" s="106"/>
      <c r="C105" s="136" t="s">
        <v>200</v>
      </c>
      <c r="D105" s="112"/>
      <c r="E105" s="118"/>
      <c r="F105" s="121"/>
      <c r="G105" s="121"/>
      <c r="H105" s="121"/>
      <c r="I105" s="121"/>
      <c r="J105" s="121"/>
      <c r="K105" s="121"/>
      <c r="L105" s="121"/>
      <c r="M105" s="121"/>
      <c r="N105" s="110"/>
      <c r="O105" s="110"/>
      <c r="P105" s="110"/>
      <c r="Q105" s="110"/>
      <c r="R105" s="110"/>
      <c r="S105" s="110"/>
      <c r="T105" s="111"/>
      <c r="U105" s="110"/>
      <c r="V105" s="121"/>
      <c r="W105" s="105"/>
      <c r="X105" s="105"/>
      <c r="Y105" s="105"/>
      <c r="Z105" s="105"/>
      <c r="AA105" s="105"/>
      <c r="AB105" s="105"/>
      <c r="AC105" s="105"/>
      <c r="AD105" s="105"/>
      <c r="AE105" s="105" t="s">
        <v>118</v>
      </c>
      <c r="AF105" s="105">
        <v>0</v>
      </c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</row>
    <row r="106" spans="1:60" outlineLevel="1" x14ac:dyDescent="0.2">
      <c r="A106" s="106"/>
      <c r="B106" s="106"/>
      <c r="C106" s="136" t="s">
        <v>209</v>
      </c>
      <c r="D106" s="112"/>
      <c r="E106" s="118">
        <v>0.69920000000000004</v>
      </c>
      <c r="F106" s="121"/>
      <c r="G106" s="121"/>
      <c r="H106" s="121"/>
      <c r="I106" s="121"/>
      <c r="J106" s="121"/>
      <c r="K106" s="121"/>
      <c r="L106" s="121"/>
      <c r="M106" s="121"/>
      <c r="N106" s="110"/>
      <c r="O106" s="110"/>
      <c r="P106" s="110"/>
      <c r="Q106" s="110"/>
      <c r="R106" s="110"/>
      <c r="S106" s="110"/>
      <c r="T106" s="111"/>
      <c r="U106" s="110"/>
      <c r="V106" s="121"/>
      <c r="W106" s="105"/>
      <c r="X106" s="105"/>
      <c r="Y106" s="105"/>
      <c r="Z106" s="105"/>
      <c r="AA106" s="105"/>
      <c r="AB106" s="105"/>
      <c r="AC106" s="105"/>
      <c r="AD106" s="105"/>
      <c r="AE106" s="105" t="s">
        <v>118</v>
      </c>
      <c r="AF106" s="105">
        <v>0</v>
      </c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</row>
    <row r="107" spans="1:60" outlineLevel="1" x14ac:dyDescent="0.2">
      <c r="A107" s="106"/>
      <c r="B107" s="106"/>
      <c r="C107" s="138" t="s">
        <v>168</v>
      </c>
      <c r="D107" s="116"/>
      <c r="E107" s="120">
        <v>0.69920000000000004</v>
      </c>
      <c r="F107" s="121"/>
      <c r="G107" s="121"/>
      <c r="H107" s="121"/>
      <c r="I107" s="121"/>
      <c r="J107" s="121"/>
      <c r="K107" s="121"/>
      <c r="L107" s="121"/>
      <c r="M107" s="121"/>
      <c r="N107" s="110"/>
      <c r="O107" s="110"/>
      <c r="P107" s="110"/>
      <c r="Q107" s="110"/>
      <c r="R107" s="110"/>
      <c r="S107" s="110"/>
      <c r="T107" s="111"/>
      <c r="U107" s="110"/>
      <c r="V107" s="121"/>
      <c r="W107" s="105"/>
      <c r="X107" s="105"/>
      <c r="Y107" s="105"/>
      <c r="Z107" s="105"/>
      <c r="AA107" s="105"/>
      <c r="AB107" s="105"/>
      <c r="AC107" s="105"/>
      <c r="AD107" s="105"/>
      <c r="AE107" s="105" t="s">
        <v>118</v>
      </c>
      <c r="AF107" s="105">
        <v>1</v>
      </c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</row>
    <row r="108" spans="1:60" x14ac:dyDescent="0.2">
      <c r="A108" s="107" t="s">
        <v>113</v>
      </c>
      <c r="B108" s="107" t="s">
        <v>70</v>
      </c>
      <c r="C108" s="137" t="s">
        <v>71</v>
      </c>
      <c r="D108" s="113"/>
      <c r="E108" s="119"/>
      <c r="F108" s="122"/>
      <c r="G108" s="122">
        <f>SUMIF(AE109:AE113,"&lt;&gt;NOR",G109:G113)</f>
        <v>0</v>
      </c>
      <c r="H108" s="122"/>
      <c r="I108" s="122">
        <f>SUM(I109:I113)</f>
        <v>30.76</v>
      </c>
      <c r="J108" s="122"/>
      <c r="K108" s="122">
        <f>SUM(K109:K113)</f>
        <v>1884.82</v>
      </c>
      <c r="L108" s="122"/>
      <c r="M108" s="122">
        <f>SUM(M109:M113)</f>
        <v>0</v>
      </c>
      <c r="N108" s="114"/>
      <c r="O108" s="114">
        <f>SUM(O109:O113)</f>
        <v>5.4000000000000001E-4</v>
      </c>
      <c r="P108" s="114"/>
      <c r="Q108" s="114">
        <f>SUM(Q109:Q113)</f>
        <v>0</v>
      </c>
      <c r="R108" s="114"/>
      <c r="S108" s="114"/>
      <c r="T108" s="115"/>
      <c r="U108" s="114">
        <f>SUM(U109:U113)</f>
        <v>4.1500000000000004</v>
      </c>
      <c r="V108" s="122"/>
      <c r="AE108" t="s">
        <v>114</v>
      </c>
    </row>
    <row r="109" spans="1:60" outlineLevel="1" x14ac:dyDescent="0.2">
      <c r="A109" s="106">
        <v>18</v>
      </c>
      <c r="B109" s="106" t="s">
        <v>212</v>
      </c>
      <c r="C109" s="135" t="s">
        <v>213</v>
      </c>
      <c r="D109" s="109" t="s">
        <v>164</v>
      </c>
      <c r="E109" s="117">
        <v>13.49</v>
      </c>
      <c r="F109" s="381">
        <v>0</v>
      </c>
      <c r="G109" s="121">
        <f>ROUND(E109*F109,2)</f>
        <v>0</v>
      </c>
      <c r="H109" s="121">
        <v>2.2799999999999998</v>
      </c>
      <c r="I109" s="121">
        <f>ROUND(E109*H109,2)</f>
        <v>30.76</v>
      </c>
      <c r="J109" s="121">
        <v>139.72</v>
      </c>
      <c r="K109" s="121">
        <f>ROUND(E109*J109,2)</f>
        <v>1884.82</v>
      </c>
      <c r="L109" s="121">
        <v>21</v>
      </c>
      <c r="M109" s="121">
        <f>G109*(1+L109/100)</f>
        <v>0</v>
      </c>
      <c r="N109" s="110">
        <v>4.0000000000000003E-5</v>
      </c>
      <c r="O109" s="110">
        <f>ROUND(E109*N109,5)</f>
        <v>5.4000000000000001E-4</v>
      </c>
      <c r="P109" s="110">
        <v>0</v>
      </c>
      <c r="Q109" s="110">
        <f>ROUND(E109*P109,5)</f>
        <v>0</v>
      </c>
      <c r="R109" s="110"/>
      <c r="S109" s="110"/>
      <c r="T109" s="111">
        <v>0.308</v>
      </c>
      <c r="U109" s="110">
        <f>ROUND(E109*T109,2)</f>
        <v>4.1500000000000004</v>
      </c>
      <c r="V109" s="121" t="s">
        <v>328</v>
      </c>
      <c r="W109" s="105"/>
      <c r="X109" s="105"/>
      <c r="Y109" s="105"/>
      <c r="Z109" s="105"/>
      <c r="AA109" s="105"/>
      <c r="AB109" s="105"/>
      <c r="AC109" s="105"/>
      <c r="AD109" s="105"/>
      <c r="AE109" s="105" t="s">
        <v>116</v>
      </c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</row>
    <row r="110" spans="1:60" outlineLevel="1" x14ac:dyDescent="0.2">
      <c r="A110" s="106"/>
      <c r="B110" s="106"/>
      <c r="C110" s="136" t="s">
        <v>214</v>
      </c>
      <c r="D110" s="112"/>
      <c r="E110" s="118">
        <v>8.74</v>
      </c>
      <c r="F110" s="121"/>
      <c r="G110" s="121"/>
      <c r="H110" s="121"/>
      <c r="I110" s="121"/>
      <c r="J110" s="121"/>
      <c r="K110" s="121"/>
      <c r="L110" s="121"/>
      <c r="M110" s="121"/>
      <c r="N110" s="110"/>
      <c r="O110" s="110"/>
      <c r="P110" s="110"/>
      <c r="Q110" s="110"/>
      <c r="R110" s="110"/>
      <c r="S110" s="110"/>
      <c r="T110" s="111"/>
      <c r="U110" s="110"/>
      <c r="V110" s="121"/>
      <c r="W110" s="105"/>
      <c r="X110" s="105"/>
      <c r="Y110" s="105"/>
      <c r="Z110" s="105"/>
      <c r="AA110" s="105"/>
      <c r="AB110" s="105"/>
      <c r="AC110" s="105"/>
      <c r="AD110" s="105"/>
      <c r="AE110" s="105" t="s">
        <v>118</v>
      </c>
      <c r="AF110" s="105">
        <v>0</v>
      </c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</row>
    <row r="111" spans="1:60" outlineLevel="1" x14ac:dyDescent="0.2">
      <c r="A111" s="106"/>
      <c r="B111" s="106"/>
      <c r="C111" s="138" t="s">
        <v>168</v>
      </c>
      <c r="D111" s="116"/>
      <c r="E111" s="120">
        <v>8.74</v>
      </c>
      <c r="F111" s="121"/>
      <c r="G111" s="121"/>
      <c r="H111" s="121"/>
      <c r="I111" s="121"/>
      <c r="J111" s="121"/>
      <c r="K111" s="121"/>
      <c r="L111" s="121"/>
      <c r="M111" s="121"/>
      <c r="N111" s="110"/>
      <c r="O111" s="110"/>
      <c r="P111" s="110"/>
      <c r="Q111" s="110"/>
      <c r="R111" s="110"/>
      <c r="S111" s="110"/>
      <c r="T111" s="111"/>
      <c r="U111" s="110"/>
      <c r="V111" s="121"/>
      <c r="W111" s="105"/>
      <c r="X111" s="105"/>
      <c r="Y111" s="105"/>
      <c r="Z111" s="105"/>
      <c r="AA111" s="105"/>
      <c r="AB111" s="105"/>
      <c r="AC111" s="105"/>
      <c r="AD111" s="105"/>
      <c r="AE111" s="105" t="s">
        <v>118</v>
      </c>
      <c r="AF111" s="105">
        <v>1</v>
      </c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</row>
    <row r="112" spans="1:60" outlineLevel="1" x14ac:dyDescent="0.2">
      <c r="A112" s="106"/>
      <c r="B112" s="106"/>
      <c r="C112" s="136" t="s">
        <v>215</v>
      </c>
      <c r="D112" s="112"/>
      <c r="E112" s="118">
        <v>4.75</v>
      </c>
      <c r="F112" s="121"/>
      <c r="G112" s="121"/>
      <c r="H112" s="121"/>
      <c r="I112" s="121"/>
      <c r="J112" s="121"/>
      <c r="K112" s="121"/>
      <c r="L112" s="121"/>
      <c r="M112" s="121"/>
      <c r="N112" s="110"/>
      <c r="O112" s="110"/>
      <c r="P112" s="110"/>
      <c r="Q112" s="110"/>
      <c r="R112" s="110"/>
      <c r="S112" s="110"/>
      <c r="T112" s="111"/>
      <c r="U112" s="110"/>
      <c r="V112" s="121"/>
      <c r="W112" s="105"/>
      <c r="X112" s="105"/>
      <c r="Y112" s="105"/>
      <c r="Z112" s="105"/>
      <c r="AA112" s="105"/>
      <c r="AB112" s="105"/>
      <c r="AC112" s="105"/>
      <c r="AD112" s="105"/>
      <c r="AE112" s="105" t="s">
        <v>118</v>
      </c>
      <c r="AF112" s="105">
        <v>0</v>
      </c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</row>
    <row r="113" spans="1:60" outlineLevel="1" x14ac:dyDescent="0.2">
      <c r="A113" s="106"/>
      <c r="B113" s="106"/>
      <c r="C113" s="138" t="s">
        <v>168</v>
      </c>
      <c r="D113" s="116"/>
      <c r="E113" s="120">
        <v>4.75</v>
      </c>
      <c r="F113" s="121"/>
      <c r="G113" s="121"/>
      <c r="H113" s="121"/>
      <c r="I113" s="121"/>
      <c r="J113" s="121"/>
      <c r="K113" s="121"/>
      <c r="L113" s="121"/>
      <c r="M113" s="121"/>
      <c r="N113" s="110"/>
      <c r="O113" s="110"/>
      <c r="P113" s="110"/>
      <c r="Q113" s="110"/>
      <c r="R113" s="110"/>
      <c r="S113" s="110"/>
      <c r="T113" s="111"/>
      <c r="U113" s="110"/>
      <c r="V113" s="121"/>
      <c r="W113" s="105"/>
      <c r="X113" s="105"/>
      <c r="Y113" s="105"/>
      <c r="Z113" s="105"/>
      <c r="AA113" s="105"/>
      <c r="AB113" s="105"/>
      <c r="AC113" s="105"/>
      <c r="AD113" s="105"/>
      <c r="AE113" s="105" t="s">
        <v>118</v>
      </c>
      <c r="AF113" s="105">
        <v>1</v>
      </c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</row>
    <row r="114" spans="1:60" x14ac:dyDescent="0.2">
      <c r="A114" s="107" t="s">
        <v>113</v>
      </c>
      <c r="B114" s="107" t="s">
        <v>72</v>
      </c>
      <c r="C114" s="137" t="s">
        <v>73</v>
      </c>
      <c r="D114" s="113"/>
      <c r="E114" s="119"/>
      <c r="F114" s="122"/>
      <c r="G114" s="122">
        <f>SUMIF(AE115:AE142,"&lt;&gt;NOR",G115:G142)</f>
        <v>0</v>
      </c>
      <c r="H114" s="122"/>
      <c r="I114" s="122">
        <f>SUM(I115:I142)</f>
        <v>290.58999999999997</v>
      </c>
      <c r="J114" s="122"/>
      <c r="K114" s="122">
        <f>SUM(K115:K142)</f>
        <v>16500.62</v>
      </c>
      <c r="L114" s="122"/>
      <c r="M114" s="122">
        <f>SUM(M115:M142)</f>
        <v>0</v>
      </c>
      <c r="N114" s="114"/>
      <c r="O114" s="114">
        <f>SUM(O115:O142)</f>
        <v>9.9400000000000009E-3</v>
      </c>
      <c r="P114" s="114"/>
      <c r="Q114" s="114">
        <f>SUM(Q115:Q142)</f>
        <v>2.3951499999999997</v>
      </c>
      <c r="R114" s="114"/>
      <c r="S114" s="114"/>
      <c r="T114" s="115"/>
      <c r="U114" s="114">
        <f>SUM(U115:U142)</f>
        <v>27.47</v>
      </c>
      <c r="V114" s="122"/>
      <c r="AE114" t="s">
        <v>114</v>
      </c>
    </row>
    <row r="115" spans="1:60" ht="22.5" outlineLevel="1" x14ac:dyDescent="0.2">
      <c r="A115" s="106">
        <v>19</v>
      </c>
      <c r="B115" s="106" t="s">
        <v>216</v>
      </c>
      <c r="C115" s="135" t="s">
        <v>217</v>
      </c>
      <c r="D115" s="109" t="s">
        <v>161</v>
      </c>
      <c r="E115" s="117">
        <v>1</v>
      </c>
      <c r="F115" s="381">
        <v>0</v>
      </c>
      <c r="G115" s="121">
        <f>ROUND(E115*F115,2)</f>
        <v>0</v>
      </c>
      <c r="H115" s="121">
        <v>0</v>
      </c>
      <c r="I115" s="121">
        <f>ROUND(E115*H115,2)</f>
        <v>0</v>
      </c>
      <c r="J115" s="121">
        <v>4500</v>
      </c>
      <c r="K115" s="121">
        <f>ROUND(E115*J115,2)</f>
        <v>4500</v>
      </c>
      <c r="L115" s="121">
        <v>21</v>
      </c>
      <c r="M115" s="121">
        <f>G115*(1+L115/100)</f>
        <v>0</v>
      </c>
      <c r="N115" s="110">
        <v>0</v>
      </c>
      <c r="O115" s="110">
        <f>ROUND(E115*N115,5)</f>
        <v>0</v>
      </c>
      <c r="P115" s="110">
        <v>0</v>
      </c>
      <c r="Q115" s="110">
        <f>ROUND(E115*P115,5)</f>
        <v>0</v>
      </c>
      <c r="R115" s="110"/>
      <c r="S115" s="110"/>
      <c r="T115" s="111">
        <v>0</v>
      </c>
      <c r="U115" s="110">
        <f>ROUND(E115*T115,2)</f>
        <v>0</v>
      </c>
      <c r="V115" s="121" t="s">
        <v>329</v>
      </c>
      <c r="W115" s="105"/>
      <c r="X115" s="105"/>
      <c r="Y115" s="105"/>
      <c r="Z115" s="105"/>
      <c r="AA115" s="105"/>
      <c r="AB115" s="105"/>
      <c r="AC115" s="105"/>
      <c r="AD115" s="105"/>
      <c r="AE115" s="105" t="s">
        <v>116</v>
      </c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</row>
    <row r="116" spans="1:60" outlineLevel="1" x14ac:dyDescent="0.2">
      <c r="A116" s="106"/>
      <c r="B116" s="106"/>
      <c r="C116" s="136" t="s">
        <v>218</v>
      </c>
      <c r="D116" s="112"/>
      <c r="E116" s="118"/>
      <c r="F116" s="121"/>
      <c r="G116" s="121"/>
      <c r="H116" s="121"/>
      <c r="I116" s="121"/>
      <c r="J116" s="121"/>
      <c r="K116" s="121"/>
      <c r="L116" s="121"/>
      <c r="M116" s="121"/>
      <c r="N116" s="110"/>
      <c r="O116" s="110"/>
      <c r="P116" s="110"/>
      <c r="Q116" s="110"/>
      <c r="R116" s="110"/>
      <c r="S116" s="110"/>
      <c r="T116" s="111"/>
      <c r="U116" s="110"/>
      <c r="V116" s="121"/>
      <c r="W116" s="105"/>
      <c r="X116" s="105"/>
      <c r="Y116" s="105"/>
      <c r="Z116" s="105"/>
      <c r="AA116" s="105"/>
      <c r="AB116" s="105"/>
      <c r="AC116" s="105"/>
      <c r="AD116" s="105"/>
      <c r="AE116" s="105" t="s">
        <v>118</v>
      </c>
      <c r="AF116" s="105">
        <v>0</v>
      </c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</row>
    <row r="117" spans="1:60" ht="22.5" outlineLevel="1" x14ac:dyDescent="0.2">
      <c r="A117" s="106"/>
      <c r="B117" s="106"/>
      <c r="C117" s="136" t="s">
        <v>219</v>
      </c>
      <c r="D117" s="112"/>
      <c r="E117" s="118"/>
      <c r="F117" s="121"/>
      <c r="G117" s="121"/>
      <c r="H117" s="121"/>
      <c r="I117" s="121"/>
      <c r="J117" s="121"/>
      <c r="K117" s="121"/>
      <c r="L117" s="121"/>
      <c r="M117" s="121"/>
      <c r="N117" s="110"/>
      <c r="O117" s="110"/>
      <c r="P117" s="110"/>
      <c r="Q117" s="110"/>
      <c r="R117" s="110"/>
      <c r="S117" s="110"/>
      <c r="T117" s="111"/>
      <c r="U117" s="110"/>
      <c r="V117" s="121"/>
      <c r="W117" s="105"/>
      <c r="X117" s="105"/>
      <c r="Y117" s="105"/>
      <c r="Z117" s="105"/>
      <c r="AA117" s="105"/>
      <c r="AB117" s="105"/>
      <c r="AC117" s="105"/>
      <c r="AD117" s="105"/>
      <c r="AE117" s="105" t="s">
        <v>118</v>
      </c>
      <c r="AF117" s="105">
        <v>0</v>
      </c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</row>
    <row r="118" spans="1:60" outlineLevel="1" x14ac:dyDescent="0.2">
      <c r="A118" s="106"/>
      <c r="B118" s="106"/>
      <c r="C118" s="136" t="s">
        <v>220</v>
      </c>
      <c r="D118" s="112"/>
      <c r="E118" s="118"/>
      <c r="F118" s="121"/>
      <c r="G118" s="121"/>
      <c r="H118" s="121"/>
      <c r="I118" s="121"/>
      <c r="J118" s="121"/>
      <c r="K118" s="121"/>
      <c r="L118" s="121"/>
      <c r="M118" s="121"/>
      <c r="N118" s="110"/>
      <c r="O118" s="110"/>
      <c r="P118" s="110"/>
      <c r="Q118" s="110"/>
      <c r="R118" s="110"/>
      <c r="S118" s="110"/>
      <c r="T118" s="111"/>
      <c r="U118" s="110"/>
      <c r="V118" s="121"/>
      <c r="W118" s="105"/>
      <c r="X118" s="105"/>
      <c r="Y118" s="105"/>
      <c r="Z118" s="105"/>
      <c r="AA118" s="105"/>
      <c r="AB118" s="105"/>
      <c r="AC118" s="105"/>
      <c r="AD118" s="105"/>
      <c r="AE118" s="105" t="s">
        <v>118</v>
      </c>
      <c r="AF118" s="105">
        <v>0</v>
      </c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</row>
    <row r="119" spans="1:60" outlineLevel="1" x14ac:dyDescent="0.2">
      <c r="A119" s="106"/>
      <c r="B119" s="106"/>
      <c r="C119" s="136" t="s">
        <v>152</v>
      </c>
      <c r="D119" s="112"/>
      <c r="E119" s="118"/>
      <c r="F119" s="121"/>
      <c r="G119" s="121"/>
      <c r="H119" s="121"/>
      <c r="I119" s="121"/>
      <c r="J119" s="121"/>
      <c r="K119" s="121"/>
      <c r="L119" s="121"/>
      <c r="M119" s="121"/>
      <c r="N119" s="110"/>
      <c r="O119" s="110"/>
      <c r="P119" s="110"/>
      <c r="Q119" s="110"/>
      <c r="R119" s="110"/>
      <c r="S119" s="110"/>
      <c r="T119" s="111"/>
      <c r="U119" s="110"/>
      <c r="V119" s="121"/>
      <c r="W119" s="105"/>
      <c r="X119" s="105"/>
      <c r="Y119" s="105"/>
      <c r="Z119" s="105"/>
      <c r="AA119" s="105"/>
      <c r="AB119" s="105"/>
      <c r="AC119" s="105"/>
      <c r="AD119" s="105"/>
      <c r="AE119" s="105" t="s">
        <v>118</v>
      </c>
      <c r="AF119" s="105">
        <v>0</v>
      </c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</row>
    <row r="120" spans="1:60" outlineLevel="1" x14ac:dyDescent="0.2">
      <c r="A120" s="106"/>
      <c r="B120" s="106"/>
      <c r="C120" s="136" t="s">
        <v>221</v>
      </c>
      <c r="D120" s="112"/>
      <c r="E120" s="118">
        <v>1</v>
      </c>
      <c r="F120" s="121"/>
      <c r="G120" s="121"/>
      <c r="H120" s="121"/>
      <c r="I120" s="121"/>
      <c r="J120" s="121"/>
      <c r="K120" s="121"/>
      <c r="L120" s="121"/>
      <c r="M120" s="121"/>
      <c r="N120" s="110"/>
      <c r="O120" s="110"/>
      <c r="P120" s="110"/>
      <c r="Q120" s="110"/>
      <c r="R120" s="110"/>
      <c r="S120" s="110"/>
      <c r="T120" s="111"/>
      <c r="U120" s="110"/>
      <c r="V120" s="121"/>
      <c r="W120" s="105"/>
      <c r="X120" s="105"/>
      <c r="Y120" s="105"/>
      <c r="Z120" s="105"/>
      <c r="AA120" s="105"/>
      <c r="AB120" s="105"/>
      <c r="AC120" s="105"/>
      <c r="AD120" s="105"/>
      <c r="AE120" s="105" t="s">
        <v>118</v>
      </c>
      <c r="AF120" s="105">
        <v>0</v>
      </c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</row>
    <row r="121" spans="1:60" outlineLevel="1" x14ac:dyDescent="0.2">
      <c r="A121" s="106">
        <v>20</v>
      </c>
      <c r="B121" s="106" t="s">
        <v>222</v>
      </c>
      <c r="C121" s="135" t="s">
        <v>223</v>
      </c>
      <c r="D121" s="109" t="s">
        <v>171</v>
      </c>
      <c r="E121" s="117">
        <v>1</v>
      </c>
      <c r="F121" s="381">
        <v>0</v>
      </c>
      <c r="G121" s="121">
        <f>ROUND(E121*F121,2)</f>
        <v>0</v>
      </c>
      <c r="H121" s="121">
        <v>0</v>
      </c>
      <c r="I121" s="121">
        <f>ROUND(E121*H121,2)</f>
        <v>0</v>
      </c>
      <c r="J121" s="121">
        <v>413</v>
      </c>
      <c r="K121" s="121">
        <f>ROUND(E121*J121,2)</f>
        <v>413</v>
      </c>
      <c r="L121" s="121">
        <v>21</v>
      </c>
      <c r="M121" s="121">
        <f>G121*(1+L121/100)</f>
        <v>0</v>
      </c>
      <c r="N121" s="110">
        <v>0</v>
      </c>
      <c r="O121" s="110">
        <f>ROUND(E121*N121,5)</f>
        <v>0</v>
      </c>
      <c r="P121" s="110">
        <v>3.1870000000000002E-2</v>
      </c>
      <c r="Q121" s="110">
        <f>ROUND(E121*P121,5)</f>
        <v>3.1870000000000002E-2</v>
      </c>
      <c r="R121" s="110"/>
      <c r="S121" s="110"/>
      <c r="T121" s="111">
        <v>0.89376</v>
      </c>
      <c r="U121" s="110">
        <f>ROUND(E121*T121,2)</f>
        <v>0.89</v>
      </c>
      <c r="V121" s="121" t="s">
        <v>328</v>
      </c>
      <c r="W121" s="105"/>
      <c r="X121" s="105"/>
      <c r="Y121" s="105"/>
      <c r="Z121" s="105"/>
      <c r="AA121" s="105"/>
      <c r="AB121" s="105"/>
      <c r="AC121" s="105"/>
      <c r="AD121" s="105"/>
      <c r="AE121" s="105" t="s">
        <v>172</v>
      </c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</row>
    <row r="122" spans="1:60" outlineLevel="1" x14ac:dyDescent="0.2">
      <c r="A122" s="106">
        <v>21</v>
      </c>
      <c r="B122" s="106" t="s">
        <v>224</v>
      </c>
      <c r="C122" s="135" t="s">
        <v>225</v>
      </c>
      <c r="D122" s="109" t="s">
        <v>164</v>
      </c>
      <c r="E122" s="117">
        <v>2.2999999999999998</v>
      </c>
      <c r="F122" s="381">
        <v>0</v>
      </c>
      <c r="G122" s="121">
        <f>ROUND(E122*F122,2)</f>
        <v>0</v>
      </c>
      <c r="H122" s="121">
        <v>0</v>
      </c>
      <c r="I122" s="121">
        <f>ROUND(E122*H122,2)</f>
        <v>0</v>
      </c>
      <c r="J122" s="121">
        <v>136</v>
      </c>
      <c r="K122" s="121">
        <f>ROUND(E122*J122,2)</f>
        <v>312.8</v>
      </c>
      <c r="L122" s="121">
        <v>21</v>
      </c>
      <c r="M122" s="121">
        <f>G122*(1+L122/100)</f>
        <v>0</v>
      </c>
      <c r="N122" s="110">
        <v>0</v>
      </c>
      <c r="O122" s="110">
        <f>ROUND(E122*N122,5)</f>
        <v>0</v>
      </c>
      <c r="P122" s="110">
        <v>6.8000000000000005E-2</v>
      </c>
      <c r="Q122" s="110">
        <f>ROUND(E122*P122,5)</f>
        <v>0.15640000000000001</v>
      </c>
      <c r="R122" s="110"/>
      <c r="S122" s="110"/>
      <c r="T122" s="111">
        <v>0.3</v>
      </c>
      <c r="U122" s="110">
        <f>ROUND(E122*T122,2)</f>
        <v>0.69</v>
      </c>
      <c r="V122" s="121" t="s">
        <v>328</v>
      </c>
      <c r="W122" s="105"/>
      <c r="X122" s="105"/>
      <c r="Y122" s="105"/>
      <c r="Z122" s="105"/>
      <c r="AA122" s="105"/>
      <c r="AB122" s="105"/>
      <c r="AC122" s="105"/>
      <c r="AD122" s="105"/>
      <c r="AE122" s="105" t="s">
        <v>116</v>
      </c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</row>
    <row r="123" spans="1:60" outlineLevel="1" x14ac:dyDescent="0.2">
      <c r="A123" s="106"/>
      <c r="B123" s="106"/>
      <c r="C123" s="136" t="s">
        <v>226</v>
      </c>
      <c r="D123" s="112"/>
      <c r="E123" s="118"/>
      <c r="F123" s="121"/>
      <c r="G123" s="121"/>
      <c r="H123" s="121"/>
      <c r="I123" s="121"/>
      <c r="J123" s="121"/>
      <c r="K123" s="121"/>
      <c r="L123" s="121"/>
      <c r="M123" s="121"/>
      <c r="N123" s="110"/>
      <c r="O123" s="110"/>
      <c r="P123" s="110"/>
      <c r="Q123" s="110"/>
      <c r="R123" s="110"/>
      <c r="S123" s="110"/>
      <c r="T123" s="111"/>
      <c r="U123" s="110"/>
      <c r="V123" s="121"/>
      <c r="W123" s="105"/>
      <c r="X123" s="105"/>
      <c r="Y123" s="105"/>
      <c r="Z123" s="105"/>
      <c r="AA123" s="105"/>
      <c r="AB123" s="105"/>
      <c r="AC123" s="105"/>
      <c r="AD123" s="105"/>
      <c r="AE123" s="105" t="s">
        <v>118</v>
      </c>
      <c r="AF123" s="105">
        <v>0</v>
      </c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</row>
    <row r="124" spans="1:60" outlineLevel="1" x14ac:dyDescent="0.2">
      <c r="A124" s="106"/>
      <c r="B124" s="106"/>
      <c r="C124" s="136" t="s">
        <v>227</v>
      </c>
      <c r="D124" s="112"/>
      <c r="E124" s="118">
        <v>2.2999999999999998</v>
      </c>
      <c r="F124" s="121"/>
      <c r="G124" s="121"/>
      <c r="H124" s="121"/>
      <c r="I124" s="121"/>
      <c r="J124" s="121"/>
      <c r="K124" s="121"/>
      <c r="L124" s="121"/>
      <c r="M124" s="121"/>
      <c r="N124" s="110"/>
      <c r="O124" s="110"/>
      <c r="P124" s="110"/>
      <c r="Q124" s="110"/>
      <c r="R124" s="110"/>
      <c r="S124" s="110"/>
      <c r="T124" s="111"/>
      <c r="U124" s="110"/>
      <c r="V124" s="121"/>
      <c r="W124" s="105"/>
      <c r="X124" s="105"/>
      <c r="Y124" s="105"/>
      <c r="Z124" s="105"/>
      <c r="AA124" s="105"/>
      <c r="AB124" s="105"/>
      <c r="AC124" s="105"/>
      <c r="AD124" s="105"/>
      <c r="AE124" s="105" t="s">
        <v>118</v>
      </c>
      <c r="AF124" s="105">
        <v>0</v>
      </c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</row>
    <row r="125" spans="1:60" outlineLevel="1" x14ac:dyDescent="0.2">
      <c r="A125" s="106">
        <v>22</v>
      </c>
      <c r="B125" s="106" t="s">
        <v>228</v>
      </c>
      <c r="C125" s="135" t="s">
        <v>229</v>
      </c>
      <c r="D125" s="109" t="s">
        <v>164</v>
      </c>
      <c r="E125" s="117">
        <v>2.2050000000000001</v>
      </c>
      <c r="F125" s="381">
        <v>0</v>
      </c>
      <c r="G125" s="121">
        <f>ROUND(E125*F125,2)</f>
        <v>0</v>
      </c>
      <c r="H125" s="121">
        <v>15.91</v>
      </c>
      <c r="I125" s="121">
        <f>ROUND(E125*H125,2)</f>
        <v>35.08</v>
      </c>
      <c r="J125" s="121">
        <v>168.59</v>
      </c>
      <c r="K125" s="121">
        <f>ROUND(E125*J125,2)</f>
        <v>371.74</v>
      </c>
      <c r="L125" s="121">
        <v>21</v>
      </c>
      <c r="M125" s="121">
        <f>G125*(1+L125/100)</f>
        <v>0</v>
      </c>
      <c r="N125" s="110">
        <v>5.5000000000000003E-4</v>
      </c>
      <c r="O125" s="110">
        <f>ROUND(E125*N125,5)</f>
        <v>1.2099999999999999E-3</v>
      </c>
      <c r="P125" s="110">
        <v>0.16500000000000001</v>
      </c>
      <c r="Q125" s="110">
        <f>ROUND(E125*P125,5)</f>
        <v>0.36382999999999999</v>
      </c>
      <c r="R125" s="110"/>
      <c r="S125" s="110"/>
      <c r="T125" s="111">
        <v>0.36599999999999999</v>
      </c>
      <c r="U125" s="110">
        <f>ROUND(E125*T125,2)</f>
        <v>0.81</v>
      </c>
      <c r="V125" s="121" t="s">
        <v>328</v>
      </c>
      <c r="W125" s="105"/>
      <c r="X125" s="105"/>
      <c r="Y125" s="105"/>
      <c r="Z125" s="105"/>
      <c r="AA125" s="105"/>
      <c r="AB125" s="105"/>
      <c r="AC125" s="105"/>
      <c r="AD125" s="105"/>
      <c r="AE125" s="105" t="s">
        <v>116</v>
      </c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</row>
    <row r="126" spans="1:60" outlineLevel="1" x14ac:dyDescent="0.2">
      <c r="A126" s="106"/>
      <c r="B126" s="106"/>
      <c r="C126" s="136" t="s">
        <v>230</v>
      </c>
      <c r="D126" s="112"/>
      <c r="E126" s="118">
        <v>2.2050000000000001</v>
      </c>
      <c r="F126" s="121"/>
      <c r="G126" s="121"/>
      <c r="H126" s="121"/>
      <c r="I126" s="121"/>
      <c r="J126" s="121"/>
      <c r="K126" s="121"/>
      <c r="L126" s="121"/>
      <c r="M126" s="121"/>
      <c r="N126" s="110"/>
      <c r="O126" s="110"/>
      <c r="P126" s="110"/>
      <c r="Q126" s="110"/>
      <c r="R126" s="110"/>
      <c r="S126" s="110"/>
      <c r="T126" s="111"/>
      <c r="U126" s="110"/>
      <c r="V126" s="121"/>
      <c r="W126" s="105"/>
      <c r="X126" s="105"/>
      <c r="Y126" s="105"/>
      <c r="Z126" s="105"/>
      <c r="AA126" s="105"/>
      <c r="AB126" s="105"/>
      <c r="AC126" s="105"/>
      <c r="AD126" s="105"/>
      <c r="AE126" s="105" t="s">
        <v>118</v>
      </c>
      <c r="AF126" s="105">
        <v>0</v>
      </c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</row>
    <row r="127" spans="1:60" outlineLevel="1" x14ac:dyDescent="0.2">
      <c r="A127" s="106">
        <v>23</v>
      </c>
      <c r="B127" s="106" t="s">
        <v>231</v>
      </c>
      <c r="C127" s="135" t="s">
        <v>232</v>
      </c>
      <c r="D127" s="109" t="s">
        <v>164</v>
      </c>
      <c r="E127" s="117">
        <v>0.71299999999999997</v>
      </c>
      <c r="F127" s="381">
        <v>0</v>
      </c>
      <c r="G127" s="121">
        <f>ROUND(E127*F127,2)</f>
        <v>0</v>
      </c>
      <c r="H127" s="121">
        <v>0</v>
      </c>
      <c r="I127" s="121">
        <f>ROUND(E127*H127,2)</f>
        <v>0</v>
      </c>
      <c r="J127" s="121">
        <v>176.5</v>
      </c>
      <c r="K127" s="121">
        <f>ROUND(E127*J127,2)</f>
        <v>125.84</v>
      </c>
      <c r="L127" s="121">
        <v>21</v>
      </c>
      <c r="M127" s="121">
        <f>G127*(1+L127/100)</f>
        <v>0</v>
      </c>
      <c r="N127" s="110">
        <v>0</v>
      </c>
      <c r="O127" s="110">
        <f>ROUND(E127*N127,5)</f>
        <v>0</v>
      </c>
      <c r="P127" s="110">
        <v>5.5E-2</v>
      </c>
      <c r="Q127" s="110">
        <f>ROUND(E127*P127,5)</f>
        <v>3.9219999999999998E-2</v>
      </c>
      <c r="R127" s="110"/>
      <c r="S127" s="110"/>
      <c r="T127" s="111">
        <v>0.42499999999999999</v>
      </c>
      <c r="U127" s="110">
        <f>ROUND(E127*T127,2)</f>
        <v>0.3</v>
      </c>
      <c r="V127" s="121" t="s">
        <v>328</v>
      </c>
      <c r="W127" s="105"/>
      <c r="X127" s="105"/>
      <c r="Y127" s="105"/>
      <c r="Z127" s="105"/>
      <c r="AA127" s="105"/>
      <c r="AB127" s="105"/>
      <c r="AC127" s="105"/>
      <c r="AD127" s="105"/>
      <c r="AE127" s="105" t="s">
        <v>116</v>
      </c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</row>
    <row r="128" spans="1:60" outlineLevel="1" x14ac:dyDescent="0.2">
      <c r="A128" s="106"/>
      <c r="B128" s="106"/>
      <c r="C128" s="136" t="s">
        <v>233</v>
      </c>
      <c r="D128" s="112"/>
      <c r="E128" s="118">
        <v>0.71299999999999997</v>
      </c>
      <c r="F128" s="121"/>
      <c r="G128" s="121"/>
      <c r="H128" s="121"/>
      <c r="I128" s="121"/>
      <c r="J128" s="121"/>
      <c r="K128" s="121"/>
      <c r="L128" s="121"/>
      <c r="M128" s="121"/>
      <c r="N128" s="110"/>
      <c r="O128" s="110"/>
      <c r="P128" s="110"/>
      <c r="Q128" s="110"/>
      <c r="R128" s="110"/>
      <c r="S128" s="110"/>
      <c r="T128" s="111"/>
      <c r="U128" s="110"/>
      <c r="V128" s="121"/>
      <c r="W128" s="105"/>
      <c r="X128" s="105"/>
      <c r="Y128" s="105"/>
      <c r="Z128" s="105"/>
      <c r="AA128" s="105"/>
      <c r="AB128" s="105"/>
      <c r="AC128" s="105"/>
      <c r="AD128" s="105"/>
      <c r="AE128" s="105" t="s">
        <v>118</v>
      </c>
      <c r="AF128" s="105">
        <v>0</v>
      </c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</row>
    <row r="129" spans="1:60" outlineLevel="1" x14ac:dyDescent="0.2">
      <c r="A129" s="106">
        <v>24</v>
      </c>
      <c r="B129" s="106" t="s">
        <v>234</v>
      </c>
      <c r="C129" s="135" t="s">
        <v>235</v>
      </c>
      <c r="D129" s="109" t="s">
        <v>182</v>
      </c>
      <c r="E129" s="117">
        <v>10.6</v>
      </c>
      <c r="F129" s="381">
        <v>0</v>
      </c>
      <c r="G129" s="121">
        <f>ROUND(E129*F129,2)</f>
        <v>0</v>
      </c>
      <c r="H129" s="121">
        <v>0</v>
      </c>
      <c r="I129" s="121">
        <f>ROUND(E129*H129,2)</f>
        <v>0</v>
      </c>
      <c r="J129" s="121">
        <v>15.9</v>
      </c>
      <c r="K129" s="121">
        <f>ROUND(E129*J129,2)</f>
        <v>168.54</v>
      </c>
      <c r="L129" s="121">
        <v>21</v>
      </c>
      <c r="M129" s="121">
        <f>G129*(1+L129/100)</f>
        <v>0</v>
      </c>
      <c r="N129" s="110">
        <v>0</v>
      </c>
      <c r="O129" s="110">
        <f>ROUND(E129*N129,5)</f>
        <v>0</v>
      </c>
      <c r="P129" s="110">
        <v>8.0000000000000007E-5</v>
      </c>
      <c r="Q129" s="110">
        <f>ROUND(E129*P129,5)</f>
        <v>8.4999999999999995E-4</v>
      </c>
      <c r="R129" s="110"/>
      <c r="S129" s="110"/>
      <c r="T129" s="111">
        <v>3.5000000000000003E-2</v>
      </c>
      <c r="U129" s="110">
        <f>ROUND(E129*T129,2)</f>
        <v>0.37</v>
      </c>
      <c r="V129" s="121" t="s">
        <v>328</v>
      </c>
      <c r="W129" s="105"/>
      <c r="X129" s="105"/>
      <c r="Y129" s="105"/>
      <c r="Z129" s="105"/>
      <c r="AA129" s="105"/>
      <c r="AB129" s="105"/>
      <c r="AC129" s="105"/>
      <c r="AD129" s="105"/>
      <c r="AE129" s="105" t="s">
        <v>116</v>
      </c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</row>
    <row r="130" spans="1:60" outlineLevel="1" x14ac:dyDescent="0.2">
      <c r="A130" s="106"/>
      <c r="B130" s="106"/>
      <c r="C130" s="136" t="s">
        <v>236</v>
      </c>
      <c r="D130" s="112"/>
      <c r="E130" s="118">
        <v>10.6</v>
      </c>
      <c r="F130" s="121"/>
      <c r="G130" s="121"/>
      <c r="H130" s="121"/>
      <c r="I130" s="121"/>
      <c r="J130" s="121"/>
      <c r="K130" s="121"/>
      <c r="L130" s="121"/>
      <c r="M130" s="121"/>
      <c r="N130" s="110"/>
      <c r="O130" s="110"/>
      <c r="P130" s="110"/>
      <c r="Q130" s="110"/>
      <c r="R130" s="110"/>
      <c r="S130" s="110"/>
      <c r="T130" s="111"/>
      <c r="U130" s="110"/>
      <c r="V130" s="121"/>
      <c r="W130" s="105"/>
      <c r="X130" s="105"/>
      <c r="Y130" s="105"/>
      <c r="Z130" s="105"/>
      <c r="AA130" s="105"/>
      <c r="AB130" s="105"/>
      <c r="AC130" s="105"/>
      <c r="AD130" s="105"/>
      <c r="AE130" s="105" t="s">
        <v>118</v>
      </c>
      <c r="AF130" s="105">
        <v>0</v>
      </c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</row>
    <row r="131" spans="1:60" ht="22.5" outlineLevel="1" x14ac:dyDescent="0.2">
      <c r="A131" s="106">
        <v>25</v>
      </c>
      <c r="B131" s="106" t="s">
        <v>237</v>
      </c>
      <c r="C131" s="135" t="s">
        <v>238</v>
      </c>
      <c r="D131" s="109" t="s">
        <v>164</v>
      </c>
      <c r="E131" s="117">
        <v>8.6</v>
      </c>
      <c r="F131" s="381">
        <v>0</v>
      </c>
      <c r="G131" s="121">
        <f>ROUND(E131*F131,2)</f>
        <v>0</v>
      </c>
      <c r="H131" s="121">
        <v>0</v>
      </c>
      <c r="I131" s="121">
        <f>ROUND(E131*H131,2)</f>
        <v>0</v>
      </c>
      <c r="J131" s="121">
        <v>58.1</v>
      </c>
      <c r="K131" s="121">
        <f>ROUND(E131*J131,2)</f>
        <v>499.66</v>
      </c>
      <c r="L131" s="121">
        <v>21</v>
      </c>
      <c r="M131" s="121">
        <f>G131*(1+L131/100)</f>
        <v>0</v>
      </c>
      <c r="N131" s="110">
        <v>0</v>
      </c>
      <c r="O131" s="110">
        <f>ROUND(E131*N131,5)</f>
        <v>0</v>
      </c>
      <c r="P131" s="110">
        <v>3.5000000000000001E-3</v>
      </c>
      <c r="Q131" s="110">
        <f>ROUND(E131*P131,5)</f>
        <v>3.0099999999999998E-2</v>
      </c>
      <c r="R131" s="110"/>
      <c r="S131" s="110"/>
      <c r="T131" s="111">
        <v>0.128</v>
      </c>
      <c r="U131" s="110">
        <f>ROUND(E131*T131,2)</f>
        <v>1.1000000000000001</v>
      </c>
      <c r="V131" s="121" t="s">
        <v>328</v>
      </c>
      <c r="W131" s="105"/>
      <c r="X131" s="105"/>
      <c r="Y131" s="105"/>
      <c r="Z131" s="105"/>
      <c r="AA131" s="105"/>
      <c r="AB131" s="105"/>
      <c r="AC131" s="105"/>
      <c r="AD131" s="105"/>
      <c r="AE131" s="105" t="s">
        <v>116</v>
      </c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</row>
    <row r="132" spans="1:60" outlineLevel="1" x14ac:dyDescent="0.2">
      <c r="A132" s="106"/>
      <c r="B132" s="106"/>
      <c r="C132" s="136" t="s">
        <v>175</v>
      </c>
      <c r="D132" s="112"/>
      <c r="E132" s="118">
        <v>8.6</v>
      </c>
      <c r="F132" s="121"/>
      <c r="G132" s="121"/>
      <c r="H132" s="121"/>
      <c r="I132" s="121"/>
      <c r="J132" s="121"/>
      <c r="K132" s="121"/>
      <c r="L132" s="121"/>
      <c r="M132" s="121"/>
      <c r="N132" s="110"/>
      <c r="O132" s="110"/>
      <c r="P132" s="110"/>
      <c r="Q132" s="110"/>
      <c r="R132" s="110"/>
      <c r="S132" s="110"/>
      <c r="T132" s="111"/>
      <c r="U132" s="110"/>
      <c r="V132" s="121"/>
      <c r="W132" s="105"/>
      <c r="X132" s="105"/>
      <c r="Y132" s="105"/>
      <c r="Z132" s="105"/>
      <c r="AA132" s="105"/>
      <c r="AB132" s="105"/>
      <c r="AC132" s="105"/>
      <c r="AD132" s="105"/>
      <c r="AE132" s="105" t="s">
        <v>118</v>
      </c>
      <c r="AF132" s="105">
        <v>0</v>
      </c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</row>
    <row r="133" spans="1:60" outlineLevel="1" x14ac:dyDescent="0.2">
      <c r="A133" s="106">
        <v>26</v>
      </c>
      <c r="B133" s="106" t="s">
        <v>239</v>
      </c>
      <c r="C133" s="135" t="s">
        <v>240</v>
      </c>
      <c r="D133" s="109" t="s">
        <v>164</v>
      </c>
      <c r="E133" s="117">
        <v>8.6</v>
      </c>
      <c r="F133" s="381">
        <v>0</v>
      </c>
      <c r="G133" s="121">
        <f>ROUND(E133*F133,2)</f>
        <v>0</v>
      </c>
      <c r="H133" s="121">
        <v>0</v>
      </c>
      <c r="I133" s="121">
        <f>ROUND(E133*H133,2)</f>
        <v>0</v>
      </c>
      <c r="J133" s="121">
        <v>90.7</v>
      </c>
      <c r="K133" s="121">
        <f>ROUND(E133*J133,2)</f>
        <v>780.02</v>
      </c>
      <c r="L133" s="121">
        <v>21</v>
      </c>
      <c r="M133" s="121">
        <f>G133*(1+L133/100)</f>
        <v>0</v>
      </c>
      <c r="N133" s="110">
        <v>0</v>
      </c>
      <c r="O133" s="110">
        <f>ROUND(E133*N133,5)</f>
        <v>0</v>
      </c>
      <c r="P133" s="110">
        <v>2.5000000000000001E-2</v>
      </c>
      <c r="Q133" s="110">
        <f>ROUND(E133*P133,5)</f>
        <v>0.215</v>
      </c>
      <c r="R133" s="110"/>
      <c r="S133" s="110"/>
      <c r="T133" s="111">
        <v>0.2</v>
      </c>
      <c r="U133" s="110">
        <f>ROUND(E133*T133,2)</f>
        <v>1.72</v>
      </c>
      <c r="V133" s="121" t="s">
        <v>328</v>
      </c>
      <c r="W133" s="105"/>
      <c r="X133" s="105"/>
      <c r="Y133" s="105"/>
      <c r="Z133" s="105"/>
      <c r="AA133" s="105"/>
      <c r="AB133" s="105"/>
      <c r="AC133" s="105"/>
      <c r="AD133" s="105"/>
      <c r="AE133" s="105" t="s">
        <v>116</v>
      </c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</row>
    <row r="134" spans="1:60" outlineLevel="1" x14ac:dyDescent="0.2">
      <c r="A134" s="106"/>
      <c r="B134" s="106"/>
      <c r="C134" s="136" t="s">
        <v>175</v>
      </c>
      <c r="D134" s="112"/>
      <c r="E134" s="118">
        <v>8.6</v>
      </c>
      <c r="F134" s="121"/>
      <c r="G134" s="121"/>
      <c r="H134" s="121"/>
      <c r="I134" s="121"/>
      <c r="J134" s="121"/>
      <c r="K134" s="121"/>
      <c r="L134" s="121"/>
      <c r="M134" s="121"/>
      <c r="N134" s="110"/>
      <c r="O134" s="110"/>
      <c r="P134" s="110"/>
      <c r="Q134" s="110"/>
      <c r="R134" s="110"/>
      <c r="S134" s="110"/>
      <c r="T134" s="111"/>
      <c r="U134" s="110"/>
      <c r="V134" s="121"/>
      <c r="W134" s="105"/>
      <c r="X134" s="105"/>
      <c r="Y134" s="105"/>
      <c r="Z134" s="105"/>
      <c r="AA134" s="105"/>
      <c r="AB134" s="105"/>
      <c r="AC134" s="105"/>
      <c r="AD134" s="105"/>
      <c r="AE134" s="105" t="s">
        <v>118</v>
      </c>
      <c r="AF134" s="105">
        <v>0</v>
      </c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</row>
    <row r="135" spans="1:60" outlineLevel="1" x14ac:dyDescent="0.2">
      <c r="A135" s="106">
        <v>27</v>
      </c>
      <c r="B135" s="106" t="s">
        <v>241</v>
      </c>
      <c r="C135" s="135" t="s">
        <v>242</v>
      </c>
      <c r="D135" s="109" t="s">
        <v>164</v>
      </c>
      <c r="E135" s="117">
        <v>8.6</v>
      </c>
      <c r="F135" s="381">
        <v>0</v>
      </c>
      <c r="G135" s="121">
        <f>ROUND(E135*F135,2)</f>
        <v>0</v>
      </c>
      <c r="H135" s="121">
        <v>0</v>
      </c>
      <c r="I135" s="121">
        <f>ROUND(E135*H135,2)</f>
        <v>0</v>
      </c>
      <c r="J135" s="121">
        <v>109</v>
      </c>
      <c r="K135" s="121">
        <f>ROUND(E135*J135,2)</f>
        <v>937.4</v>
      </c>
      <c r="L135" s="121">
        <v>21</v>
      </c>
      <c r="M135" s="121">
        <f>G135*(1+L135/100)</f>
        <v>0</v>
      </c>
      <c r="N135" s="110">
        <v>0</v>
      </c>
      <c r="O135" s="110">
        <f>ROUND(E135*N135,5)</f>
        <v>0</v>
      </c>
      <c r="P135" s="110">
        <v>1.7999999999999999E-2</v>
      </c>
      <c r="Q135" s="110">
        <f>ROUND(E135*P135,5)</f>
        <v>0.15479999999999999</v>
      </c>
      <c r="R135" s="110"/>
      <c r="S135" s="110"/>
      <c r="T135" s="111">
        <v>0.19500000000000001</v>
      </c>
      <c r="U135" s="110">
        <f>ROUND(E135*T135,2)</f>
        <v>1.68</v>
      </c>
      <c r="V135" s="121" t="s">
        <v>328</v>
      </c>
      <c r="W135" s="105"/>
      <c r="X135" s="105"/>
      <c r="Y135" s="105"/>
      <c r="Z135" s="105"/>
      <c r="AA135" s="105"/>
      <c r="AB135" s="105"/>
      <c r="AC135" s="105"/>
      <c r="AD135" s="105"/>
      <c r="AE135" s="105" t="s">
        <v>116</v>
      </c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</row>
    <row r="136" spans="1:60" outlineLevel="1" x14ac:dyDescent="0.2">
      <c r="A136" s="106"/>
      <c r="B136" s="106"/>
      <c r="C136" s="136" t="s">
        <v>175</v>
      </c>
      <c r="D136" s="112"/>
      <c r="E136" s="118">
        <v>8.6</v>
      </c>
      <c r="F136" s="121"/>
      <c r="G136" s="121"/>
      <c r="H136" s="121"/>
      <c r="I136" s="121"/>
      <c r="J136" s="121"/>
      <c r="K136" s="121"/>
      <c r="L136" s="121"/>
      <c r="M136" s="121"/>
      <c r="N136" s="110"/>
      <c r="O136" s="110"/>
      <c r="P136" s="110"/>
      <c r="Q136" s="110"/>
      <c r="R136" s="110"/>
      <c r="S136" s="110"/>
      <c r="T136" s="111"/>
      <c r="U136" s="110"/>
      <c r="V136" s="121"/>
      <c r="W136" s="105"/>
      <c r="X136" s="105"/>
      <c r="Y136" s="105"/>
      <c r="Z136" s="105"/>
      <c r="AA136" s="105"/>
      <c r="AB136" s="105"/>
      <c r="AC136" s="105"/>
      <c r="AD136" s="105"/>
      <c r="AE136" s="105" t="s">
        <v>118</v>
      </c>
      <c r="AF136" s="105">
        <v>0</v>
      </c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</row>
    <row r="137" spans="1:60" outlineLevel="1" x14ac:dyDescent="0.2">
      <c r="A137" s="106">
        <v>28</v>
      </c>
      <c r="B137" s="106" t="s">
        <v>243</v>
      </c>
      <c r="C137" s="135" t="s">
        <v>244</v>
      </c>
      <c r="D137" s="109" t="s">
        <v>182</v>
      </c>
      <c r="E137" s="117">
        <v>12</v>
      </c>
      <c r="F137" s="381">
        <v>0</v>
      </c>
      <c r="G137" s="121">
        <f>ROUND(E137*F137,2)</f>
        <v>0</v>
      </c>
      <c r="H137" s="121">
        <v>14.35</v>
      </c>
      <c r="I137" s="121">
        <f>ROUND(E137*H137,2)</f>
        <v>172.2</v>
      </c>
      <c r="J137" s="121">
        <v>637.65</v>
      </c>
      <c r="K137" s="121">
        <f>ROUND(E137*J137,2)</f>
        <v>7651.8</v>
      </c>
      <c r="L137" s="121">
        <v>21</v>
      </c>
      <c r="M137" s="121">
        <f>G137*(1+L137/100)</f>
        <v>0</v>
      </c>
      <c r="N137" s="110">
        <v>4.8999999999999998E-4</v>
      </c>
      <c r="O137" s="110">
        <f>ROUND(E137*N137,5)</f>
        <v>5.8799999999999998E-3</v>
      </c>
      <c r="P137" s="110">
        <v>0.10100000000000001</v>
      </c>
      <c r="Q137" s="110">
        <f>ROUND(E137*P137,5)</f>
        <v>1.212</v>
      </c>
      <c r="R137" s="110"/>
      <c r="S137" s="110"/>
      <c r="T137" s="111">
        <v>1.5249999999999999</v>
      </c>
      <c r="U137" s="110">
        <f>ROUND(E137*T137,2)</f>
        <v>18.3</v>
      </c>
      <c r="V137" s="121" t="s">
        <v>328</v>
      </c>
      <c r="W137" s="105"/>
      <c r="X137" s="105"/>
      <c r="Y137" s="105"/>
      <c r="Z137" s="105"/>
      <c r="AA137" s="105"/>
      <c r="AB137" s="105"/>
      <c r="AC137" s="105"/>
      <c r="AD137" s="105"/>
      <c r="AE137" s="105" t="s">
        <v>116</v>
      </c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</row>
    <row r="138" spans="1:60" outlineLevel="1" x14ac:dyDescent="0.2">
      <c r="A138" s="106"/>
      <c r="B138" s="106"/>
      <c r="C138" s="136" t="s">
        <v>245</v>
      </c>
      <c r="D138" s="112"/>
      <c r="E138" s="118"/>
      <c r="F138" s="121"/>
      <c r="G138" s="121"/>
      <c r="H138" s="121"/>
      <c r="I138" s="121"/>
      <c r="J138" s="121"/>
      <c r="K138" s="121"/>
      <c r="L138" s="121"/>
      <c r="M138" s="121"/>
      <c r="N138" s="110"/>
      <c r="O138" s="110"/>
      <c r="P138" s="110"/>
      <c r="Q138" s="110"/>
      <c r="R138" s="110"/>
      <c r="S138" s="110"/>
      <c r="T138" s="111"/>
      <c r="U138" s="110"/>
      <c r="V138" s="121"/>
      <c r="W138" s="105"/>
      <c r="X138" s="105"/>
      <c r="Y138" s="105"/>
      <c r="Z138" s="105"/>
      <c r="AA138" s="105"/>
      <c r="AB138" s="105"/>
      <c r="AC138" s="105"/>
      <c r="AD138" s="105"/>
      <c r="AE138" s="105" t="s">
        <v>118</v>
      </c>
      <c r="AF138" s="105">
        <v>0</v>
      </c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</row>
    <row r="139" spans="1:60" outlineLevel="1" x14ac:dyDescent="0.2">
      <c r="A139" s="106"/>
      <c r="B139" s="106"/>
      <c r="C139" s="136" t="s">
        <v>246</v>
      </c>
      <c r="D139" s="112"/>
      <c r="E139" s="118">
        <v>12</v>
      </c>
      <c r="F139" s="121"/>
      <c r="G139" s="121"/>
      <c r="H139" s="121"/>
      <c r="I139" s="121"/>
      <c r="J139" s="121"/>
      <c r="K139" s="121"/>
      <c r="L139" s="121"/>
      <c r="M139" s="121"/>
      <c r="N139" s="110"/>
      <c r="O139" s="110"/>
      <c r="P139" s="110"/>
      <c r="Q139" s="110"/>
      <c r="R139" s="110"/>
      <c r="S139" s="110"/>
      <c r="T139" s="111"/>
      <c r="U139" s="110"/>
      <c r="V139" s="121"/>
      <c r="W139" s="105"/>
      <c r="X139" s="105"/>
      <c r="Y139" s="105"/>
      <c r="Z139" s="105"/>
      <c r="AA139" s="105"/>
      <c r="AB139" s="105"/>
      <c r="AC139" s="105"/>
      <c r="AD139" s="105"/>
      <c r="AE139" s="105" t="s">
        <v>118</v>
      </c>
      <c r="AF139" s="105">
        <v>0</v>
      </c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</row>
    <row r="140" spans="1:60" ht="22.5" outlineLevel="1" x14ac:dyDescent="0.2">
      <c r="A140" s="106">
        <v>29</v>
      </c>
      <c r="B140" s="106" t="s">
        <v>626</v>
      </c>
      <c r="C140" s="135" t="s">
        <v>627</v>
      </c>
      <c r="D140" s="109" t="s">
        <v>171</v>
      </c>
      <c r="E140" s="117">
        <v>1</v>
      </c>
      <c r="F140" s="381">
        <v>0</v>
      </c>
      <c r="G140" s="121">
        <f>ROUND(E140*F140,2)</f>
        <v>0</v>
      </c>
      <c r="H140" s="121">
        <v>0</v>
      </c>
      <c r="I140" s="121">
        <f>ROUND(E140*H140,2)</f>
        <v>0</v>
      </c>
      <c r="J140" s="121">
        <v>37.4</v>
      </c>
      <c r="K140" s="121">
        <f>ROUND(E140*J140,2)</f>
        <v>37.4</v>
      </c>
      <c r="L140" s="121">
        <v>21</v>
      </c>
      <c r="M140" s="121">
        <f>G140*(1+L140/100)</f>
        <v>0</v>
      </c>
      <c r="N140" s="110">
        <v>0</v>
      </c>
      <c r="O140" s="110">
        <f>ROUND(E140*N140,5)</f>
        <v>0</v>
      </c>
      <c r="P140" s="110">
        <v>0</v>
      </c>
      <c r="Q140" s="110">
        <f>ROUND(E140*P140,5)</f>
        <v>0</v>
      </c>
      <c r="R140" s="110"/>
      <c r="S140" s="110"/>
      <c r="T140" s="111">
        <v>0.09</v>
      </c>
      <c r="U140" s="110">
        <f>ROUND(E140*T140,2)</f>
        <v>0.09</v>
      </c>
      <c r="V140" s="121" t="s">
        <v>328</v>
      </c>
      <c r="W140" s="105"/>
      <c r="X140" s="105"/>
      <c r="Y140" s="105"/>
      <c r="Z140" s="105"/>
      <c r="AA140" s="105"/>
      <c r="AB140" s="105"/>
      <c r="AC140" s="105"/>
      <c r="AD140" s="105"/>
      <c r="AE140" s="105" t="s">
        <v>116</v>
      </c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</row>
    <row r="141" spans="1:60" outlineLevel="1" x14ac:dyDescent="0.2">
      <c r="A141" s="106">
        <v>30</v>
      </c>
      <c r="B141" s="106" t="s">
        <v>628</v>
      </c>
      <c r="C141" s="135" t="s">
        <v>629</v>
      </c>
      <c r="D141" s="109" t="s">
        <v>164</v>
      </c>
      <c r="E141" s="117">
        <v>2.8519999999999999</v>
      </c>
      <c r="F141" s="381">
        <v>0</v>
      </c>
      <c r="G141" s="121">
        <f>ROUND(E141*F141,2)</f>
        <v>0</v>
      </c>
      <c r="H141" s="121">
        <v>29.21</v>
      </c>
      <c r="I141" s="121">
        <f>ROUND(E141*H141,2)</f>
        <v>83.31</v>
      </c>
      <c r="J141" s="121">
        <v>246.29</v>
      </c>
      <c r="K141" s="121">
        <f>ROUND(E141*J141,2)</f>
        <v>702.42</v>
      </c>
      <c r="L141" s="121">
        <v>21</v>
      </c>
      <c r="M141" s="121">
        <f>G141*(1+L141/100)</f>
        <v>0</v>
      </c>
      <c r="N141" s="110">
        <v>1E-3</v>
      </c>
      <c r="O141" s="110">
        <f>ROUND(E141*N141,5)</f>
        <v>2.8500000000000001E-3</v>
      </c>
      <c r="P141" s="110">
        <v>6.7000000000000004E-2</v>
      </c>
      <c r="Q141" s="110">
        <f>ROUND(E141*P141,5)</f>
        <v>0.19108</v>
      </c>
      <c r="R141" s="110"/>
      <c r="S141" s="110"/>
      <c r="T141" s="111">
        <v>0.53300000000000003</v>
      </c>
      <c r="U141" s="110">
        <f>ROUND(E141*T141,2)</f>
        <v>1.52</v>
      </c>
      <c r="V141" s="121" t="s">
        <v>328</v>
      </c>
      <c r="W141" s="105"/>
      <c r="X141" s="105"/>
      <c r="Y141" s="105"/>
      <c r="Z141" s="105"/>
      <c r="AA141" s="105"/>
      <c r="AB141" s="105"/>
      <c r="AC141" s="105"/>
      <c r="AD141" s="105"/>
      <c r="AE141" s="105" t="s">
        <v>116</v>
      </c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</row>
    <row r="142" spans="1:60" outlineLevel="1" x14ac:dyDescent="0.2">
      <c r="A142" s="106"/>
      <c r="B142" s="106"/>
      <c r="C142" s="136" t="s">
        <v>630</v>
      </c>
      <c r="D142" s="112"/>
      <c r="E142" s="118">
        <v>2.8519999999999999</v>
      </c>
      <c r="F142" s="121"/>
      <c r="G142" s="121"/>
      <c r="H142" s="121"/>
      <c r="I142" s="121"/>
      <c r="J142" s="121"/>
      <c r="K142" s="121"/>
      <c r="L142" s="121"/>
      <c r="M142" s="121"/>
      <c r="N142" s="110"/>
      <c r="O142" s="110"/>
      <c r="P142" s="110"/>
      <c r="Q142" s="110"/>
      <c r="R142" s="110"/>
      <c r="S142" s="110"/>
      <c r="T142" s="111"/>
      <c r="U142" s="110"/>
      <c r="V142" s="121"/>
      <c r="W142" s="105"/>
      <c r="X142" s="105"/>
      <c r="Y142" s="105"/>
      <c r="Z142" s="105"/>
      <c r="AA142" s="105"/>
      <c r="AB142" s="105"/>
      <c r="AC142" s="105"/>
      <c r="AD142" s="105"/>
      <c r="AE142" s="105" t="s">
        <v>118</v>
      </c>
      <c r="AF142" s="105">
        <v>0</v>
      </c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</row>
    <row r="143" spans="1:60" x14ac:dyDescent="0.2">
      <c r="A143" s="107" t="s">
        <v>113</v>
      </c>
      <c r="B143" s="107" t="s">
        <v>74</v>
      </c>
      <c r="C143" s="137" t="s">
        <v>75</v>
      </c>
      <c r="D143" s="113"/>
      <c r="E143" s="119"/>
      <c r="F143" s="122"/>
      <c r="G143" s="122">
        <f>SUMIF(AE144:AE146,"&lt;&gt;NOR",G144:G146)</f>
        <v>0</v>
      </c>
      <c r="H143" s="122"/>
      <c r="I143" s="122">
        <f>SUM(I144:I146)</f>
        <v>0</v>
      </c>
      <c r="J143" s="122"/>
      <c r="K143" s="122">
        <f>SUM(K144:K146)</f>
        <v>1591.32</v>
      </c>
      <c r="L143" s="122"/>
      <c r="M143" s="122">
        <f>SUM(M144:M146)</f>
        <v>0</v>
      </c>
      <c r="N143" s="114"/>
      <c r="O143" s="114">
        <f>SUM(O144:O146)</f>
        <v>0</v>
      </c>
      <c r="P143" s="114"/>
      <c r="Q143" s="114">
        <f>SUM(Q144:Q146)</f>
        <v>0</v>
      </c>
      <c r="R143" s="114"/>
      <c r="S143" s="114"/>
      <c r="T143" s="115"/>
      <c r="U143" s="114">
        <f>SUM(U144:U146)</f>
        <v>3.34</v>
      </c>
      <c r="V143" s="122"/>
      <c r="AE143" t="s">
        <v>114</v>
      </c>
    </row>
    <row r="144" spans="1:60" outlineLevel="1" x14ac:dyDescent="0.2">
      <c r="A144" s="106">
        <v>31</v>
      </c>
      <c r="B144" s="106" t="s">
        <v>247</v>
      </c>
      <c r="C144" s="135" t="s">
        <v>248</v>
      </c>
      <c r="D144" s="109" t="s">
        <v>204</v>
      </c>
      <c r="E144" s="117">
        <v>3.56</v>
      </c>
      <c r="F144" s="381">
        <v>0</v>
      </c>
      <c r="G144" s="121">
        <f>ROUND(E144*F144,2)</f>
        <v>0</v>
      </c>
      <c r="H144" s="121">
        <v>0</v>
      </c>
      <c r="I144" s="121">
        <f>ROUND(E144*H144,2)</f>
        <v>0</v>
      </c>
      <c r="J144" s="121">
        <v>447</v>
      </c>
      <c r="K144" s="121">
        <f>ROUND(E144*J144,2)</f>
        <v>1591.32</v>
      </c>
      <c r="L144" s="121">
        <v>21</v>
      </c>
      <c r="M144" s="121">
        <f>G144*(1+L144/100)</f>
        <v>0</v>
      </c>
      <c r="N144" s="110">
        <v>0</v>
      </c>
      <c r="O144" s="110">
        <f>ROUND(E144*N144,5)</f>
        <v>0</v>
      </c>
      <c r="P144" s="110">
        <v>0</v>
      </c>
      <c r="Q144" s="110">
        <f>ROUND(E144*P144,5)</f>
        <v>0</v>
      </c>
      <c r="R144" s="110"/>
      <c r="S144" s="110"/>
      <c r="T144" s="111">
        <v>0.9385</v>
      </c>
      <c r="U144" s="110">
        <f>ROUND(E144*T144,2)</f>
        <v>3.34</v>
      </c>
      <c r="V144" s="121" t="s">
        <v>328</v>
      </c>
      <c r="W144" s="105"/>
      <c r="X144" s="105"/>
      <c r="Y144" s="105"/>
      <c r="Z144" s="105"/>
      <c r="AA144" s="105"/>
      <c r="AB144" s="105"/>
      <c r="AC144" s="105"/>
      <c r="AD144" s="105"/>
      <c r="AE144" s="105" t="s">
        <v>116</v>
      </c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</row>
    <row r="145" spans="1:60" outlineLevel="1" x14ac:dyDescent="0.2">
      <c r="A145" s="106"/>
      <c r="B145" s="106"/>
      <c r="C145" s="136" t="s">
        <v>249</v>
      </c>
      <c r="D145" s="112"/>
      <c r="E145" s="118"/>
      <c r="F145" s="121"/>
      <c r="G145" s="121"/>
      <c r="H145" s="121"/>
      <c r="I145" s="121"/>
      <c r="J145" s="121"/>
      <c r="K145" s="121"/>
      <c r="L145" s="121"/>
      <c r="M145" s="121"/>
      <c r="N145" s="110"/>
      <c r="O145" s="110"/>
      <c r="P145" s="110"/>
      <c r="Q145" s="110"/>
      <c r="R145" s="110"/>
      <c r="S145" s="110"/>
      <c r="T145" s="111"/>
      <c r="U145" s="110"/>
      <c r="V145" s="121"/>
      <c r="W145" s="105"/>
      <c r="X145" s="105"/>
      <c r="Y145" s="105"/>
      <c r="Z145" s="105"/>
      <c r="AA145" s="105"/>
      <c r="AB145" s="105"/>
      <c r="AC145" s="105"/>
      <c r="AD145" s="105"/>
      <c r="AE145" s="105" t="s">
        <v>118</v>
      </c>
      <c r="AF145" s="105">
        <v>0</v>
      </c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</row>
    <row r="146" spans="1:60" outlineLevel="1" x14ac:dyDescent="0.2">
      <c r="A146" s="106"/>
      <c r="B146" s="106"/>
      <c r="C146" s="136" t="s">
        <v>250</v>
      </c>
      <c r="D146" s="112"/>
      <c r="E146" s="118">
        <v>3.56</v>
      </c>
      <c r="F146" s="121"/>
      <c r="G146" s="121"/>
      <c r="H146" s="121"/>
      <c r="I146" s="121"/>
      <c r="J146" s="121"/>
      <c r="K146" s="121"/>
      <c r="L146" s="121"/>
      <c r="M146" s="121"/>
      <c r="N146" s="110"/>
      <c r="O146" s="110"/>
      <c r="P146" s="110"/>
      <c r="Q146" s="110"/>
      <c r="R146" s="110"/>
      <c r="S146" s="110"/>
      <c r="T146" s="111"/>
      <c r="U146" s="110"/>
      <c r="V146" s="121"/>
      <c r="W146" s="105"/>
      <c r="X146" s="105"/>
      <c r="Y146" s="105"/>
      <c r="Z146" s="105"/>
      <c r="AA146" s="105"/>
      <c r="AB146" s="105"/>
      <c r="AC146" s="105"/>
      <c r="AD146" s="105"/>
      <c r="AE146" s="105" t="s">
        <v>118</v>
      </c>
      <c r="AF146" s="105">
        <v>0</v>
      </c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</row>
    <row r="147" spans="1:60" x14ac:dyDescent="0.2">
      <c r="A147" s="107" t="s">
        <v>113</v>
      </c>
      <c r="B147" s="107" t="s">
        <v>76</v>
      </c>
      <c r="C147" s="137" t="s">
        <v>77</v>
      </c>
      <c r="D147" s="113"/>
      <c r="E147" s="119"/>
      <c r="F147" s="122"/>
      <c r="G147" s="122">
        <f>SUMIF(AE148:AE171,"&lt;&gt;NOR",G148:G171)</f>
        <v>0</v>
      </c>
      <c r="H147" s="122"/>
      <c r="I147" s="122">
        <f>SUM(I148:I171)</f>
        <v>3685.97</v>
      </c>
      <c r="J147" s="122"/>
      <c r="K147" s="122">
        <f>SUM(K148:K171)</f>
        <v>16092.25</v>
      </c>
      <c r="L147" s="122"/>
      <c r="M147" s="122">
        <f>SUM(M148:M171)</f>
        <v>0</v>
      </c>
      <c r="N147" s="114"/>
      <c r="O147" s="114">
        <f>SUM(O148:O171)</f>
        <v>0.12985000000000002</v>
      </c>
      <c r="P147" s="114"/>
      <c r="Q147" s="114">
        <f>SUM(Q148:Q171)</f>
        <v>0</v>
      </c>
      <c r="R147" s="114"/>
      <c r="S147" s="114"/>
      <c r="T147" s="115"/>
      <c r="U147" s="114">
        <f>SUM(U148:U171)</f>
        <v>14.999999999999998</v>
      </c>
      <c r="V147" s="122"/>
      <c r="AE147" t="s">
        <v>114</v>
      </c>
    </row>
    <row r="148" spans="1:60" ht="22.5" outlineLevel="1" x14ac:dyDescent="0.2">
      <c r="A148" s="106">
        <v>32</v>
      </c>
      <c r="B148" s="106" t="s">
        <v>251</v>
      </c>
      <c r="C148" s="135" t="s">
        <v>252</v>
      </c>
      <c r="D148" s="109" t="s">
        <v>164</v>
      </c>
      <c r="E148" s="117">
        <v>7.92</v>
      </c>
      <c r="F148" s="381">
        <v>0</v>
      </c>
      <c r="G148" s="121">
        <f>ROUND(E148*F148,2)</f>
        <v>0</v>
      </c>
      <c r="H148" s="121">
        <v>0</v>
      </c>
      <c r="I148" s="121">
        <f>ROUND(E148*H148,2)</f>
        <v>0</v>
      </c>
      <c r="J148" s="121">
        <v>8.1</v>
      </c>
      <c r="K148" s="121">
        <f>ROUND(E148*J148,2)</f>
        <v>64.150000000000006</v>
      </c>
      <c r="L148" s="121">
        <v>21</v>
      </c>
      <c r="M148" s="121">
        <f>G148*(1+L148/100)</f>
        <v>0</v>
      </c>
      <c r="N148" s="110">
        <v>0</v>
      </c>
      <c r="O148" s="110">
        <f>ROUND(E148*N148,5)</f>
        <v>0</v>
      </c>
      <c r="P148" s="110">
        <v>0</v>
      </c>
      <c r="Q148" s="110">
        <f>ROUND(E148*P148,5)</f>
        <v>0</v>
      </c>
      <c r="R148" s="110"/>
      <c r="S148" s="110"/>
      <c r="T148" s="111">
        <v>1.6E-2</v>
      </c>
      <c r="U148" s="110">
        <f>ROUND(E148*T148,2)</f>
        <v>0.13</v>
      </c>
      <c r="V148" s="121" t="s">
        <v>328</v>
      </c>
      <c r="W148" s="105"/>
      <c r="X148" s="105"/>
      <c r="Y148" s="105"/>
      <c r="Z148" s="105"/>
      <c r="AA148" s="105"/>
      <c r="AB148" s="105"/>
      <c r="AC148" s="105"/>
      <c r="AD148" s="105"/>
      <c r="AE148" s="105" t="s">
        <v>116</v>
      </c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</row>
    <row r="149" spans="1:60" outlineLevel="1" x14ac:dyDescent="0.2">
      <c r="A149" s="106"/>
      <c r="B149" s="106"/>
      <c r="C149" s="136" t="s">
        <v>253</v>
      </c>
      <c r="D149" s="112"/>
      <c r="E149" s="118">
        <v>7.92</v>
      </c>
      <c r="F149" s="121"/>
      <c r="G149" s="121"/>
      <c r="H149" s="121"/>
      <c r="I149" s="121"/>
      <c r="J149" s="121"/>
      <c r="K149" s="121"/>
      <c r="L149" s="121"/>
      <c r="M149" s="121"/>
      <c r="N149" s="110"/>
      <c r="O149" s="110"/>
      <c r="P149" s="110"/>
      <c r="Q149" s="110"/>
      <c r="R149" s="110"/>
      <c r="S149" s="110"/>
      <c r="T149" s="111"/>
      <c r="U149" s="110"/>
      <c r="V149" s="121"/>
      <c r="W149" s="105"/>
      <c r="X149" s="105"/>
      <c r="Y149" s="105"/>
      <c r="Z149" s="105"/>
      <c r="AA149" s="105"/>
      <c r="AB149" s="105"/>
      <c r="AC149" s="105"/>
      <c r="AD149" s="105"/>
      <c r="AE149" s="105" t="s">
        <v>118</v>
      </c>
      <c r="AF149" s="105">
        <v>0</v>
      </c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</row>
    <row r="150" spans="1:60" outlineLevel="1" x14ac:dyDescent="0.2">
      <c r="A150" s="106"/>
      <c r="B150" s="106"/>
      <c r="C150" s="138" t="s">
        <v>168</v>
      </c>
      <c r="D150" s="116"/>
      <c r="E150" s="120">
        <v>7.92</v>
      </c>
      <c r="F150" s="121"/>
      <c r="G150" s="121"/>
      <c r="H150" s="121"/>
      <c r="I150" s="121"/>
      <c r="J150" s="121"/>
      <c r="K150" s="121"/>
      <c r="L150" s="121"/>
      <c r="M150" s="121"/>
      <c r="N150" s="110"/>
      <c r="O150" s="110"/>
      <c r="P150" s="110"/>
      <c r="Q150" s="110"/>
      <c r="R150" s="110"/>
      <c r="S150" s="110"/>
      <c r="T150" s="111"/>
      <c r="U150" s="110"/>
      <c r="V150" s="121"/>
      <c r="W150" s="105"/>
      <c r="X150" s="105"/>
      <c r="Y150" s="105"/>
      <c r="Z150" s="105"/>
      <c r="AA150" s="105"/>
      <c r="AB150" s="105"/>
      <c r="AC150" s="105"/>
      <c r="AD150" s="105"/>
      <c r="AE150" s="105" t="s">
        <v>118</v>
      </c>
      <c r="AF150" s="105">
        <v>1</v>
      </c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</row>
    <row r="151" spans="1:60" ht="22.5" outlineLevel="1" x14ac:dyDescent="0.2">
      <c r="A151" s="106">
        <v>33</v>
      </c>
      <c r="B151" s="106" t="s">
        <v>254</v>
      </c>
      <c r="C151" s="135" t="s">
        <v>255</v>
      </c>
      <c r="D151" s="109" t="s">
        <v>164</v>
      </c>
      <c r="E151" s="117">
        <v>7.92</v>
      </c>
      <c r="F151" s="381">
        <v>0</v>
      </c>
      <c r="G151" s="121">
        <f>ROUND(E151*F151,2)</f>
        <v>0</v>
      </c>
      <c r="H151" s="121">
        <v>206.05</v>
      </c>
      <c r="I151" s="121">
        <f>ROUND(E151*H151,2)</f>
        <v>1631.92</v>
      </c>
      <c r="J151" s="121">
        <v>230.95</v>
      </c>
      <c r="K151" s="121">
        <f>ROUND(E151*J151,2)</f>
        <v>1829.12</v>
      </c>
      <c r="L151" s="121">
        <v>21</v>
      </c>
      <c r="M151" s="121">
        <f>G151*(1+L151/100)</f>
        <v>0</v>
      </c>
      <c r="N151" s="110">
        <v>9.1900000000000003E-3</v>
      </c>
      <c r="O151" s="110">
        <f>ROUND(E151*N151,5)</f>
        <v>7.2779999999999997E-2</v>
      </c>
      <c r="P151" s="110">
        <v>0</v>
      </c>
      <c r="Q151" s="110">
        <f>ROUND(E151*P151,5)</f>
        <v>0</v>
      </c>
      <c r="R151" s="110"/>
      <c r="S151" s="110"/>
      <c r="T151" s="111">
        <v>0.40161999999999998</v>
      </c>
      <c r="U151" s="110">
        <f>ROUND(E151*T151,2)</f>
        <v>3.18</v>
      </c>
      <c r="V151" s="121" t="s">
        <v>328</v>
      </c>
      <c r="W151" s="105"/>
      <c r="X151" s="105"/>
      <c r="Y151" s="105"/>
      <c r="Z151" s="105"/>
      <c r="AA151" s="105"/>
      <c r="AB151" s="105"/>
      <c r="AC151" s="105"/>
      <c r="AD151" s="105"/>
      <c r="AE151" s="105" t="s">
        <v>172</v>
      </c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</row>
    <row r="152" spans="1:60" outlineLevel="1" x14ac:dyDescent="0.2">
      <c r="A152" s="106"/>
      <c r="B152" s="106"/>
      <c r="C152" s="136" t="s">
        <v>253</v>
      </c>
      <c r="D152" s="112"/>
      <c r="E152" s="118">
        <v>7.92</v>
      </c>
      <c r="F152" s="121"/>
      <c r="G152" s="121"/>
      <c r="H152" s="121"/>
      <c r="I152" s="121"/>
      <c r="J152" s="121"/>
      <c r="K152" s="121"/>
      <c r="L152" s="121"/>
      <c r="M152" s="121"/>
      <c r="N152" s="110"/>
      <c r="O152" s="110"/>
      <c r="P152" s="110"/>
      <c r="Q152" s="110"/>
      <c r="R152" s="110"/>
      <c r="S152" s="110"/>
      <c r="T152" s="111"/>
      <c r="U152" s="110"/>
      <c r="V152" s="121"/>
      <c r="W152" s="105"/>
      <c r="X152" s="105"/>
      <c r="Y152" s="105"/>
      <c r="Z152" s="105"/>
      <c r="AA152" s="105"/>
      <c r="AB152" s="105"/>
      <c r="AC152" s="105"/>
      <c r="AD152" s="105"/>
      <c r="AE152" s="105" t="s">
        <v>118</v>
      </c>
      <c r="AF152" s="105">
        <v>0</v>
      </c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</row>
    <row r="153" spans="1:60" outlineLevel="1" x14ac:dyDescent="0.2">
      <c r="A153" s="106"/>
      <c r="B153" s="106"/>
      <c r="C153" s="138" t="s">
        <v>168</v>
      </c>
      <c r="D153" s="116"/>
      <c r="E153" s="120">
        <v>7.92</v>
      </c>
      <c r="F153" s="121"/>
      <c r="G153" s="121"/>
      <c r="H153" s="121"/>
      <c r="I153" s="121"/>
      <c r="J153" s="121"/>
      <c r="K153" s="121"/>
      <c r="L153" s="121"/>
      <c r="M153" s="121"/>
      <c r="N153" s="110"/>
      <c r="O153" s="110"/>
      <c r="P153" s="110"/>
      <c r="Q153" s="110"/>
      <c r="R153" s="110"/>
      <c r="S153" s="110"/>
      <c r="T153" s="111"/>
      <c r="U153" s="110"/>
      <c r="V153" s="121"/>
      <c r="W153" s="105"/>
      <c r="X153" s="105"/>
      <c r="Y153" s="105"/>
      <c r="Z153" s="105"/>
      <c r="AA153" s="105"/>
      <c r="AB153" s="105"/>
      <c r="AC153" s="105"/>
      <c r="AD153" s="105"/>
      <c r="AE153" s="105" t="s">
        <v>118</v>
      </c>
      <c r="AF153" s="105">
        <v>1</v>
      </c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</row>
    <row r="154" spans="1:60" outlineLevel="1" x14ac:dyDescent="0.2">
      <c r="A154" s="106">
        <v>34</v>
      </c>
      <c r="B154" s="106" t="s">
        <v>256</v>
      </c>
      <c r="C154" s="135" t="s">
        <v>257</v>
      </c>
      <c r="D154" s="109" t="s">
        <v>164</v>
      </c>
      <c r="E154" s="117">
        <v>7.92</v>
      </c>
      <c r="F154" s="381">
        <v>0</v>
      </c>
      <c r="G154" s="121">
        <f>ROUND(E154*F154,2)</f>
        <v>0</v>
      </c>
      <c r="H154" s="121">
        <v>25.7</v>
      </c>
      <c r="I154" s="121">
        <f>ROUND(E154*H154,2)</f>
        <v>203.54</v>
      </c>
      <c r="J154" s="121">
        <v>28.7</v>
      </c>
      <c r="K154" s="121">
        <f>ROUND(E154*J154,2)</f>
        <v>227.3</v>
      </c>
      <c r="L154" s="121">
        <v>21</v>
      </c>
      <c r="M154" s="121">
        <f>G154*(1+L154/100)</f>
        <v>0</v>
      </c>
      <c r="N154" s="110">
        <v>2.1000000000000001E-4</v>
      </c>
      <c r="O154" s="110">
        <f>ROUND(E154*N154,5)</f>
        <v>1.66E-3</v>
      </c>
      <c r="P154" s="110">
        <v>0</v>
      </c>
      <c r="Q154" s="110">
        <f>ROUND(E154*P154,5)</f>
        <v>0</v>
      </c>
      <c r="R154" s="110"/>
      <c r="S154" s="110"/>
      <c r="T154" s="111">
        <v>0.05</v>
      </c>
      <c r="U154" s="110">
        <f>ROUND(E154*T154,2)</f>
        <v>0.4</v>
      </c>
      <c r="V154" s="121" t="s">
        <v>328</v>
      </c>
      <c r="W154" s="105"/>
      <c r="X154" s="105"/>
      <c r="Y154" s="105"/>
      <c r="Z154" s="105"/>
      <c r="AA154" s="105"/>
      <c r="AB154" s="105"/>
      <c r="AC154" s="105"/>
      <c r="AD154" s="105"/>
      <c r="AE154" s="105" t="s">
        <v>116</v>
      </c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</row>
    <row r="155" spans="1:60" outlineLevel="1" x14ac:dyDescent="0.2">
      <c r="A155" s="106"/>
      <c r="B155" s="106"/>
      <c r="C155" s="136" t="s">
        <v>253</v>
      </c>
      <c r="D155" s="112"/>
      <c r="E155" s="118">
        <v>7.92</v>
      </c>
      <c r="F155" s="121"/>
      <c r="G155" s="121"/>
      <c r="H155" s="121"/>
      <c r="I155" s="121"/>
      <c r="J155" s="121"/>
      <c r="K155" s="121"/>
      <c r="L155" s="121"/>
      <c r="M155" s="121"/>
      <c r="N155" s="110"/>
      <c r="O155" s="110"/>
      <c r="P155" s="110"/>
      <c r="Q155" s="110"/>
      <c r="R155" s="110"/>
      <c r="S155" s="110"/>
      <c r="T155" s="111"/>
      <c r="U155" s="110"/>
      <c r="V155" s="121"/>
      <c r="W155" s="105"/>
      <c r="X155" s="105"/>
      <c r="Y155" s="105"/>
      <c r="Z155" s="105"/>
      <c r="AA155" s="105"/>
      <c r="AB155" s="105"/>
      <c r="AC155" s="105"/>
      <c r="AD155" s="105"/>
      <c r="AE155" s="105" t="s">
        <v>118</v>
      </c>
      <c r="AF155" s="105">
        <v>0</v>
      </c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</row>
    <row r="156" spans="1:60" outlineLevel="1" x14ac:dyDescent="0.2">
      <c r="A156" s="106"/>
      <c r="B156" s="106"/>
      <c r="C156" s="138" t="s">
        <v>168</v>
      </c>
      <c r="D156" s="116"/>
      <c r="E156" s="120">
        <v>7.92</v>
      </c>
      <c r="F156" s="121"/>
      <c r="G156" s="121"/>
      <c r="H156" s="121"/>
      <c r="I156" s="121"/>
      <c r="J156" s="121"/>
      <c r="K156" s="121"/>
      <c r="L156" s="121"/>
      <c r="M156" s="121"/>
      <c r="N156" s="110"/>
      <c r="O156" s="110"/>
      <c r="P156" s="110"/>
      <c r="Q156" s="110"/>
      <c r="R156" s="110"/>
      <c r="S156" s="110"/>
      <c r="T156" s="111"/>
      <c r="U156" s="110"/>
      <c r="V156" s="121"/>
      <c r="W156" s="105"/>
      <c r="X156" s="105"/>
      <c r="Y156" s="105"/>
      <c r="Z156" s="105"/>
      <c r="AA156" s="105"/>
      <c r="AB156" s="105"/>
      <c r="AC156" s="105"/>
      <c r="AD156" s="105"/>
      <c r="AE156" s="105" t="s">
        <v>118</v>
      </c>
      <c r="AF156" s="105">
        <v>1</v>
      </c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</row>
    <row r="157" spans="1:60" ht="22.5" outlineLevel="1" x14ac:dyDescent="0.2">
      <c r="A157" s="106">
        <v>35</v>
      </c>
      <c r="B157" s="106" t="s">
        <v>258</v>
      </c>
      <c r="C157" s="135" t="s">
        <v>259</v>
      </c>
      <c r="D157" s="109" t="s">
        <v>164</v>
      </c>
      <c r="E157" s="117">
        <v>7.92</v>
      </c>
      <c r="F157" s="381">
        <v>0</v>
      </c>
      <c r="G157" s="121">
        <f>ROUND(E157*F157,2)</f>
        <v>0</v>
      </c>
      <c r="H157" s="121">
        <v>211.81</v>
      </c>
      <c r="I157" s="121">
        <f>ROUND(E157*H157,2)</f>
        <v>1677.54</v>
      </c>
      <c r="J157" s="121">
        <v>773.19</v>
      </c>
      <c r="K157" s="121">
        <f>ROUND(E157*J157,2)</f>
        <v>6123.66</v>
      </c>
      <c r="L157" s="121">
        <v>21</v>
      </c>
      <c r="M157" s="121">
        <f>G157*(1+L157/100)</f>
        <v>0</v>
      </c>
      <c r="N157" s="110">
        <v>6.9300000000000004E-3</v>
      </c>
      <c r="O157" s="110">
        <f>ROUND(E157*N157,5)</f>
        <v>5.4890000000000001E-2</v>
      </c>
      <c r="P157" s="110">
        <v>0</v>
      </c>
      <c r="Q157" s="110">
        <f>ROUND(E157*P157,5)</f>
        <v>0</v>
      </c>
      <c r="R157" s="110"/>
      <c r="S157" s="110"/>
      <c r="T157" s="111">
        <v>1.3466</v>
      </c>
      <c r="U157" s="110">
        <f>ROUND(E157*T157,2)</f>
        <v>10.67</v>
      </c>
      <c r="V157" s="121" t="s">
        <v>328</v>
      </c>
      <c r="W157" s="105"/>
      <c r="X157" s="105"/>
      <c r="Y157" s="105"/>
      <c r="Z157" s="105"/>
      <c r="AA157" s="105"/>
      <c r="AB157" s="105"/>
      <c r="AC157" s="105"/>
      <c r="AD157" s="105"/>
      <c r="AE157" s="105" t="s">
        <v>116</v>
      </c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</row>
    <row r="158" spans="1:60" outlineLevel="1" x14ac:dyDescent="0.2">
      <c r="A158" s="106"/>
      <c r="B158" s="106"/>
      <c r="C158" s="136" t="s">
        <v>253</v>
      </c>
      <c r="D158" s="112"/>
      <c r="E158" s="118">
        <v>7.92</v>
      </c>
      <c r="F158" s="121"/>
      <c r="G158" s="121"/>
      <c r="H158" s="121"/>
      <c r="I158" s="121"/>
      <c r="J158" s="121"/>
      <c r="K158" s="121"/>
      <c r="L158" s="121"/>
      <c r="M158" s="121"/>
      <c r="N158" s="110"/>
      <c r="O158" s="110"/>
      <c r="P158" s="110"/>
      <c r="Q158" s="110"/>
      <c r="R158" s="110"/>
      <c r="S158" s="110"/>
      <c r="T158" s="111"/>
      <c r="U158" s="110"/>
      <c r="V158" s="121"/>
      <c r="W158" s="105"/>
      <c r="X158" s="105"/>
      <c r="Y158" s="105"/>
      <c r="Z158" s="105"/>
      <c r="AA158" s="105"/>
      <c r="AB158" s="105"/>
      <c r="AC158" s="105"/>
      <c r="AD158" s="105"/>
      <c r="AE158" s="105" t="s">
        <v>118</v>
      </c>
      <c r="AF158" s="105">
        <v>0</v>
      </c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</row>
    <row r="159" spans="1:60" outlineLevel="1" x14ac:dyDescent="0.2">
      <c r="A159" s="106"/>
      <c r="B159" s="106"/>
      <c r="C159" s="138" t="s">
        <v>168</v>
      </c>
      <c r="D159" s="116"/>
      <c r="E159" s="120">
        <v>7.92</v>
      </c>
      <c r="F159" s="121"/>
      <c r="G159" s="121"/>
      <c r="H159" s="121"/>
      <c r="I159" s="121"/>
      <c r="J159" s="121"/>
      <c r="K159" s="121"/>
      <c r="L159" s="121"/>
      <c r="M159" s="121"/>
      <c r="N159" s="110"/>
      <c r="O159" s="110"/>
      <c r="P159" s="110"/>
      <c r="Q159" s="110"/>
      <c r="R159" s="110"/>
      <c r="S159" s="110"/>
      <c r="T159" s="111"/>
      <c r="U159" s="110"/>
      <c r="V159" s="121"/>
      <c r="W159" s="105"/>
      <c r="X159" s="105"/>
      <c r="Y159" s="105"/>
      <c r="Z159" s="105"/>
      <c r="AA159" s="105"/>
      <c r="AB159" s="105"/>
      <c r="AC159" s="105"/>
      <c r="AD159" s="105"/>
      <c r="AE159" s="105" t="s">
        <v>118</v>
      </c>
      <c r="AF159" s="105">
        <v>1</v>
      </c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</row>
    <row r="160" spans="1:60" outlineLevel="1" x14ac:dyDescent="0.2">
      <c r="A160" s="106">
        <v>36</v>
      </c>
      <c r="B160" s="106" t="s">
        <v>260</v>
      </c>
      <c r="C160" s="135" t="s">
        <v>261</v>
      </c>
      <c r="D160" s="109" t="s">
        <v>164</v>
      </c>
      <c r="E160" s="117">
        <v>9.5039999999999996</v>
      </c>
      <c r="F160" s="381">
        <v>0</v>
      </c>
      <c r="G160" s="121">
        <f>ROUND(E160*F160,2)</f>
        <v>0</v>
      </c>
      <c r="H160" s="121">
        <v>0</v>
      </c>
      <c r="I160" s="121">
        <f>ROUND(E160*H160,2)</f>
        <v>0</v>
      </c>
      <c r="J160" s="121">
        <v>615</v>
      </c>
      <c r="K160" s="121">
        <f>ROUND(E160*J160,2)</f>
        <v>5844.96</v>
      </c>
      <c r="L160" s="121">
        <v>21</v>
      </c>
      <c r="M160" s="121">
        <f>G160*(1+L160/100)</f>
        <v>0</v>
      </c>
      <c r="N160" s="110">
        <v>0</v>
      </c>
      <c r="O160" s="110">
        <f>ROUND(E160*N160,5)</f>
        <v>0</v>
      </c>
      <c r="P160" s="110">
        <v>0</v>
      </c>
      <c r="Q160" s="110">
        <f>ROUND(E160*P160,5)</f>
        <v>0</v>
      </c>
      <c r="R160" s="110"/>
      <c r="S160" s="110"/>
      <c r="T160" s="111">
        <v>0</v>
      </c>
      <c r="U160" s="110">
        <f>ROUND(E160*T160,2)</f>
        <v>0</v>
      </c>
      <c r="V160" s="121" t="s">
        <v>329</v>
      </c>
      <c r="W160" s="105"/>
      <c r="X160" s="105"/>
      <c r="Y160" s="105"/>
      <c r="Z160" s="105"/>
      <c r="AA160" s="105"/>
      <c r="AB160" s="105"/>
      <c r="AC160" s="105"/>
      <c r="AD160" s="105"/>
      <c r="AE160" s="105" t="s">
        <v>116</v>
      </c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</row>
    <row r="161" spans="1:60" outlineLevel="1" x14ac:dyDescent="0.2">
      <c r="A161" s="106"/>
      <c r="B161" s="106"/>
      <c r="C161" s="136" t="s">
        <v>262</v>
      </c>
      <c r="D161" s="112"/>
      <c r="E161" s="118"/>
      <c r="F161" s="121"/>
      <c r="G161" s="121"/>
      <c r="H161" s="121"/>
      <c r="I161" s="121"/>
      <c r="J161" s="121"/>
      <c r="K161" s="121"/>
      <c r="L161" s="121"/>
      <c r="M161" s="121"/>
      <c r="N161" s="110"/>
      <c r="O161" s="110"/>
      <c r="P161" s="110"/>
      <c r="Q161" s="110"/>
      <c r="R161" s="110"/>
      <c r="S161" s="110"/>
      <c r="T161" s="111"/>
      <c r="U161" s="110"/>
      <c r="V161" s="121"/>
      <c r="W161" s="105"/>
      <c r="X161" s="105"/>
      <c r="Y161" s="105"/>
      <c r="Z161" s="105"/>
      <c r="AA161" s="105"/>
      <c r="AB161" s="105"/>
      <c r="AC161" s="105"/>
      <c r="AD161" s="105"/>
      <c r="AE161" s="105" t="s">
        <v>118</v>
      </c>
      <c r="AF161" s="105">
        <v>0</v>
      </c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</row>
    <row r="162" spans="1:60" outlineLevel="1" x14ac:dyDescent="0.2">
      <c r="A162" s="106"/>
      <c r="B162" s="106"/>
      <c r="C162" s="136" t="s">
        <v>263</v>
      </c>
      <c r="D162" s="112"/>
      <c r="E162" s="118">
        <v>9.5039999999999996</v>
      </c>
      <c r="F162" s="121"/>
      <c r="G162" s="121"/>
      <c r="H162" s="121"/>
      <c r="I162" s="121"/>
      <c r="J162" s="121"/>
      <c r="K162" s="121"/>
      <c r="L162" s="121"/>
      <c r="M162" s="121"/>
      <c r="N162" s="110"/>
      <c r="O162" s="110"/>
      <c r="P162" s="110"/>
      <c r="Q162" s="110"/>
      <c r="R162" s="110"/>
      <c r="S162" s="110"/>
      <c r="T162" s="111"/>
      <c r="U162" s="110"/>
      <c r="V162" s="121"/>
      <c r="W162" s="105"/>
      <c r="X162" s="105"/>
      <c r="Y162" s="105"/>
      <c r="Z162" s="105"/>
      <c r="AA162" s="105"/>
      <c r="AB162" s="105"/>
      <c r="AC162" s="105"/>
      <c r="AD162" s="105"/>
      <c r="AE162" s="105" t="s">
        <v>118</v>
      </c>
      <c r="AF162" s="105">
        <v>0</v>
      </c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</row>
    <row r="163" spans="1:60" outlineLevel="1" x14ac:dyDescent="0.2">
      <c r="A163" s="106">
        <v>37</v>
      </c>
      <c r="B163" s="106" t="s">
        <v>264</v>
      </c>
      <c r="C163" s="135" t="s">
        <v>265</v>
      </c>
      <c r="D163" s="109" t="s">
        <v>182</v>
      </c>
      <c r="E163" s="117">
        <v>0.9</v>
      </c>
      <c r="F163" s="381">
        <v>0</v>
      </c>
      <c r="G163" s="121">
        <f>ROUND(E163*F163,2)</f>
        <v>0</v>
      </c>
      <c r="H163" s="121">
        <v>0</v>
      </c>
      <c r="I163" s="121">
        <f>ROUND(E163*H163,2)</f>
        <v>0</v>
      </c>
      <c r="J163" s="121">
        <v>86.1</v>
      </c>
      <c r="K163" s="121">
        <f>ROUND(E163*J163,2)</f>
        <v>77.489999999999995</v>
      </c>
      <c r="L163" s="121">
        <v>21</v>
      </c>
      <c r="M163" s="121">
        <f>G163*(1+L163/100)</f>
        <v>0</v>
      </c>
      <c r="N163" s="110">
        <v>0</v>
      </c>
      <c r="O163" s="110">
        <f>ROUND(E163*N163,5)</f>
        <v>0</v>
      </c>
      <c r="P163" s="110">
        <v>0</v>
      </c>
      <c r="Q163" s="110">
        <f>ROUND(E163*P163,5)</f>
        <v>0</v>
      </c>
      <c r="R163" s="110"/>
      <c r="S163" s="110"/>
      <c r="T163" s="111">
        <v>0.15</v>
      </c>
      <c r="U163" s="110">
        <f>ROUND(E163*T163,2)</f>
        <v>0.14000000000000001</v>
      </c>
      <c r="V163" s="121" t="s">
        <v>328</v>
      </c>
      <c r="W163" s="105"/>
      <c r="X163" s="105"/>
      <c r="Y163" s="105"/>
      <c r="Z163" s="105"/>
      <c r="AA163" s="105"/>
      <c r="AB163" s="105"/>
      <c r="AC163" s="105"/>
      <c r="AD163" s="105"/>
      <c r="AE163" s="105" t="s">
        <v>116</v>
      </c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</row>
    <row r="164" spans="1:60" outlineLevel="1" x14ac:dyDescent="0.2">
      <c r="A164" s="106">
        <v>38</v>
      </c>
      <c r="B164" s="106" t="s">
        <v>266</v>
      </c>
      <c r="C164" s="135" t="s">
        <v>267</v>
      </c>
      <c r="D164" s="109" t="s">
        <v>171</v>
      </c>
      <c r="E164" s="117">
        <v>1</v>
      </c>
      <c r="F164" s="381">
        <v>0</v>
      </c>
      <c r="G164" s="121">
        <f>ROUND(E164*F164,2)</f>
        <v>0</v>
      </c>
      <c r="H164" s="121">
        <v>146</v>
      </c>
      <c r="I164" s="121">
        <f>ROUND(E164*H164,2)</f>
        <v>146</v>
      </c>
      <c r="J164" s="121">
        <v>0</v>
      </c>
      <c r="K164" s="121">
        <f>ROUND(E164*J164,2)</f>
        <v>0</v>
      </c>
      <c r="L164" s="121">
        <v>21</v>
      </c>
      <c r="M164" s="121">
        <f>G164*(1+L164/100)</f>
        <v>0</v>
      </c>
      <c r="N164" s="110">
        <v>1.2E-4</v>
      </c>
      <c r="O164" s="110">
        <f>ROUND(E164*N164,5)</f>
        <v>1.2E-4</v>
      </c>
      <c r="P164" s="110">
        <v>0</v>
      </c>
      <c r="Q164" s="110">
        <f>ROUND(E164*P164,5)</f>
        <v>0</v>
      </c>
      <c r="R164" s="110"/>
      <c r="S164" s="110"/>
      <c r="T164" s="111">
        <v>0</v>
      </c>
      <c r="U164" s="110">
        <f>ROUND(E164*T164,2)</f>
        <v>0</v>
      </c>
      <c r="V164" s="121" t="s">
        <v>328</v>
      </c>
      <c r="W164" s="105"/>
      <c r="X164" s="105"/>
      <c r="Y164" s="105"/>
      <c r="Z164" s="105"/>
      <c r="AA164" s="105"/>
      <c r="AB164" s="105"/>
      <c r="AC164" s="105"/>
      <c r="AD164" s="105"/>
      <c r="AE164" s="105" t="s">
        <v>268</v>
      </c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</row>
    <row r="165" spans="1:60" outlineLevel="1" x14ac:dyDescent="0.2">
      <c r="A165" s="106">
        <v>39</v>
      </c>
      <c r="B165" s="106" t="s">
        <v>631</v>
      </c>
      <c r="C165" s="135" t="s">
        <v>632</v>
      </c>
      <c r="D165" s="109" t="s">
        <v>182</v>
      </c>
      <c r="E165" s="117">
        <v>1.24</v>
      </c>
      <c r="F165" s="381">
        <v>0</v>
      </c>
      <c r="G165" s="121">
        <f>ROUND(E165*F165,2)</f>
        <v>0</v>
      </c>
      <c r="H165" s="121">
        <v>16.09</v>
      </c>
      <c r="I165" s="121">
        <f>ROUND(E165*H165,2)</f>
        <v>19.95</v>
      </c>
      <c r="J165" s="121">
        <v>135.91</v>
      </c>
      <c r="K165" s="121">
        <f>ROUND(E165*J165,2)</f>
        <v>168.53</v>
      </c>
      <c r="L165" s="121">
        <v>21</v>
      </c>
      <c r="M165" s="121">
        <f>G165*(1+L165/100)</f>
        <v>0</v>
      </c>
      <c r="N165" s="110">
        <v>3.2000000000000003E-4</v>
      </c>
      <c r="O165" s="110">
        <f>ROUND(E165*N165,5)</f>
        <v>4.0000000000000002E-4</v>
      </c>
      <c r="P165" s="110">
        <v>0</v>
      </c>
      <c r="Q165" s="110">
        <f>ROUND(E165*P165,5)</f>
        <v>0</v>
      </c>
      <c r="R165" s="110"/>
      <c r="S165" s="110"/>
      <c r="T165" s="111">
        <v>0.23599999999999999</v>
      </c>
      <c r="U165" s="110">
        <f>ROUND(E165*T165,2)</f>
        <v>0.28999999999999998</v>
      </c>
      <c r="V165" s="121" t="s">
        <v>328</v>
      </c>
      <c r="W165" s="105"/>
      <c r="X165" s="105"/>
      <c r="Y165" s="105"/>
      <c r="Z165" s="105"/>
      <c r="AA165" s="105"/>
      <c r="AB165" s="105"/>
      <c r="AC165" s="105"/>
      <c r="AD165" s="105"/>
      <c r="AE165" s="105" t="s">
        <v>116</v>
      </c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</row>
    <row r="166" spans="1:60" outlineLevel="1" x14ac:dyDescent="0.2">
      <c r="A166" s="106"/>
      <c r="B166" s="106"/>
      <c r="C166" s="136" t="s">
        <v>633</v>
      </c>
      <c r="D166" s="112"/>
      <c r="E166" s="118"/>
      <c r="F166" s="121"/>
      <c r="G166" s="121"/>
      <c r="H166" s="121"/>
      <c r="I166" s="121"/>
      <c r="J166" s="121"/>
      <c r="K166" s="121"/>
      <c r="L166" s="121"/>
      <c r="M166" s="121"/>
      <c r="N166" s="110"/>
      <c r="O166" s="110"/>
      <c r="P166" s="110"/>
      <c r="Q166" s="110"/>
      <c r="R166" s="110"/>
      <c r="S166" s="110"/>
      <c r="T166" s="111"/>
      <c r="U166" s="110"/>
      <c r="V166" s="121"/>
      <c r="W166" s="105"/>
      <c r="X166" s="105"/>
      <c r="Y166" s="105"/>
      <c r="Z166" s="105"/>
      <c r="AA166" s="105"/>
      <c r="AB166" s="105"/>
      <c r="AC166" s="105"/>
      <c r="AD166" s="105"/>
      <c r="AE166" s="105" t="s">
        <v>118</v>
      </c>
      <c r="AF166" s="105">
        <v>0</v>
      </c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</row>
    <row r="167" spans="1:60" outlineLevel="1" x14ac:dyDescent="0.2">
      <c r="A167" s="106"/>
      <c r="B167" s="106"/>
      <c r="C167" s="136" t="s">
        <v>634</v>
      </c>
      <c r="D167" s="112"/>
      <c r="E167" s="118">
        <v>1.24</v>
      </c>
      <c r="F167" s="121"/>
      <c r="G167" s="121"/>
      <c r="H167" s="121"/>
      <c r="I167" s="121"/>
      <c r="J167" s="121"/>
      <c r="K167" s="121"/>
      <c r="L167" s="121"/>
      <c r="M167" s="121"/>
      <c r="N167" s="110"/>
      <c r="O167" s="110"/>
      <c r="P167" s="110"/>
      <c r="Q167" s="110"/>
      <c r="R167" s="110"/>
      <c r="S167" s="110"/>
      <c r="T167" s="111"/>
      <c r="U167" s="110"/>
      <c r="V167" s="121"/>
      <c r="W167" s="105"/>
      <c r="X167" s="105"/>
      <c r="Y167" s="105"/>
      <c r="Z167" s="105"/>
      <c r="AA167" s="105"/>
      <c r="AB167" s="105"/>
      <c r="AC167" s="105"/>
      <c r="AD167" s="105"/>
      <c r="AE167" s="105" t="s">
        <v>118</v>
      </c>
      <c r="AF167" s="105">
        <v>0</v>
      </c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</row>
    <row r="168" spans="1:60" outlineLevel="1" x14ac:dyDescent="0.2">
      <c r="A168" s="106">
        <v>40</v>
      </c>
      <c r="B168" s="106" t="s">
        <v>635</v>
      </c>
      <c r="C168" s="135" t="s">
        <v>636</v>
      </c>
      <c r="D168" s="109" t="s">
        <v>182</v>
      </c>
      <c r="E168" s="117">
        <v>1.24</v>
      </c>
      <c r="F168" s="381">
        <v>0</v>
      </c>
      <c r="G168" s="121">
        <f>ROUND(E168*F168,2)</f>
        <v>0</v>
      </c>
      <c r="H168" s="121">
        <v>5.66</v>
      </c>
      <c r="I168" s="121">
        <f>ROUND(E168*H168,2)</f>
        <v>7.02</v>
      </c>
      <c r="J168" s="121">
        <v>100.84</v>
      </c>
      <c r="K168" s="121">
        <f>ROUND(E168*J168,2)</f>
        <v>125.04</v>
      </c>
      <c r="L168" s="121">
        <v>21</v>
      </c>
      <c r="M168" s="121">
        <f>G168*(1+L168/100)</f>
        <v>0</v>
      </c>
      <c r="N168" s="110">
        <v>0</v>
      </c>
      <c r="O168" s="110">
        <f>ROUND(E168*N168,5)</f>
        <v>0</v>
      </c>
      <c r="P168" s="110">
        <v>0</v>
      </c>
      <c r="Q168" s="110">
        <f>ROUND(E168*P168,5)</f>
        <v>0</v>
      </c>
      <c r="R168" s="110"/>
      <c r="S168" s="110"/>
      <c r="T168" s="111">
        <v>0.154</v>
      </c>
      <c r="U168" s="110">
        <f>ROUND(E168*T168,2)</f>
        <v>0.19</v>
      </c>
      <c r="V168" s="121" t="s">
        <v>328</v>
      </c>
      <c r="W168" s="105"/>
      <c r="X168" s="105"/>
      <c r="Y168" s="105"/>
      <c r="Z168" s="105"/>
      <c r="AA168" s="105"/>
      <c r="AB168" s="105"/>
      <c r="AC168" s="105"/>
      <c r="AD168" s="105"/>
      <c r="AE168" s="105" t="s">
        <v>116</v>
      </c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</row>
    <row r="169" spans="1:60" outlineLevel="1" x14ac:dyDescent="0.2">
      <c r="A169" s="106">
        <v>41</v>
      </c>
      <c r="B169" s="106" t="s">
        <v>637</v>
      </c>
      <c r="C169" s="135" t="s">
        <v>638</v>
      </c>
      <c r="D169" s="109" t="s">
        <v>164</v>
      </c>
      <c r="E169" s="117">
        <v>0.2</v>
      </c>
      <c r="F169" s="381">
        <v>0</v>
      </c>
      <c r="G169" s="121">
        <f>ROUND(E169*F169,2)</f>
        <v>0</v>
      </c>
      <c r="H169" s="121">
        <v>0</v>
      </c>
      <c r="I169" s="121">
        <f>ROUND(E169*H169,2)</f>
        <v>0</v>
      </c>
      <c r="J169" s="121">
        <v>1500</v>
      </c>
      <c r="K169" s="121">
        <f>ROUND(E169*J169,2)</f>
        <v>300</v>
      </c>
      <c r="L169" s="121">
        <v>21</v>
      </c>
      <c r="M169" s="121">
        <f>G169*(1+L169/100)</f>
        <v>0</v>
      </c>
      <c r="N169" s="110">
        <v>0</v>
      </c>
      <c r="O169" s="110">
        <f>ROUND(E169*N169,5)</f>
        <v>0</v>
      </c>
      <c r="P169" s="110">
        <v>0</v>
      </c>
      <c r="Q169" s="110">
        <f>ROUND(E169*P169,5)</f>
        <v>0</v>
      </c>
      <c r="R169" s="110"/>
      <c r="S169" s="110"/>
      <c r="T169" s="111">
        <v>0</v>
      </c>
      <c r="U169" s="110">
        <f>ROUND(E169*T169,2)</f>
        <v>0</v>
      </c>
      <c r="V169" s="121" t="s">
        <v>329</v>
      </c>
      <c r="W169" s="105"/>
      <c r="X169" s="105"/>
      <c r="Y169" s="105"/>
      <c r="Z169" s="105"/>
      <c r="AA169" s="105"/>
      <c r="AB169" s="105"/>
      <c r="AC169" s="105"/>
      <c r="AD169" s="105"/>
      <c r="AE169" s="105" t="s">
        <v>116</v>
      </c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</row>
    <row r="170" spans="1:60" outlineLevel="1" x14ac:dyDescent="0.2">
      <c r="A170" s="106"/>
      <c r="B170" s="106"/>
      <c r="C170" s="136" t="s">
        <v>639</v>
      </c>
      <c r="D170" s="112"/>
      <c r="E170" s="118">
        <v>0.2</v>
      </c>
      <c r="F170" s="121"/>
      <c r="G170" s="121"/>
      <c r="H170" s="121"/>
      <c r="I170" s="121"/>
      <c r="J170" s="121"/>
      <c r="K170" s="121"/>
      <c r="L170" s="121"/>
      <c r="M170" s="121"/>
      <c r="N170" s="110"/>
      <c r="O170" s="110"/>
      <c r="P170" s="110"/>
      <c r="Q170" s="110"/>
      <c r="R170" s="110"/>
      <c r="S170" s="110"/>
      <c r="T170" s="111"/>
      <c r="U170" s="110"/>
      <c r="V170" s="121"/>
      <c r="W170" s="105"/>
      <c r="X170" s="105"/>
      <c r="Y170" s="105"/>
      <c r="Z170" s="105"/>
      <c r="AA170" s="105"/>
      <c r="AB170" s="105"/>
      <c r="AC170" s="105"/>
      <c r="AD170" s="105"/>
      <c r="AE170" s="105" t="s">
        <v>118</v>
      </c>
      <c r="AF170" s="105">
        <v>0</v>
      </c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</row>
    <row r="171" spans="1:60" outlineLevel="1" x14ac:dyDescent="0.2">
      <c r="A171" s="106">
        <v>42</v>
      </c>
      <c r="B171" s="106" t="s">
        <v>269</v>
      </c>
      <c r="C171" s="135" t="s">
        <v>270</v>
      </c>
      <c r="D171" s="109" t="s">
        <v>0</v>
      </c>
      <c r="E171" s="117">
        <v>7.2</v>
      </c>
      <c r="F171" s="381">
        <v>0</v>
      </c>
      <c r="G171" s="121">
        <f>ROUND(E171*F171,2)</f>
        <v>0</v>
      </c>
      <c r="H171" s="121">
        <v>0</v>
      </c>
      <c r="I171" s="121">
        <f>ROUND(E171*H171,2)</f>
        <v>0</v>
      </c>
      <c r="J171" s="121">
        <v>185</v>
      </c>
      <c r="K171" s="121">
        <f>ROUND(E171*J171,2)</f>
        <v>1332</v>
      </c>
      <c r="L171" s="121">
        <v>21</v>
      </c>
      <c r="M171" s="121">
        <f>G171*(1+L171/100)</f>
        <v>0</v>
      </c>
      <c r="N171" s="110">
        <v>0</v>
      </c>
      <c r="O171" s="110">
        <f>ROUND(E171*N171,5)</f>
        <v>0</v>
      </c>
      <c r="P171" s="110">
        <v>0</v>
      </c>
      <c r="Q171" s="110">
        <f>ROUND(E171*P171,5)</f>
        <v>0</v>
      </c>
      <c r="R171" s="110"/>
      <c r="S171" s="110"/>
      <c r="T171" s="111">
        <v>0</v>
      </c>
      <c r="U171" s="110">
        <f>ROUND(E171*T171,2)</f>
        <v>0</v>
      </c>
      <c r="V171" s="121" t="s">
        <v>328</v>
      </c>
      <c r="W171" s="105"/>
      <c r="X171" s="105"/>
      <c r="Y171" s="105"/>
      <c r="Z171" s="105"/>
      <c r="AA171" s="105"/>
      <c r="AB171" s="105"/>
      <c r="AC171" s="105"/>
      <c r="AD171" s="105"/>
      <c r="AE171" s="105" t="s">
        <v>116</v>
      </c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</row>
    <row r="172" spans="1:60" x14ac:dyDescent="0.2">
      <c r="A172" s="107" t="s">
        <v>113</v>
      </c>
      <c r="B172" s="107" t="s">
        <v>78</v>
      </c>
      <c r="C172" s="137" t="s">
        <v>79</v>
      </c>
      <c r="D172" s="113"/>
      <c r="E172" s="119"/>
      <c r="F172" s="122"/>
      <c r="G172" s="122">
        <f>SUMIF(AE173:AE182,"&lt;&gt;NOR",G173:G182)</f>
        <v>0</v>
      </c>
      <c r="H172" s="122"/>
      <c r="I172" s="122">
        <f>SUM(I173:I182)</f>
        <v>3501.0299999999997</v>
      </c>
      <c r="J172" s="122"/>
      <c r="K172" s="122">
        <f>SUM(K173:K182)</f>
        <v>37226.230000000003</v>
      </c>
      <c r="L172" s="122"/>
      <c r="M172" s="122">
        <f>SUM(M173:M182)</f>
        <v>0</v>
      </c>
      <c r="N172" s="114"/>
      <c r="O172" s="114">
        <f>SUM(O173:O182)</f>
        <v>0.11644</v>
      </c>
      <c r="P172" s="114"/>
      <c r="Q172" s="114">
        <f>SUM(Q173:Q182)</f>
        <v>0</v>
      </c>
      <c r="R172" s="114"/>
      <c r="S172" s="114"/>
      <c r="T172" s="115"/>
      <c r="U172" s="114">
        <f>SUM(U173:U182)</f>
        <v>28.42</v>
      </c>
      <c r="V172" s="122"/>
      <c r="AE172" t="s">
        <v>114</v>
      </c>
    </row>
    <row r="173" spans="1:60" outlineLevel="1" x14ac:dyDescent="0.2">
      <c r="A173" s="106">
        <v>43</v>
      </c>
      <c r="B173" s="106" t="s">
        <v>271</v>
      </c>
      <c r="C173" s="135" t="s">
        <v>272</v>
      </c>
      <c r="D173" s="109" t="s">
        <v>164</v>
      </c>
      <c r="E173" s="117">
        <v>23.334</v>
      </c>
      <c r="F173" s="381">
        <v>0</v>
      </c>
      <c r="G173" s="121">
        <f>ROUND(E173*F173,2)</f>
        <v>0</v>
      </c>
      <c r="H173" s="121">
        <v>25.7</v>
      </c>
      <c r="I173" s="121">
        <f>ROUND(E173*H173,2)</f>
        <v>599.67999999999995</v>
      </c>
      <c r="J173" s="121">
        <v>28.7</v>
      </c>
      <c r="K173" s="121">
        <f>ROUND(E173*J173,2)</f>
        <v>669.69</v>
      </c>
      <c r="L173" s="121">
        <v>21</v>
      </c>
      <c r="M173" s="121">
        <f>G173*(1+L173/100)</f>
        <v>0</v>
      </c>
      <c r="N173" s="110">
        <v>2.1000000000000001E-4</v>
      </c>
      <c r="O173" s="110">
        <f>ROUND(E173*N173,5)</f>
        <v>4.8999999999999998E-3</v>
      </c>
      <c r="P173" s="110">
        <v>0</v>
      </c>
      <c r="Q173" s="110">
        <f>ROUND(E173*P173,5)</f>
        <v>0</v>
      </c>
      <c r="R173" s="110"/>
      <c r="S173" s="110"/>
      <c r="T173" s="111">
        <v>0.05</v>
      </c>
      <c r="U173" s="110">
        <f>ROUND(E173*T173,2)</f>
        <v>1.17</v>
      </c>
      <c r="V173" s="121" t="s">
        <v>328</v>
      </c>
      <c r="W173" s="105"/>
      <c r="X173" s="105"/>
      <c r="Y173" s="105"/>
      <c r="Z173" s="105"/>
      <c r="AA173" s="105"/>
      <c r="AB173" s="105"/>
      <c r="AC173" s="105"/>
      <c r="AD173" s="105"/>
      <c r="AE173" s="105" t="s">
        <v>116</v>
      </c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</row>
    <row r="174" spans="1:60" outlineLevel="1" x14ac:dyDescent="0.2">
      <c r="A174" s="106"/>
      <c r="B174" s="106"/>
      <c r="C174" s="136" t="s">
        <v>273</v>
      </c>
      <c r="D174" s="112"/>
      <c r="E174" s="118"/>
      <c r="F174" s="121"/>
      <c r="G174" s="121"/>
      <c r="H174" s="121"/>
      <c r="I174" s="121"/>
      <c r="J174" s="121"/>
      <c r="K174" s="121"/>
      <c r="L174" s="121"/>
      <c r="M174" s="121"/>
      <c r="N174" s="110"/>
      <c r="O174" s="110"/>
      <c r="P174" s="110"/>
      <c r="Q174" s="110"/>
      <c r="R174" s="110"/>
      <c r="S174" s="110"/>
      <c r="T174" s="111"/>
      <c r="U174" s="110"/>
      <c r="V174" s="121"/>
      <c r="W174" s="105"/>
      <c r="X174" s="105"/>
      <c r="Y174" s="105"/>
      <c r="Z174" s="105"/>
      <c r="AA174" s="105"/>
      <c r="AB174" s="105"/>
      <c r="AC174" s="105"/>
      <c r="AD174" s="105"/>
      <c r="AE174" s="105" t="s">
        <v>118</v>
      </c>
      <c r="AF174" s="105">
        <v>0</v>
      </c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</row>
    <row r="175" spans="1:60" outlineLevel="1" x14ac:dyDescent="0.2">
      <c r="A175" s="106"/>
      <c r="B175" s="106"/>
      <c r="C175" s="136" t="s">
        <v>274</v>
      </c>
      <c r="D175" s="112"/>
      <c r="E175" s="118">
        <v>24.518000000000001</v>
      </c>
      <c r="F175" s="121"/>
      <c r="G175" s="121"/>
      <c r="H175" s="121"/>
      <c r="I175" s="121"/>
      <c r="J175" s="121"/>
      <c r="K175" s="121"/>
      <c r="L175" s="121"/>
      <c r="M175" s="121"/>
      <c r="N175" s="110"/>
      <c r="O175" s="110"/>
      <c r="P175" s="110"/>
      <c r="Q175" s="110"/>
      <c r="R175" s="110"/>
      <c r="S175" s="110"/>
      <c r="T175" s="111"/>
      <c r="U175" s="110"/>
      <c r="V175" s="121"/>
      <c r="W175" s="105"/>
      <c r="X175" s="105"/>
      <c r="Y175" s="105"/>
      <c r="Z175" s="105"/>
      <c r="AA175" s="105"/>
      <c r="AB175" s="105"/>
      <c r="AC175" s="105"/>
      <c r="AD175" s="105"/>
      <c r="AE175" s="105" t="s">
        <v>118</v>
      </c>
      <c r="AF175" s="105">
        <v>0</v>
      </c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</row>
    <row r="176" spans="1:60" outlineLevel="1" x14ac:dyDescent="0.2">
      <c r="A176" s="106"/>
      <c r="B176" s="106"/>
      <c r="C176" s="136" t="s">
        <v>275</v>
      </c>
      <c r="D176" s="112"/>
      <c r="E176" s="118">
        <v>-1.1839999999999999</v>
      </c>
      <c r="F176" s="121"/>
      <c r="G176" s="121"/>
      <c r="H176" s="121"/>
      <c r="I176" s="121"/>
      <c r="J176" s="121"/>
      <c r="K176" s="121"/>
      <c r="L176" s="121"/>
      <c r="M176" s="121"/>
      <c r="N176" s="110"/>
      <c r="O176" s="110"/>
      <c r="P176" s="110"/>
      <c r="Q176" s="110"/>
      <c r="R176" s="110"/>
      <c r="S176" s="110"/>
      <c r="T176" s="111"/>
      <c r="U176" s="110"/>
      <c r="V176" s="121"/>
      <c r="W176" s="105"/>
      <c r="X176" s="105"/>
      <c r="Y176" s="105"/>
      <c r="Z176" s="105"/>
      <c r="AA176" s="105"/>
      <c r="AB176" s="105"/>
      <c r="AC176" s="105"/>
      <c r="AD176" s="105"/>
      <c r="AE176" s="105" t="s">
        <v>118</v>
      </c>
      <c r="AF176" s="105">
        <v>0</v>
      </c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</row>
    <row r="177" spans="1:60" ht="22.5" outlineLevel="1" x14ac:dyDescent="0.2">
      <c r="A177" s="106">
        <v>44</v>
      </c>
      <c r="B177" s="106" t="s">
        <v>276</v>
      </c>
      <c r="C177" s="135" t="s">
        <v>277</v>
      </c>
      <c r="D177" s="109" t="s">
        <v>164</v>
      </c>
      <c r="E177" s="117">
        <v>23.334</v>
      </c>
      <c r="F177" s="381">
        <v>0</v>
      </c>
      <c r="G177" s="121">
        <f>ROUND(E177*F177,2)</f>
        <v>0</v>
      </c>
      <c r="H177" s="121">
        <v>124.34</v>
      </c>
      <c r="I177" s="121">
        <f>ROUND(E177*H177,2)</f>
        <v>2901.35</v>
      </c>
      <c r="J177" s="121">
        <v>674.66</v>
      </c>
      <c r="K177" s="121">
        <f>ROUND(E177*J177,2)</f>
        <v>15742.52</v>
      </c>
      <c r="L177" s="121">
        <v>21</v>
      </c>
      <c r="M177" s="121">
        <f>G177*(1+L177/100)</f>
        <v>0</v>
      </c>
      <c r="N177" s="110">
        <v>4.7800000000000004E-3</v>
      </c>
      <c r="O177" s="110">
        <f>ROUND(E177*N177,5)</f>
        <v>0.11154</v>
      </c>
      <c r="P177" s="110">
        <v>0</v>
      </c>
      <c r="Q177" s="110">
        <f>ROUND(E177*P177,5)</f>
        <v>0</v>
      </c>
      <c r="R177" s="110"/>
      <c r="S177" s="110"/>
      <c r="T177" s="111">
        <v>1.1679999999999999</v>
      </c>
      <c r="U177" s="110">
        <f>ROUND(E177*T177,2)</f>
        <v>27.25</v>
      </c>
      <c r="V177" s="121" t="s">
        <v>328</v>
      </c>
      <c r="W177" s="105"/>
      <c r="X177" s="105"/>
      <c r="Y177" s="105"/>
      <c r="Z177" s="105"/>
      <c r="AA177" s="105"/>
      <c r="AB177" s="105"/>
      <c r="AC177" s="105"/>
      <c r="AD177" s="105"/>
      <c r="AE177" s="105" t="s">
        <v>116</v>
      </c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</row>
    <row r="178" spans="1:60" outlineLevel="1" x14ac:dyDescent="0.2">
      <c r="A178" s="106">
        <v>45</v>
      </c>
      <c r="B178" s="106" t="s">
        <v>278</v>
      </c>
      <c r="C178" s="135" t="s">
        <v>279</v>
      </c>
      <c r="D178" s="109" t="s">
        <v>164</v>
      </c>
      <c r="E178" s="117">
        <v>28.000800000000002</v>
      </c>
      <c r="F178" s="381">
        <v>0</v>
      </c>
      <c r="G178" s="121">
        <f>ROUND(E178*F178,2)</f>
        <v>0</v>
      </c>
      <c r="H178" s="121">
        <v>0</v>
      </c>
      <c r="I178" s="121">
        <f>ROUND(E178*H178,2)</f>
        <v>0</v>
      </c>
      <c r="J178" s="121">
        <v>585</v>
      </c>
      <c r="K178" s="121">
        <f>ROUND(E178*J178,2)</f>
        <v>16380.47</v>
      </c>
      <c r="L178" s="121">
        <v>21</v>
      </c>
      <c r="M178" s="121">
        <f>G178*(1+L178/100)</f>
        <v>0</v>
      </c>
      <c r="N178" s="110">
        <v>0</v>
      </c>
      <c r="O178" s="110">
        <f>ROUND(E178*N178,5)</f>
        <v>0</v>
      </c>
      <c r="P178" s="110">
        <v>0</v>
      </c>
      <c r="Q178" s="110">
        <f>ROUND(E178*P178,5)</f>
        <v>0</v>
      </c>
      <c r="R178" s="110"/>
      <c r="S178" s="110"/>
      <c r="T178" s="111">
        <v>0</v>
      </c>
      <c r="U178" s="110">
        <f>ROUND(E178*T178,2)</f>
        <v>0</v>
      </c>
      <c r="V178" s="121" t="s">
        <v>329</v>
      </c>
      <c r="W178" s="105"/>
      <c r="X178" s="105"/>
      <c r="Y178" s="105"/>
      <c r="Z178" s="105"/>
      <c r="AA178" s="105"/>
      <c r="AB178" s="105"/>
      <c r="AC178" s="105"/>
      <c r="AD178" s="105"/>
      <c r="AE178" s="105" t="s">
        <v>116</v>
      </c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</row>
    <row r="179" spans="1:60" outlineLevel="1" x14ac:dyDescent="0.2">
      <c r="A179" s="106"/>
      <c r="B179" s="106"/>
      <c r="C179" s="136" t="s">
        <v>262</v>
      </c>
      <c r="D179" s="112"/>
      <c r="E179" s="118"/>
      <c r="F179" s="121"/>
      <c r="G179" s="121"/>
      <c r="H179" s="121"/>
      <c r="I179" s="121"/>
      <c r="J179" s="121"/>
      <c r="K179" s="121"/>
      <c r="L179" s="121"/>
      <c r="M179" s="121"/>
      <c r="N179" s="110"/>
      <c r="O179" s="110"/>
      <c r="P179" s="110"/>
      <c r="Q179" s="110"/>
      <c r="R179" s="110"/>
      <c r="S179" s="110"/>
      <c r="T179" s="111"/>
      <c r="U179" s="110"/>
      <c r="V179" s="121"/>
      <c r="W179" s="105"/>
      <c r="X179" s="105"/>
      <c r="Y179" s="105"/>
      <c r="Z179" s="105"/>
      <c r="AA179" s="105"/>
      <c r="AB179" s="105"/>
      <c r="AC179" s="105"/>
      <c r="AD179" s="105"/>
      <c r="AE179" s="105" t="s">
        <v>118</v>
      </c>
      <c r="AF179" s="105">
        <v>0</v>
      </c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</row>
    <row r="180" spans="1:60" outlineLevel="1" x14ac:dyDescent="0.2">
      <c r="A180" s="106"/>
      <c r="B180" s="106"/>
      <c r="C180" s="136" t="s">
        <v>280</v>
      </c>
      <c r="D180" s="112"/>
      <c r="E180" s="118">
        <v>28.000800000000002</v>
      </c>
      <c r="F180" s="121"/>
      <c r="G180" s="121"/>
      <c r="H180" s="121"/>
      <c r="I180" s="121"/>
      <c r="J180" s="121"/>
      <c r="K180" s="121"/>
      <c r="L180" s="121"/>
      <c r="M180" s="121"/>
      <c r="N180" s="110"/>
      <c r="O180" s="110"/>
      <c r="P180" s="110"/>
      <c r="Q180" s="110"/>
      <c r="R180" s="110"/>
      <c r="S180" s="110"/>
      <c r="T180" s="111"/>
      <c r="U180" s="110"/>
      <c r="V180" s="121"/>
      <c r="W180" s="105"/>
      <c r="X180" s="105"/>
      <c r="Y180" s="105"/>
      <c r="Z180" s="105"/>
      <c r="AA180" s="105"/>
      <c r="AB180" s="105"/>
      <c r="AC180" s="105"/>
      <c r="AD180" s="105"/>
      <c r="AE180" s="105" t="s">
        <v>118</v>
      </c>
      <c r="AF180" s="105">
        <v>0</v>
      </c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</row>
    <row r="181" spans="1:60" outlineLevel="1" x14ac:dyDescent="0.2">
      <c r="A181" s="106">
        <v>46</v>
      </c>
      <c r="B181" s="106" t="s">
        <v>281</v>
      </c>
      <c r="C181" s="135" t="s">
        <v>282</v>
      </c>
      <c r="D181" s="109" t="s">
        <v>161</v>
      </c>
      <c r="E181" s="117">
        <v>1</v>
      </c>
      <c r="F181" s="381">
        <v>0</v>
      </c>
      <c r="G181" s="121">
        <f>ROUND(E181*F181,2)</f>
        <v>0</v>
      </c>
      <c r="H181" s="121">
        <v>0</v>
      </c>
      <c r="I181" s="121">
        <f>ROUND(E181*H181,2)</f>
        <v>0</v>
      </c>
      <c r="J181" s="121">
        <v>2850</v>
      </c>
      <c r="K181" s="121">
        <f>ROUND(E181*J181,2)</f>
        <v>2850</v>
      </c>
      <c r="L181" s="121">
        <v>21</v>
      </c>
      <c r="M181" s="121">
        <f>G181*(1+L181/100)</f>
        <v>0</v>
      </c>
      <c r="N181" s="110">
        <v>0</v>
      </c>
      <c r="O181" s="110">
        <f>ROUND(E181*N181,5)</f>
        <v>0</v>
      </c>
      <c r="P181" s="110">
        <v>0</v>
      </c>
      <c r="Q181" s="110">
        <f>ROUND(E181*P181,5)</f>
        <v>0</v>
      </c>
      <c r="R181" s="110"/>
      <c r="S181" s="110"/>
      <c r="T181" s="111">
        <v>0</v>
      </c>
      <c r="U181" s="110">
        <f>ROUND(E181*T181,2)</f>
        <v>0</v>
      </c>
      <c r="V181" s="121" t="s">
        <v>329</v>
      </c>
      <c r="W181" s="105"/>
      <c r="X181" s="105"/>
      <c r="Y181" s="105"/>
      <c r="Z181" s="105"/>
      <c r="AA181" s="105"/>
      <c r="AB181" s="105"/>
      <c r="AC181" s="105"/>
      <c r="AD181" s="105"/>
      <c r="AE181" s="105" t="s">
        <v>116</v>
      </c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</row>
    <row r="182" spans="1:60" outlineLevel="1" x14ac:dyDescent="0.2">
      <c r="A182" s="106">
        <v>47</v>
      </c>
      <c r="B182" s="106" t="s">
        <v>283</v>
      </c>
      <c r="C182" s="135" t="s">
        <v>284</v>
      </c>
      <c r="D182" s="109" t="s">
        <v>0</v>
      </c>
      <c r="E182" s="117">
        <v>4.05</v>
      </c>
      <c r="F182" s="381">
        <v>0</v>
      </c>
      <c r="G182" s="121">
        <f>ROUND(E182*F182,2)</f>
        <v>0</v>
      </c>
      <c r="H182" s="121">
        <v>0</v>
      </c>
      <c r="I182" s="121">
        <f>ROUND(E182*H182,2)</f>
        <v>0</v>
      </c>
      <c r="J182" s="121">
        <v>391</v>
      </c>
      <c r="K182" s="121">
        <f>ROUND(E182*J182,2)</f>
        <v>1583.55</v>
      </c>
      <c r="L182" s="121">
        <v>21</v>
      </c>
      <c r="M182" s="121">
        <f>G182*(1+L182/100)</f>
        <v>0</v>
      </c>
      <c r="N182" s="110">
        <v>0</v>
      </c>
      <c r="O182" s="110">
        <f>ROUND(E182*N182,5)</f>
        <v>0</v>
      </c>
      <c r="P182" s="110">
        <v>0</v>
      </c>
      <c r="Q182" s="110">
        <f>ROUND(E182*P182,5)</f>
        <v>0</v>
      </c>
      <c r="R182" s="110"/>
      <c r="S182" s="110"/>
      <c r="T182" s="111">
        <v>0</v>
      </c>
      <c r="U182" s="110">
        <f>ROUND(E182*T182,2)</f>
        <v>0</v>
      </c>
      <c r="V182" s="121" t="s">
        <v>328</v>
      </c>
      <c r="W182" s="105"/>
      <c r="X182" s="105"/>
      <c r="Y182" s="105"/>
      <c r="Z182" s="105"/>
      <c r="AA182" s="105"/>
      <c r="AB182" s="105"/>
      <c r="AC182" s="105"/>
      <c r="AD182" s="105"/>
      <c r="AE182" s="105" t="s">
        <v>116</v>
      </c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</row>
    <row r="183" spans="1:60" x14ac:dyDescent="0.2">
      <c r="A183" s="107" t="s">
        <v>113</v>
      </c>
      <c r="B183" s="107" t="s">
        <v>80</v>
      </c>
      <c r="C183" s="137" t="s">
        <v>81</v>
      </c>
      <c r="D183" s="113"/>
      <c r="E183" s="119"/>
      <c r="F183" s="122"/>
      <c r="G183" s="122">
        <f>SUMIF(AE184:AE201,"&lt;&gt;NOR",G184:G201)</f>
        <v>0</v>
      </c>
      <c r="H183" s="122"/>
      <c r="I183" s="122">
        <f>SUM(I184:I201)</f>
        <v>727.31000000000006</v>
      </c>
      <c r="J183" s="122"/>
      <c r="K183" s="122">
        <f>SUM(K184:K201)</f>
        <v>2317.31</v>
      </c>
      <c r="L183" s="122"/>
      <c r="M183" s="122">
        <f>SUM(M184:M201)</f>
        <v>0</v>
      </c>
      <c r="N183" s="114"/>
      <c r="O183" s="114">
        <f>SUM(O184:O201)</f>
        <v>8.4399999999999996E-3</v>
      </c>
      <c r="P183" s="114"/>
      <c r="Q183" s="114">
        <f>SUM(Q184:Q201)</f>
        <v>0</v>
      </c>
      <c r="R183" s="114"/>
      <c r="S183" s="114"/>
      <c r="T183" s="115"/>
      <c r="U183" s="114">
        <f>SUM(U184:U201)</f>
        <v>4.29</v>
      </c>
      <c r="V183" s="122"/>
      <c r="AE183" t="s">
        <v>114</v>
      </c>
    </row>
    <row r="184" spans="1:60" outlineLevel="1" x14ac:dyDescent="0.2">
      <c r="A184" s="106">
        <v>48</v>
      </c>
      <c r="B184" s="106" t="s">
        <v>285</v>
      </c>
      <c r="C184" s="135" t="s">
        <v>286</v>
      </c>
      <c r="D184" s="109" t="s">
        <v>164</v>
      </c>
      <c r="E184" s="117">
        <v>18.52</v>
      </c>
      <c r="F184" s="381">
        <v>0</v>
      </c>
      <c r="G184" s="121">
        <f>ROUND(E184*F184,2)</f>
        <v>0</v>
      </c>
      <c r="H184" s="121">
        <v>2.91</v>
      </c>
      <c r="I184" s="121">
        <f>ROUND(E184*H184,2)</f>
        <v>53.89</v>
      </c>
      <c r="J184" s="121">
        <v>30.889999999999997</v>
      </c>
      <c r="K184" s="121">
        <f>ROUND(E184*J184,2)</f>
        <v>572.08000000000004</v>
      </c>
      <c r="L184" s="121">
        <v>21</v>
      </c>
      <c r="M184" s="121">
        <f>G184*(1+L184/100)</f>
        <v>0</v>
      </c>
      <c r="N184" s="110">
        <v>1.0000000000000001E-5</v>
      </c>
      <c r="O184" s="110">
        <f>ROUND(E184*N184,5)</f>
        <v>1.9000000000000001E-4</v>
      </c>
      <c r="P184" s="110">
        <v>0</v>
      </c>
      <c r="Q184" s="110">
        <f>ROUND(E184*P184,5)</f>
        <v>0</v>
      </c>
      <c r="R184" s="110"/>
      <c r="S184" s="110"/>
      <c r="T184" s="111">
        <v>6.8000000000000005E-2</v>
      </c>
      <c r="U184" s="110">
        <f>ROUND(E184*T184,2)</f>
        <v>1.26</v>
      </c>
      <c r="V184" s="121" t="s">
        <v>328</v>
      </c>
      <c r="W184" s="105"/>
      <c r="X184" s="105"/>
      <c r="Y184" s="105"/>
      <c r="Z184" s="105"/>
      <c r="AA184" s="105"/>
      <c r="AB184" s="105"/>
      <c r="AC184" s="105"/>
      <c r="AD184" s="105"/>
      <c r="AE184" s="105" t="s">
        <v>116</v>
      </c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</row>
    <row r="185" spans="1:60" outlineLevel="1" x14ac:dyDescent="0.2">
      <c r="A185" s="106"/>
      <c r="B185" s="106"/>
      <c r="C185" s="136" t="s">
        <v>287</v>
      </c>
      <c r="D185" s="112"/>
      <c r="E185" s="118"/>
      <c r="F185" s="121"/>
      <c r="G185" s="121"/>
      <c r="H185" s="121"/>
      <c r="I185" s="121"/>
      <c r="J185" s="121"/>
      <c r="K185" s="121"/>
      <c r="L185" s="121"/>
      <c r="M185" s="121"/>
      <c r="N185" s="110"/>
      <c r="O185" s="110"/>
      <c r="P185" s="110"/>
      <c r="Q185" s="110"/>
      <c r="R185" s="110"/>
      <c r="S185" s="110"/>
      <c r="T185" s="111"/>
      <c r="U185" s="110"/>
      <c r="V185" s="121"/>
      <c r="W185" s="105"/>
      <c r="X185" s="105"/>
      <c r="Y185" s="105"/>
      <c r="Z185" s="105"/>
      <c r="AA185" s="105"/>
      <c r="AB185" s="105"/>
      <c r="AC185" s="105"/>
      <c r="AD185" s="105"/>
      <c r="AE185" s="105" t="s">
        <v>118</v>
      </c>
      <c r="AF185" s="105">
        <v>0</v>
      </c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</row>
    <row r="186" spans="1:60" outlineLevel="1" x14ac:dyDescent="0.2">
      <c r="A186" s="106"/>
      <c r="B186" s="106"/>
      <c r="C186" s="136" t="s">
        <v>288</v>
      </c>
      <c r="D186" s="112"/>
      <c r="E186" s="118">
        <v>11.52</v>
      </c>
      <c r="F186" s="121"/>
      <c r="G186" s="121"/>
      <c r="H186" s="121"/>
      <c r="I186" s="121"/>
      <c r="J186" s="121"/>
      <c r="K186" s="121"/>
      <c r="L186" s="121"/>
      <c r="M186" s="121"/>
      <c r="N186" s="110"/>
      <c r="O186" s="110"/>
      <c r="P186" s="110"/>
      <c r="Q186" s="110"/>
      <c r="R186" s="110"/>
      <c r="S186" s="110"/>
      <c r="T186" s="111"/>
      <c r="U186" s="110"/>
      <c r="V186" s="121"/>
      <c r="W186" s="105"/>
      <c r="X186" s="105"/>
      <c r="Y186" s="105"/>
      <c r="Z186" s="105"/>
      <c r="AA186" s="105"/>
      <c r="AB186" s="105"/>
      <c r="AC186" s="105"/>
      <c r="AD186" s="105"/>
      <c r="AE186" s="105" t="s">
        <v>118</v>
      </c>
      <c r="AF186" s="105">
        <v>0</v>
      </c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</row>
    <row r="187" spans="1:60" outlineLevel="1" x14ac:dyDescent="0.2">
      <c r="A187" s="106"/>
      <c r="B187" s="106"/>
      <c r="C187" s="138" t="s">
        <v>168</v>
      </c>
      <c r="D187" s="116"/>
      <c r="E187" s="120">
        <v>11.52</v>
      </c>
      <c r="F187" s="121"/>
      <c r="G187" s="121"/>
      <c r="H187" s="121"/>
      <c r="I187" s="121"/>
      <c r="J187" s="121"/>
      <c r="K187" s="121"/>
      <c r="L187" s="121"/>
      <c r="M187" s="121"/>
      <c r="N187" s="110"/>
      <c r="O187" s="110"/>
      <c r="P187" s="110"/>
      <c r="Q187" s="110"/>
      <c r="R187" s="110"/>
      <c r="S187" s="110"/>
      <c r="T187" s="111"/>
      <c r="U187" s="110"/>
      <c r="V187" s="121"/>
      <c r="W187" s="105"/>
      <c r="X187" s="105"/>
      <c r="Y187" s="105"/>
      <c r="Z187" s="105"/>
      <c r="AA187" s="105"/>
      <c r="AB187" s="105"/>
      <c r="AC187" s="105"/>
      <c r="AD187" s="105"/>
      <c r="AE187" s="105" t="s">
        <v>118</v>
      </c>
      <c r="AF187" s="105">
        <v>1</v>
      </c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</row>
    <row r="188" spans="1:60" outlineLevel="1" x14ac:dyDescent="0.2">
      <c r="A188" s="106"/>
      <c r="B188" s="106"/>
      <c r="C188" s="136" t="s">
        <v>289</v>
      </c>
      <c r="D188" s="112"/>
      <c r="E188" s="118"/>
      <c r="F188" s="121"/>
      <c r="G188" s="121"/>
      <c r="H188" s="121"/>
      <c r="I188" s="121"/>
      <c r="J188" s="121"/>
      <c r="K188" s="121"/>
      <c r="L188" s="121"/>
      <c r="M188" s="121"/>
      <c r="N188" s="110"/>
      <c r="O188" s="110"/>
      <c r="P188" s="110"/>
      <c r="Q188" s="110"/>
      <c r="R188" s="110"/>
      <c r="S188" s="110"/>
      <c r="T188" s="111"/>
      <c r="U188" s="110"/>
      <c r="V188" s="121"/>
      <c r="W188" s="105"/>
      <c r="X188" s="105"/>
      <c r="Y188" s="105"/>
      <c r="Z188" s="105"/>
      <c r="AA188" s="105"/>
      <c r="AB188" s="105"/>
      <c r="AC188" s="105"/>
      <c r="AD188" s="105"/>
      <c r="AE188" s="105" t="s">
        <v>118</v>
      </c>
      <c r="AF188" s="105">
        <v>0</v>
      </c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</row>
    <row r="189" spans="1:60" outlineLevel="1" x14ac:dyDescent="0.2">
      <c r="A189" s="106"/>
      <c r="B189" s="106"/>
      <c r="C189" s="136" t="s">
        <v>290</v>
      </c>
      <c r="D189" s="112"/>
      <c r="E189" s="118">
        <v>7</v>
      </c>
      <c r="F189" s="121"/>
      <c r="G189" s="121"/>
      <c r="H189" s="121"/>
      <c r="I189" s="121"/>
      <c r="J189" s="121"/>
      <c r="K189" s="121"/>
      <c r="L189" s="121"/>
      <c r="M189" s="121"/>
      <c r="N189" s="110"/>
      <c r="O189" s="110"/>
      <c r="P189" s="110"/>
      <c r="Q189" s="110"/>
      <c r="R189" s="110"/>
      <c r="S189" s="110"/>
      <c r="T189" s="111"/>
      <c r="U189" s="110"/>
      <c r="V189" s="121"/>
      <c r="W189" s="105"/>
      <c r="X189" s="105"/>
      <c r="Y189" s="105"/>
      <c r="Z189" s="105"/>
      <c r="AA189" s="105"/>
      <c r="AB189" s="105"/>
      <c r="AC189" s="105"/>
      <c r="AD189" s="105"/>
      <c r="AE189" s="105" t="s">
        <v>118</v>
      </c>
      <c r="AF189" s="105">
        <v>0</v>
      </c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</row>
    <row r="190" spans="1:60" outlineLevel="1" x14ac:dyDescent="0.2">
      <c r="A190" s="106"/>
      <c r="B190" s="106"/>
      <c r="C190" s="138" t="s">
        <v>168</v>
      </c>
      <c r="D190" s="116"/>
      <c r="E190" s="120">
        <v>7</v>
      </c>
      <c r="F190" s="121"/>
      <c r="G190" s="121"/>
      <c r="H190" s="121"/>
      <c r="I190" s="121"/>
      <c r="J190" s="121"/>
      <c r="K190" s="121"/>
      <c r="L190" s="121"/>
      <c r="M190" s="121"/>
      <c r="N190" s="110"/>
      <c r="O190" s="110"/>
      <c r="P190" s="110"/>
      <c r="Q190" s="110"/>
      <c r="R190" s="110"/>
      <c r="S190" s="110"/>
      <c r="T190" s="111"/>
      <c r="U190" s="110"/>
      <c r="V190" s="121"/>
      <c r="W190" s="105"/>
      <c r="X190" s="105"/>
      <c r="Y190" s="105"/>
      <c r="Z190" s="105"/>
      <c r="AA190" s="105"/>
      <c r="AB190" s="105"/>
      <c r="AC190" s="105"/>
      <c r="AD190" s="105"/>
      <c r="AE190" s="105" t="s">
        <v>118</v>
      </c>
      <c r="AF190" s="105">
        <v>1</v>
      </c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</row>
    <row r="191" spans="1:60" outlineLevel="1" x14ac:dyDescent="0.2">
      <c r="A191" s="106">
        <v>49</v>
      </c>
      <c r="B191" s="106" t="s">
        <v>291</v>
      </c>
      <c r="C191" s="135" t="s">
        <v>292</v>
      </c>
      <c r="D191" s="109" t="s">
        <v>164</v>
      </c>
      <c r="E191" s="117">
        <v>16.0121</v>
      </c>
      <c r="F191" s="381">
        <v>0</v>
      </c>
      <c r="G191" s="121">
        <f>ROUND(E191*F191,2)</f>
        <v>0</v>
      </c>
      <c r="H191" s="121">
        <v>0</v>
      </c>
      <c r="I191" s="121">
        <f>ROUND(E191*H191,2)</f>
        <v>0</v>
      </c>
      <c r="J191" s="121">
        <v>3.9</v>
      </c>
      <c r="K191" s="121">
        <f>ROUND(E191*J191,2)</f>
        <v>62.45</v>
      </c>
      <c r="L191" s="121">
        <v>21</v>
      </c>
      <c r="M191" s="121">
        <f>G191*(1+L191/100)</f>
        <v>0</v>
      </c>
      <c r="N191" s="110">
        <v>0</v>
      </c>
      <c r="O191" s="110">
        <f>ROUND(E191*N191,5)</f>
        <v>0</v>
      </c>
      <c r="P191" s="110">
        <v>0</v>
      </c>
      <c r="Q191" s="110">
        <f>ROUND(E191*P191,5)</f>
        <v>0</v>
      </c>
      <c r="R191" s="110"/>
      <c r="S191" s="110"/>
      <c r="T191" s="111">
        <v>7.0000000000000001E-3</v>
      </c>
      <c r="U191" s="110">
        <f>ROUND(E191*T191,2)</f>
        <v>0.11</v>
      </c>
      <c r="V191" s="121" t="s">
        <v>328</v>
      </c>
      <c r="W191" s="105"/>
      <c r="X191" s="105"/>
      <c r="Y191" s="105"/>
      <c r="Z191" s="105"/>
      <c r="AA191" s="105"/>
      <c r="AB191" s="105"/>
      <c r="AC191" s="105"/>
      <c r="AD191" s="105"/>
      <c r="AE191" s="105" t="s">
        <v>116</v>
      </c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</row>
    <row r="192" spans="1:60" outlineLevel="1" x14ac:dyDescent="0.2">
      <c r="A192" s="106"/>
      <c r="B192" s="106"/>
      <c r="C192" s="136" t="s">
        <v>293</v>
      </c>
      <c r="D192" s="112"/>
      <c r="E192" s="118"/>
      <c r="F192" s="121"/>
      <c r="G192" s="121"/>
      <c r="H192" s="121"/>
      <c r="I192" s="121"/>
      <c r="J192" s="121"/>
      <c r="K192" s="121"/>
      <c r="L192" s="121"/>
      <c r="M192" s="121"/>
      <c r="N192" s="110"/>
      <c r="O192" s="110"/>
      <c r="P192" s="110"/>
      <c r="Q192" s="110"/>
      <c r="R192" s="110"/>
      <c r="S192" s="110"/>
      <c r="T192" s="111"/>
      <c r="U192" s="110"/>
      <c r="V192" s="121"/>
      <c r="W192" s="105"/>
      <c r="X192" s="105"/>
      <c r="Y192" s="105"/>
      <c r="Z192" s="105"/>
      <c r="AA192" s="105"/>
      <c r="AB192" s="105"/>
      <c r="AC192" s="105"/>
      <c r="AD192" s="105"/>
      <c r="AE192" s="105" t="s">
        <v>118</v>
      </c>
      <c r="AF192" s="105">
        <v>0</v>
      </c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</row>
    <row r="193" spans="1:60" outlineLevel="1" x14ac:dyDescent="0.2">
      <c r="A193" s="106"/>
      <c r="B193" s="106"/>
      <c r="C193" s="136" t="s">
        <v>294</v>
      </c>
      <c r="D193" s="112"/>
      <c r="E193" s="118">
        <v>7.0285000000000002</v>
      </c>
      <c r="F193" s="121"/>
      <c r="G193" s="121"/>
      <c r="H193" s="121"/>
      <c r="I193" s="121"/>
      <c r="J193" s="121"/>
      <c r="K193" s="121"/>
      <c r="L193" s="121"/>
      <c r="M193" s="121"/>
      <c r="N193" s="110"/>
      <c r="O193" s="110"/>
      <c r="P193" s="110"/>
      <c r="Q193" s="110"/>
      <c r="R193" s="110"/>
      <c r="S193" s="110"/>
      <c r="T193" s="111"/>
      <c r="U193" s="110"/>
      <c r="V193" s="121"/>
      <c r="W193" s="105"/>
      <c r="X193" s="105"/>
      <c r="Y193" s="105"/>
      <c r="Z193" s="105"/>
      <c r="AA193" s="105"/>
      <c r="AB193" s="105"/>
      <c r="AC193" s="105"/>
      <c r="AD193" s="105"/>
      <c r="AE193" s="105" t="s">
        <v>118</v>
      </c>
      <c r="AF193" s="105">
        <v>0</v>
      </c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</row>
    <row r="194" spans="1:60" outlineLevel="1" x14ac:dyDescent="0.2">
      <c r="A194" s="106"/>
      <c r="B194" s="106"/>
      <c r="C194" s="136" t="s">
        <v>295</v>
      </c>
      <c r="D194" s="112"/>
      <c r="E194" s="118">
        <v>1.6836</v>
      </c>
      <c r="F194" s="121"/>
      <c r="G194" s="121"/>
      <c r="H194" s="121"/>
      <c r="I194" s="121"/>
      <c r="J194" s="121"/>
      <c r="K194" s="121"/>
      <c r="L194" s="121"/>
      <c r="M194" s="121"/>
      <c r="N194" s="110"/>
      <c r="O194" s="110"/>
      <c r="P194" s="110"/>
      <c r="Q194" s="110"/>
      <c r="R194" s="110"/>
      <c r="S194" s="110"/>
      <c r="T194" s="111"/>
      <c r="U194" s="110"/>
      <c r="V194" s="121"/>
      <c r="W194" s="105"/>
      <c r="X194" s="105"/>
      <c r="Y194" s="105"/>
      <c r="Z194" s="105"/>
      <c r="AA194" s="105"/>
      <c r="AB194" s="105"/>
      <c r="AC194" s="105"/>
      <c r="AD194" s="105"/>
      <c r="AE194" s="105" t="s">
        <v>118</v>
      </c>
      <c r="AF194" s="105">
        <v>0</v>
      </c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</row>
    <row r="195" spans="1:60" outlineLevel="1" x14ac:dyDescent="0.2">
      <c r="A195" s="106"/>
      <c r="B195" s="106"/>
      <c r="C195" s="138" t="s">
        <v>168</v>
      </c>
      <c r="D195" s="116"/>
      <c r="E195" s="120">
        <v>8.7120999999999995</v>
      </c>
      <c r="F195" s="121"/>
      <c r="G195" s="121"/>
      <c r="H195" s="121"/>
      <c r="I195" s="121"/>
      <c r="J195" s="121"/>
      <c r="K195" s="121"/>
      <c r="L195" s="121"/>
      <c r="M195" s="121"/>
      <c r="N195" s="110"/>
      <c r="O195" s="110"/>
      <c r="P195" s="110"/>
      <c r="Q195" s="110"/>
      <c r="R195" s="110"/>
      <c r="S195" s="110"/>
      <c r="T195" s="111"/>
      <c r="U195" s="110"/>
      <c r="V195" s="121"/>
      <c r="W195" s="105"/>
      <c r="X195" s="105"/>
      <c r="Y195" s="105"/>
      <c r="Z195" s="105"/>
      <c r="AA195" s="105"/>
      <c r="AB195" s="105"/>
      <c r="AC195" s="105"/>
      <c r="AD195" s="105"/>
      <c r="AE195" s="105" t="s">
        <v>118</v>
      </c>
      <c r="AF195" s="105">
        <v>1</v>
      </c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</row>
    <row r="196" spans="1:60" outlineLevel="1" x14ac:dyDescent="0.2">
      <c r="A196" s="106"/>
      <c r="B196" s="106"/>
      <c r="C196" s="136" t="s">
        <v>296</v>
      </c>
      <c r="D196" s="112"/>
      <c r="E196" s="118">
        <v>7.3</v>
      </c>
      <c r="F196" s="121"/>
      <c r="G196" s="121"/>
      <c r="H196" s="121"/>
      <c r="I196" s="121"/>
      <c r="J196" s="121"/>
      <c r="K196" s="121"/>
      <c r="L196" s="121"/>
      <c r="M196" s="121"/>
      <c r="N196" s="110"/>
      <c r="O196" s="110"/>
      <c r="P196" s="110"/>
      <c r="Q196" s="110"/>
      <c r="R196" s="110"/>
      <c r="S196" s="110"/>
      <c r="T196" s="111"/>
      <c r="U196" s="110"/>
      <c r="V196" s="121"/>
      <c r="W196" s="105"/>
      <c r="X196" s="105"/>
      <c r="Y196" s="105"/>
      <c r="Z196" s="105"/>
      <c r="AA196" s="105"/>
      <c r="AB196" s="105"/>
      <c r="AC196" s="105"/>
      <c r="AD196" s="105"/>
      <c r="AE196" s="105" t="s">
        <v>118</v>
      </c>
      <c r="AF196" s="105">
        <v>0</v>
      </c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</row>
    <row r="197" spans="1:60" outlineLevel="1" x14ac:dyDescent="0.2">
      <c r="A197" s="106"/>
      <c r="B197" s="106"/>
      <c r="C197" s="138" t="s">
        <v>168</v>
      </c>
      <c r="D197" s="116"/>
      <c r="E197" s="120">
        <v>7.3</v>
      </c>
      <c r="F197" s="121"/>
      <c r="G197" s="121"/>
      <c r="H197" s="121"/>
      <c r="I197" s="121"/>
      <c r="J197" s="121"/>
      <c r="K197" s="121"/>
      <c r="L197" s="121"/>
      <c r="M197" s="121"/>
      <c r="N197" s="110"/>
      <c r="O197" s="110"/>
      <c r="P197" s="110"/>
      <c r="Q197" s="110"/>
      <c r="R197" s="110"/>
      <c r="S197" s="110"/>
      <c r="T197" s="111"/>
      <c r="U197" s="110"/>
      <c r="V197" s="121"/>
      <c r="W197" s="105"/>
      <c r="X197" s="105"/>
      <c r="Y197" s="105"/>
      <c r="Z197" s="105"/>
      <c r="AA197" s="105"/>
      <c r="AB197" s="105"/>
      <c r="AC197" s="105"/>
      <c r="AD197" s="105"/>
      <c r="AE197" s="105" t="s">
        <v>118</v>
      </c>
      <c r="AF197" s="105">
        <v>1</v>
      </c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</row>
    <row r="198" spans="1:60" outlineLevel="1" x14ac:dyDescent="0.2">
      <c r="A198" s="106">
        <v>50</v>
      </c>
      <c r="B198" s="106" t="s">
        <v>297</v>
      </c>
      <c r="C198" s="135" t="s">
        <v>298</v>
      </c>
      <c r="D198" s="109" t="s">
        <v>164</v>
      </c>
      <c r="E198" s="117">
        <v>16.0121</v>
      </c>
      <c r="F198" s="381">
        <v>0</v>
      </c>
      <c r="G198" s="121">
        <f>ROUND(E198*F198,2)</f>
        <v>0</v>
      </c>
      <c r="H198" s="121">
        <v>31.01</v>
      </c>
      <c r="I198" s="121">
        <f>ROUND(E198*H198,2)</f>
        <v>496.54</v>
      </c>
      <c r="J198" s="121">
        <v>77.489999999999995</v>
      </c>
      <c r="K198" s="121">
        <f>ROUND(E198*J198,2)</f>
        <v>1240.78</v>
      </c>
      <c r="L198" s="121">
        <v>21</v>
      </c>
      <c r="M198" s="121">
        <f>G198*(1+L198/100)</f>
        <v>0</v>
      </c>
      <c r="N198" s="110">
        <v>3.8000000000000002E-4</v>
      </c>
      <c r="O198" s="110">
        <f>ROUND(E198*N198,5)</f>
        <v>6.0800000000000003E-3</v>
      </c>
      <c r="P198" s="110">
        <v>0</v>
      </c>
      <c r="Q198" s="110">
        <f>ROUND(E198*P198,5)</f>
        <v>0</v>
      </c>
      <c r="R198" s="110"/>
      <c r="S198" s="110"/>
      <c r="T198" s="111">
        <v>0.13439000000000001</v>
      </c>
      <c r="U198" s="110">
        <f>ROUND(E198*T198,2)</f>
        <v>2.15</v>
      </c>
      <c r="V198" s="121" t="s">
        <v>328</v>
      </c>
      <c r="W198" s="105"/>
      <c r="X198" s="105"/>
      <c r="Y198" s="105"/>
      <c r="Z198" s="105"/>
      <c r="AA198" s="105"/>
      <c r="AB198" s="105"/>
      <c r="AC198" s="105"/>
      <c r="AD198" s="105"/>
      <c r="AE198" s="105" t="s">
        <v>172</v>
      </c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</row>
    <row r="199" spans="1:60" outlineLevel="1" x14ac:dyDescent="0.2">
      <c r="A199" s="106">
        <v>51</v>
      </c>
      <c r="B199" s="106" t="s">
        <v>297</v>
      </c>
      <c r="C199" s="135" t="s">
        <v>298</v>
      </c>
      <c r="D199" s="109" t="s">
        <v>164</v>
      </c>
      <c r="E199" s="117">
        <v>5.7039999999999997</v>
      </c>
      <c r="F199" s="381">
        <v>0</v>
      </c>
      <c r="G199" s="121">
        <f>ROUND(E199*F199,2)</f>
        <v>0</v>
      </c>
      <c r="H199" s="121">
        <v>31.01</v>
      </c>
      <c r="I199" s="121">
        <f>ROUND(E199*H199,2)</f>
        <v>176.88</v>
      </c>
      <c r="J199" s="121">
        <v>77.489999999999995</v>
      </c>
      <c r="K199" s="121">
        <f>ROUND(E199*J199,2)</f>
        <v>442</v>
      </c>
      <c r="L199" s="121">
        <v>21</v>
      </c>
      <c r="M199" s="121">
        <f>G199*(1+L199/100)</f>
        <v>0</v>
      </c>
      <c r="N199" s="110">
        <v>3.8000000000000002E-4</v>
      </c>
      <c r="O199" s="110">
        <f>ROUND(E199*N199,5)</f>
        <v>2.1700000000000001E-3</v>
      </c>
      <c r="P199" s="110">
        <v>0</v>
      </c>
      <c r="Q199" s="110">
        <f>ROUND(E199*P199,5)</f>
        <v>0</v>
      </c>
      <c r="R199" s="110"/>
      <c r="S199" s="110"/>
      <c r="T199" s="111">
        <v>0.13439000000000001</v>
      </c>
      <c r="U199" s="110">
        <f>ROUND(E199*T199,2)</f>
        <v>0.77</v>
      </c>
      <c r="V199" s="121" t="s">
        <v>328</v>
      </c>
      <c r="W199" s="105"/>
      <c r="X199" s="105"/>
      <c r="Y199" s="105"/>
      <c r="Z199" s="105"/>
      <c r="AA199" s="105"/>
      <c r="AB199" s="105"/>
      <c r="AC199" s="105"/>
      <c r="AD199" s="105"/>
      <c r="AE199" s="105" t="s">
        <v>172</v>
      </c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</row>
    <row r="200" spans="1:60" outlineLevel="1" x14ac:dyDescent="0.2">
      <c r="A200" s="106"/>
      <c r="B200" s="106"/>
      <c r="C200" s="136" t="s">
        <v>640</v>
      </c>
      <c r="D200" s="112"/>
      <c r="E200" s="118"/>
      <c r="F200" s="121"/>
      <c r="G200" s="121"/>
      <c r="H200" s="121"/>
      <c r="I200" s="121"/>
      <c r="J200" s="121"/>
      <c r="K200" s="121"/>
      <c r="L200" s="121"/>
      <c r="M200" s="121"/>
      <c r="N200" s="110"/>
      <c r="O200" s="110"/>
      <c r="P200" s="110"/>
      <c r="Q200" s="110"/>
      <c r="R200" s="110"/>
      <c r="S200" s="110"/>
      <c r="T200" s="111"/>
      <c r="U200" s="110"/>
      <c r="V200" s="121"/>
      <c r="W200" s="105"/>
      <c r="X200" s="105"/>
      <c r="Y200" s="105"/>
      <c r="Z200" s="105"/>
      <c r="AA200" s="105"/>
      <c r="AB200" s="105"/>
      <c r="AC200" s="105"/>
      <c r="AD200" s="105"/>
      <c r="AE200" s="105" t="s">
        <v>118</v>
      </c>
      <c r="AF200" s="105">
        <v>0</v>
      </c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</row>
    <row r="201" spans="1:60" outlineLevel="1" x14ac:dyDescent="0.2">
      <c r="A201" s="106"/>
      <c r="B201" s="106"/>
      <c r="C201" s="136" t="s">
        <v>641</v>
      </c>
      <c r="D201" s="112"/>
      <c r="E201" s="118">
        <v>5.7039999999999997</v>
      </c>
      <c r="F201" s="121"/>
      <c r="G201" s="121"/>
      <c r="H201" s="121"/>
      <c r="I201" s="121"/>
      <c r="J201" s="121"/>
      <c r="K201" s="121"/>
      <c r="L201" s="121"/>
      <c r="M201" s="121"/>
      <c r="N201" s="110"/>
      <c r="O201" s="110"/>
      <c r="P201" s="110"/>
      <c r="Q201" s="110"/>
      <c r="R201" s="110"/>
      <c r="S201" s="110"/>
      <c r="T201" s="111"/>
      <c r="U201" s="110"/>
      <c r="V201" s="121"/>
      <c r="W201" s="105"/>
      <c r="X201" s="105"/>
      <c r="Y201" s="105"/>
      <c r="Z201" s="105"/>
      <c r="AA201" s="105"/>
      <c r="AB201" s="105"/>
      <c r="AC201" s="105"/>
      <c r="AD201" s="105"/>
      <c r="AE201" s="105" t="s">
        <v>118</v>
      </c>
      <c r="AF201" s="105">
        <v>0</v>
      </c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</row>
    <row r="202" spans="1:60" x14ac:dyDescent="0.2">
      <c r="A202" s="107" t="s">
        <v>113</v>
      </c>
      <c r="B202" s="107" t="s">
        <v>82</v>
      </c>
      <c r="C202" s="137" t="s">
        <v>83</v>
      </c>
      <c r="D202" s="113"/>
      <c r="E202" s="119"/>
      <c r="F202" s="122"/>
      <c r="G202" s="122">
        <f>SUMIF(AE203:AE205,"&lt;&gt;NOR",G203:G205)</f>
        <v>0</v>
      </c>
      <c r="H202" s="122"/>
      <c r="I202" s="122">
        <f>SUM(I203:I205)</f>
        <v>0</v>
      </c>
      <c r="J202" s="122"/>
      <c r="K202" s="122">
        <f>SUM(K203:K205)</f>
        <v>66995.5</v>
      </c>
      <c r="L202" s="122"/>
      <c r="M202" s="122">
        <f>SUM(M203:M205)</f>
        <v>0</v>
      </c>
      <c r="N202" s="114"/>
      <c r="O202" s="114">
        <f>SUM(O203:O205)</f>
        <v>0</v>
      </c>
      <c r="P202" s="114"/>
      <c r="Q202" s="114">
        <f>SUM(Q203:Q205)</f>
        <v>0</v>
      </c>
      <c r="R202" s="114"/>
      <c r="S202" s="114"/>
      <c r="T202" s="115"/>
      <c r="U202" s="114">
        <f>SUM(U203:U205)</f>
        <v>0</v>
      </c>
      <c r="V202" s="122"/>
      <c r="AE202" t="s">
        <v>114</v>
      </c>
    </row>
    <row r="203" spans="1:60" outlineLevel="1" x14ac:dyDescent="0.2">
      <c r="A203" s="106">
        <v>52</v>
      </c>
      <c r="B203" s="106" t="s">
        <v>299</v>
      </c>
      <c r="C203" s="135" t="s">
        <v>300</v>
      </c>
      <c r="D203" s="109" t="s">
        <v>164</v>
      </c>
      <c r="E203" s="117">
        <v>14.3</v>
      </c>
      <c r="F203" s="381">
        <v>0</v>
      </c>
      <c r="G203" s="121">
        <f>ROUND(E203*F203,2)</f>
        <v>0</v>
      </c>
      <c r="H203" s="121">
        <v>0</v>
      </c>
      <c r="I203" s="121">
        <f>ROUND(E203*H203,2)</f>
        <v>0</v>
      </c>
      <c r="J203" s="121">
        <v>4685</v>
      </c>
      <c r="K203" s="121">
        <f>ROUND(E203*J203,2)</f>
        <v>66995.5</v>
      </c>
      <c r="L203" s="121">
        <v>21</v>
      </c>
      <c r="M203" s="121">
        <f>G203*(1+L203/100)</f>
        <v>0</v>
      </c>
      <c r="N203" s="110">
        <v>0</v>
      </c>
      <c r="O203" s="110">
        <f>ROUND(E203*N203,5)</f>
        <v>0</v>
      </c>
      <c r="P203" s="110">
        <v>0</v>
      </c>
      <c r="Q203" s="110">
        <f>ROUND(E203*P203,5)</f>
        <v>0</v>
      </c>
      <c r="R203" s="110"/>
      <c r="S203" s="110"/>
      <c r="T203" s="111">
        <v>0</v>
      </c>
      <c r="U203" s="110">
        <f>ROUND(E203*T203,2)</f>
        <v>0</v>
      </c>
      <c r="V203" s="121" t="s">
        <v>329</v>
      </c>
      <c r="W203" s="105"/>
      <c r="X203" s="105"/>
      <c r="Y203" s="105"/>
      <c r="Z203" s="105"/>
      <c r="AA203" s="105"/>
      <c r="AB203" s="105"/>
      <c r="AC203" s="105"/>
      <c r="AD203" s="105"/>
      <c r="AE203" s="105" t="s">
        <v>116</v>
      </c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</row>
    <row r="204" spans="1:60" outlineLevel="1" x14ac:dyDescent="0.2">
      <c r="A204" s="106"/>
      <c r="B204" s="106"/>
      <c r="C204" s="136" t="s">
        <v>301</v>
      </c>
      <c r="D204" s="112"/>
      <c r="E204" s="118"/>
      <c r="F204" s="121"/>
      <c r="G204" s="121"/>
      <c r="H204" s="121"/>
      <c r="I204" s="121"/>
      <c r="J204" s="121"/>
      <c r="K204" s="121"/>
      <c r="L204" s="121"/>
      <c r="M204" s="121"/>
      <c r="N204" s="110"/>
      <c r="O204" s="110"/>
      <c r="P204" s="110"/>
      <c r="Q204" s="110"/>
      <c r="R204" s="110"/>
      <c r="S204" s="110"/>
      <c r="T204" s="111"/>
      <c r="U204" s="110"/>
      <c r="V204" s="121"/>
      <c r="W204" s="105"/>
      <c r="X204" s="105"/>
      <c r="Y204" s="105"/>
      <c r="Z204" s="105"/>
      <c r="AA204" s="105"/>
      <c r="AB204" s="105"/>
      <c r="AC204" s="105"/>
      <c r="AD204" s="105"/>
      <c r="AE204" s="105" t="s">
        <v>118</v>
      </c>
      <c r="AF204" s="105">
        <v>0</v>
      </c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</row>
    <row r="205" spans="1:60" outlineLevel="1" x14ac:dyDescent="0.2">
      <c r="A205" s="106"/>
      <c r="B205" s="106"/>
      <c r="C205" s="136" t="s">
        <v>302</v>
      </c>
      <c r="D205" s="112"/>
      <c r="E205" s="118">
        <v>14.3</v>
      </c>
      <c r="F205" s="121"/>
      <c r="G205" s="121"/>
      <c r="H205" s="121"/>
      <c r="I205" s="121"/>
      <c r="J205" s="121"/>
      <c r="K205" s="121"/>
      <c r="L205" s="121"/>
      <c r="M205" s="121"/>
      <c r="N205" s="110"/>
      <c r="O205" s="110"/>
      <c r="P205" s="110"/>
      <c r="Q205" s="110"/>
      <c r="R205" s="110"/>
      <c r="S205" s="110"/>
      <c r="T205" s="111"/>
      <c r="U205" s="110"/>
      <c r="V205" s="121"/>
      <c r="W205" s="105"/>
      <c r="X205" s="105"/>
      <c r="Y205" s="105"/>
      <c r="Z205" s="105"/>
      <c r="AA205" s="105"/>
      <c r="AB205" s="105"/>
      <c r="AC205" s="105"/>
      <c r="AD205" s="105"/>
      <c r="AE205" s="105" t="s">
        <v>118</v>
      </c>
      <c r="AF205" s="105">
        <v>0</v>
      </c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</row>
    <row r="206" spans="1:60" x14ac:dyDescent="0.2">
      <c r="A206" s="107" t="s">
        <v>113</v>
      </c>
      <c r="B206" s="107" t="s">
        <v>84</v>
      </c>
      <c r="C206" s="137" t="s">
        <v>85</v>
      </c>
      <c r="D206" s="113"/>
      <c r="E206" s="119"/>
      <c r="F206" s="122"/>
      <c r="G206" s="122">
        <f>SUMIF(AE207:AE218,"&lt;&gt;NOR",G207:G218)</f>
        <v>0</v>
      </c>
      <c r="H206" s="122"/>
      <c r="I206" s="122">
        <f>SUM(I207:I218)</f>
        <v>0</v>
      </c>
      <c r="J206" s="122"/>
      <c r="K206" s="122">
        <f>SUM(K207:K218)</f>
        <v>7190.58</v>
      </c>
      <c r="L206" s="122"/>
      <c r="M206" s="122">
        <f>SUM(M207:M218)</f>
        <v>0</v>
      </c>
      <c r="N206" s="114"/>
      <c r="O206" s="114">
        <f>SUM(O207:O218)</f>
        <v>0</v>
      </c>
      <c r="P206" s="114"/>
      <c r="Q206" s="114">
        <f>SUM(Q207:Q218)</f>
        <v>0</v>
      </c>
      <c r="R206" s="114"/>
      <c r="S206" s="114"/>
      <c r="T206" s="115"/>
      <c r="U206" s="114">
        <f>SUM(U207:U218)</f>
        <v>9.7100000000000009</v>
      </c>
      <c r="V206" s="122"/>
      <c r="AE206" t="s">
        <v>114</v>
      </c>
    </row>
    <row r="207" spans="1:60" outlineLevel="1" x14ac:dyDescent="0.2">
      <c r="A207" s="106">
        <v>53</v>
      </c>
      <c r="B207" s="106" t="s">
        <v>303</v>
      </c>
      <c r="C207" s="135" t="s">
        <v>304</v>
      </c>
      <c r="D207" s="109" t="s">
        <v>204</v>
      </c>
      <c r="E207" s="117">
        <v>2.39</v>
      </c>
      <c r="F207" s="381">
        <v>0</v>
      </c>
      <c r="G207" s="121">
        <f>ROUND(E207*F207,2)</f>
        <v>0</v>
      </c>
      <c r="H207" s="121">
        <v>0</v>
      </c>
      <c r="I207" s="121">
        <f>ROUND(E207*H207,2)</f>
        <v>0</v>
      </c>
      <c r="J207" s="121">
        <v>835</v>
      </c>
      <c r="K207" s="121">
        <f>ROUND(E207*J207,2)</f>
        <v>1995.65</v>
      </c>
      <c r="L207" s="121">
        <v>21</v>
      </c>
      <c r="M207" s="121">
        <f>G207*(1+L207/100)</f>
        <v>0</v>
      </c>
      <c r="N207" s="110">
        <v>0</v>
      </c>
      <c r="O207" s="110">
        <f>ROUND(E207*N207,5)</f>
        <v>0</v>
      </c>
      <c r="P207" s="110">
        <v>0</v>
      </c>
      <c r="Q207" s="110">
        <f>ROUND(E207*P207,5)</f>
        <v>0</v>
      </c>
      <c r="R207" s="110"/>
      <c r="S207" s="110"/>
      <c r="T207" s="111">
        <v>2.0089999999999999</v>
      </c>
      <c r="U207" s="110">
        <f>ROUND(E207*T207,2)</f>
        <v>4.8</v>
      </c>
      <c r="V207" s="121" t="s">
        <v>328</v>
      </c>
      <c r="W207" s="105"/>
      <c r="X207" s="105"/>
      <c r="Y207" s="105"/>
      <c r="Z207" s="105"/>
      <c r="AA207" s="105"/>
      <c r="AB207" s="105"/>
      <c r="AC207" s="105"/>
      <c r="AD207" s="105"/>
      <c r="AE207" s="105" t="s">
        <v>116</v>
      </c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</row>
    <row r="208" spans="1:60" outlineLevel="1" x14ac:dyDescent="0.2">
      <c r="A208" s="106"/>
      <c r="B208" s="106"/>
      <c r="C208" s="136" t="s">
        <v>249</v>
      </c>
      <c r="D208" s="112"/>
      <c r="E208" s="118"/>
      <c r="F208" s="121"/>
      <c r="G208" s="121"/>
      <c r="H208" s="121"/>
      <c r="I208" s="121"/>
      <c r="J208" s="121"/>
      <c r="K208" s="121"/>
      <c r="L208" s="121"/>
      <c r="M208" s="121"/>
      <c r="N208" s="110"/>
      <c r="O208" s="110"/>
      <c r="P208" s="110"/>
      <c r="Q208" s="110"/>
      <c r="R208" s="110"/>
      <c r="S208" s="110"/>
      <c r="T208" s="111"/>
      <c r="U208" s="110"/>
      <c r="V208" s="121"/>
      <c r="W208" s="105"/>
      <c r="X208" s="105"/>
      <c r="Y208" s="105"/>
      <c r="Z208" s="105"/>
      <c r="AA208" s="105"/>
      <c r="AB208" s="105"/>
      <c r="AC208" s="105"/>
      <c r="AD208" s="105"/>
      <c r="AE208" s="105" t="s">
        <v>118</v>
      </c>
      <c r="AF208" s="105">
        <v>0</v>
      </c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</row>
    <row r="209" spans="1:60" outlineLevel="1" x14ac:dyDescent="0.2">
      <c r="A209" s="106"/>
      <c r="B209" s="106"/>
      <c r="C209" s="136" t="s">
        <v>642</v>
      </c>
      <c r="D209" s="112"/>
      <c r="E209" s="118">
        <v>2.39</v>
      </c>
      <c r="F209" s="121"/>
      <c r="G209" s="121"/>
      <c r="H209" s="121"/>
      <c r="I209" s="121"/>
      <c r="J209" s="121"/>
      <c r="K209" s="121"/>
      <c r="L209" s="121"/>
      <c r="M209" s="121"/>
      <c r="N209" s="110"/>
      <c r="O209" s="110"/>
      <c r="P209" s="110"/>
      <c r="Q209" s="110"/>
      <c r="R209" s="110"/>
      <c r="S209" s="110"/>
      <c r="T209" s="111"/>
      <c r="U209" s="110"/>
      <c r="V209" s="121"/>
      <c r="W209" s="105"/>
      <c r="X209" s="105"/>
      <c r="Y209" s="105"/>
      <c r="Z209" s="105"/>
      <c r="AA209" s="105"/>
      <c r="AB209" s="105"/>
      <c r="AC209" s="105"/>
      <c r="AD209" s="105"/>
      <c r="AE209" s="105" t="s">
        <v>118</v>
      </c>
      <c r="AF209" s="105">
        <v>0</v>
      </c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</row>
    <row r="210" spans="1:60" outlineLevel="1" x14ac:dyDescent="0.2">
      <c r="A210" s="106">
        <v>54</v>
      </c>
      <c r="B210" s="106" t="s">
        <v>305</v>
      </c>
      <c r="C210" s="135" t="s">
        <v>306</v>
      </c>
      <c r="D210" s="109" t="s">
        <v>204</v>
      </c>
      <c r="E210" s="117">
        <v>2.39</v>
      </c>
      <c r="F210" s="381">
        <v>0</v>
      </c>
      <c r="G210" s="121">
        <f>ROUND(E210*F210,2)</f>
        <v>0</v>
      </c>
      <c r="H210" s="121">
        <v>0</v>
      </c>
      <c r="I210" s="121">
        <f>ROUND(E210*H210,2)</f>
        <v>0</v>
      </c>
      <c r="J210" s="121">
        <v>391.5</v>
      </c>
      <c r="K210" s="121">
        <f>ROUND(E210*J210,2)</f>
        <v>935.69</v>
      </c>
      <c r="L210" s="121">
        <v>21</v>
      </c>
      <c r="M210" s="121">
        <f>G210*(1+L210/100)</f>
        <v>0</v>
      </c>
      <c r="N210" s="110">
        <v>0</v>
      </c>
      <c r="O210" s="110">
        <f>ROUND(E210*N210,5)</f>
        <v>0</v>
      </c>
      <c r="P210" s="110">
        <v>0</v>
      </c>
      <c r="Q210" s="110">
        <f>ROUND(E210*P210,5)</f>
        <v>0</v>
      </c>
      <c r="R210" s="110"/>
      <c r="S210" s="110"/>
      <c r="T210" s="111">
        <v>0.94199999999999995</v>
      </c>
      <c r="U210" s="110">
        <f>ROUND(E210*T210,2)</f>
        <v>2.25</v>
      </c>
      <c r="V210" s="121" t="s">
        <v>328</v>
      </c>
      <c r="W210" s="105"/>
      <c r="X210" s="105"/>
      <c r="Y210" s="105"/>
      <c r="Z210" s="105"/>
      <c r="AA210" s="105"/>
      <c r="AB210" s="105"/>
      <c r="AC210" s="105"/>
      <c r="AD210" s="105"/>
      <c r="AE210" s="105" t="s">
        <v>116</v>
      </c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</row>
    <row r="211" spans="1:60" outlineLevel="1" x14ac:dyDescent="0.2">
      <c r="A211" s="106">
        <v>55</v>
      </c>
      <c r="B211" s="106" t="s">
        <v>307</v>
      </c>
      <c r="C211" s="135" t="s">
        <v>308</v>
      </c>
      <c r="D211" s="109" t="s">
        <v>204</v>
      </c>
      <c r="E211" s="117">
        <v>11.950000000000001</v>
      </c>
      <c r="F211" s="381">
        <v>0</v>
      </c>
      <c r="G211" s="121">
        <f>ROUND(E211*F211,2)</f>
        <v>0</v>
      </c>
      <c r="H211" s="121">
        <v>0</v>
      </c>
      <c r="I211" s="121">
        <f>ROUND(E211*H211,2)</f>
        <v>0</v>
      </c>
      <c r="J211" s="121">
        <v>43.6</v>
      </c>
      <c r="K211" s="121">
        <f>ROUND(E211*J211,2)</f>
        <v>521.02</v>
      </c>
      <c r="L211" s="121">
        <v>21</v>
      </c>
      <c r="M211" s="121">
        <f>G211*(1+L211/100)</f>
        <v>0</v>
      </c>
      <c r="N211" s="110">
        <v>0</v>
      </c>
      <c r="O211" s="110">
        <f>ROUND(E211*N211,5)</f>
        <v>0</v>
      </c>
      <c r="P211" s="110">
        <v>0</v>
      </c>
      <c r="Q211" s="110">
        <f>ROUND(E211*P211,5)</f>
        <v>0</v>
      </c>
      <c r="R211" s="110"/>
      <c r="S211" s="110"/>
      <c r="T211" s="111">
        <v>0.105</v>
      </c>
      <c r="U211" s="110">
        <f>ROUND(E211*T211,2)</f>
        <v>1.25</v>
      </c>
      <c r="V211" s="121" t="s">
        <v>328</v>
      </c>
      <c r="W211" s="105"/>
      <c r="X211" s="105"/>
      <c r="Y211" s="105"/>
      <c r="Z211" s="105"/>
      <c r="AA211" s="105"/>
      <c r="AB211" s="105"/>
      <c r="AC211" s="105"/>
      <c r="AD211" s="105"/>
      <c r="AE211" s="105" t="s">
        <v>116</v>
      </c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</row>
    <row r="212" spans="1:60" outlineLevel="1" x14ac:dyDescent="0.2">
      <c r="A212" s="106"/>
      <c r="B212" s="106"/>
      <c r="C212" s="136" t="s">
        <v>643</v>
      </c>
      <c r="D212" s="112"/>
      <c r="E212" s="118">
        <v>11.95</v>
      </c>
      <c r="F212" s="121"/>
      <c r="G212" s="121"/>
      <c r="H212" s="121"/>
      <c r="I212" s="121"/>
      <c r="J212" s="121"/>
      <c r="K212" s="121"/>
      <c r="L212" s="121"/>
      <c r="M212" s="121"/>
      <c r="N212" s="110"/>
      <c r="O212" s="110"/>
      <c r="P212" s="110"/>
      <c r="Q212" s="110"/>
      <c r="R212" s="110"/>
      <c r="S212" s="110"/>
      <c r="T212" s="111"/>
      <c r="U212" s="110"/>
      <c r="V212" s="121"/>
      <c r="W212" s="105"/>
      <c r="X212" s="105"/>
      <c r="Y212" s="105"/>
      <c r="Z212" s="105"/>
      <c r="AA212" s="105"/>
      <c r="AB212" s="105"/>
      <c r="AC212" s="105"/>
      <c r="AD212" s="105"/>
      <c r="AE212" s="105" t="s">
        <v>118</v>
      </c>
      <c r="AF212" s="105">
        <v>0</v>
      </c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</row>
    <row r="213" spans="1:60" outlineLevel="1" x14ac:dyDescent="0.2">
      <c r="A213" s="106">
        <v>56</v>
      </c>
      <c r="B213" s="106" t="s">
        <v>309</v>
      </c>
      <c r="C213" s="135" t="s">
        <v>310</v>
      </c>
      <c r="D213" s="109" t="s">
        <v>204</v>
      </c>
      <c r="E213" s="117">
        <v>2.39</v>
      </c>
      <c r="F213" s="381">
        <v>0</v>
      </c>
      <c r="G213" s="121">
        <f>ROUND(E213*F213,2)</f>
        <v>0</v>
      </c>
      <c r="H213" s="121">
        <v>0</v>
      </c>
      <c r="I213" s="121">
        <f>ROUND(E213*H213,2)</f>
        <v>0</v>
      </c>
      <c r="J213" s="121">
        <v>118</v>
      </c>
      <c r="K213" s="121">
        <f>ROUND(E213*J213,2)</f>
        <v>282.02</v>
      </c>
      <c r="L213" s="121">
        <v>21</v>
      </c>
      <c r="M213" s="121">
        <f>G213*(1+L213/100)</f>
        <v>0</v>
      </c>
      <c r="N213" s="110">
        <v>0</v>
      </c>
      <c r="O213" s="110">
        <f>ROUND(E213*N213,5)</f>
        <v>0</v>
      </c>
      <c r="P213" s="110">
        <v>0</v>
      </c>
      <c r="Q213" s="110">
        <f>ROUND(E213*P213,5)</f>
        <v>0</v>
      </c>
      <c r="R213" s="110"/>
      <c r="S213" s="110"/>
      <c r="T213" s="111">
        <v>9.9000000000000005E-2</v>
      </c>
      <c r="U213" s="110">
        <f>ROUND(E213*T213,2)</f>
        <v>0.24</v>
      </c>
      <c r="V213" s="121" t="s">
        <v>328</v>
      </c>
      <c r="W213" s="105"/>
      <c r="X213" s="105"/>
      <c r="Y213" s="105"/>
      <c r="Z213" s="105"/>
      <c r="AA213" s="105"/>
      <c r="AB213" s="105"/>
      <c r="AC213" s="105"/>
      <c r="AD213" s="105"/>
      <c r="AE213" s="105" t="s">
        <v>116</v>
      </c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</row>
    <row r="214" spans="1:60" outlineLevel="1" x14ac:dyDescent="0.2">
      <c r="A214" s="106">
        <v>57</v>
      </c>
      <c r="B214" s="106" t="s">
        <v>311</v>
      </c>
      <c r="C214" s="135" t="s">
        <v>312</v>
      </c>
      <c r="D214" s="109" t="s">
        <v>204</v>
      </c>
      <c r="E214" s="117">
        <v>2.39</v>
      </c>
      <c r="F214" s="381">
        <v>0</v>
      </c>
      <c r="G214" s="121">
        <f>ROUND(E214*F214,2)</f>
        <v>0</v>
      </c>
      <c r="H214" s="121">
        <v>0</v>
      </c>
      <c r="I214" s="121">
        <f>ROUND(E214*H214,2)</f>
        <v>0</v>
      </c>
      <c r="J214" s="121">
        <v>275.5</v>
      </c>
      <c r="K214" s="121">
        <f>ROUND(E214*J214,2)</f>
        <v>658.45</v>
      </c>
      <c r="L214" s="121">
        <v>21</v>
      </c>
      <c r="M214" s="121">
        <f>G214*(1+L214/100)</f>
        <v>0</v>
      </c>
      <c r="N214" s="110">
        <v>0</v>
      </c>
      <c r="O214" s="110">
        <f>ROUND(E214*N214,5)</f>
        <v>0</v>
      </c>
      <c r="P214" s="110">
        <v>0</v>
      </c>
      <c r="Q214" s="110">
        <f>ROUND(E214*P214,5)</f>
        <v>0</v>
      </c>
      <c r="R214" s="110"/>
      <c r="S214" s="110"/>
      <c r="T214" s="111">
        <v>0.49</v>
      </c>
      <c r="U214" s="110">
        <f>ROUND(E214*T214,2)</f>
        <v>1.17</v>
      </c>
      <c r="V214" s="121" t="s">
        <v>328</v>
      </c>
      <c r="W214" s="105"/>
      <c r="X214" s="105"/>
      <c r="Y214" s="105"/>
      <c r="Z214" s="105"/>
      <c r="AA214" s="105"/>
      <c r="AB214" s="105"/>
      <c r="AC214" s="105"/>
      <c r="AD214" s="105"/>
      <c r="AE214" s="105" t="s">
        <v>116</v>
      </c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</row>
    <row r="215" spans="1:60" outlineLevel="1" x14ac:dyDescent="0.2">
      <c r="A215" s="106">
        <v>58</v>
      </c>
      <c r="B215" s="106" t="s">
        <v>313</v>
      </c>
      <c r="C215" s="135" t="s">
        <v>314</v>
      </c>
      <c r="D215" s="109" t="s">
        <v>204</v>
      </c>
      <c r="E215" s="117">
        <v>16.73</v>
      </c>
      <c r="F215" s="381">
        <v>0</v>
      </c>
      <c r="G215" s="121">
        <f>ROUND(E215*F215,2)</f>
        <v>0</v>
      </c>
      <c r="H215" s="121">
        <v>0</v>
      </c>
      <c r="I215" s="121">
        <f>ROUND(E215*H215,2)</f>
        <v>0</v>
      </c>
      <c r="J215" s="121">
        <v>25</v>
      </c>
      <c r="K215" s="121">
        <f>ROUND(E215*J215,2)</f>
        <v>418.25</v>
      </c>
      <c r="L215" s="121">
        <v>21</v>
      </c>
      <c r="M215" s="121">
        <f>G215*(1+L215/100)</f>
        <v>0</v>
      </c>
      <c r="N215" s="110">
        <v>0</v>
      </c>
      <c r="O215" s="110">
        <f>ROUND(E215*N215,5)</f>
        <v>0</v>
      </c>
      <c r="P215" s="110">
        <v>0</v>
      </c>
      <c r="Q215" s="110">
        <f>ROUND(E215*P215,5)</f>
        <v>0</v>
      </c>
      <c r="R215" s="110"/>
      <c r="S215" s="110"/>
      <c r="T215" s="111">
        <v>0</v>
      </c>
      <c r="U215" s="110">
        <f>ROUND(E215*T215,2)</f>
        <v>0</v>
      </c>
      <c r="V215" s="121" t="s">
        <v>328</v>
      </c>
      <c r="W215" s="105"/>
      <c r="X215" s="105"/>
      <c r="Y215" s="105"/>
      <c r="Z215" s="105"/>
      <c r="AA215" s="105"/>
      <c r="AB215" s="105"/>
      <c r="AC215" s="105"/>
      <c r="AD215" s="105"/>
      <c r="AE215" s="105" t="s">
        <v>116</v>
      </c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</row>
    <row r="216" spans="1:60" outlineLevel="1" x14ac:dyDescent="0.2">
      <c r="A216" s="106"/>
      <c r="B216" s="106"/>
      <c r="C216" s="136" t="s">
        <v>644</v>
      </c>
      <c r="D216" s="112"/>
      <c r="E216" s="118">
        <v>16.73</v>
      </c>
      <c r="F216" s="121"/>
      <c r="G216" s="121"/>
      <c r="H216" s="121"/>
      <c r="I216" s="121"/>
      <c r="J216" s="121"/>
      <c r="K216" s="121"/>
      <c r="L216" s="121"/>
      <c r="M216" s="121"/>
      <c r="N216" s="110"/>
      <c r="O216" s="110"/>
      <c r="P216" s="110"/>
      <c r="Q216" s="110"/>
      <c r="R216" s="110"/>
      <c r="S216" s="110"/>
      <c r="T216" s="111"/>
      <c r="U216" s="110"/>
      <c r="V216" s="121"/>
      <c r="W216" s="105"/>
      <c r="X216" s="105"/>
      <c r="Y216" s="105"/>
      <c r="Z216" s="105"/>
      <c r="AA216" s="105"/>
      <c r="AB216" s="105"/>
      <c r="AC216" s="105"/>
      <c r="AD216" s="105"/>
      <c r="AE216" s="105" t="s">
        <v>118</v>
      </c>
      <c r="AF216" s="105">
        <v>0</v>
      </c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</row>
    <row r="217" spans="1:60" outlineLevel="1" x14ac:dyDescent="0.2">
      <c r="A217" s="106">
        <v>59</v>
      </c>
      <c r="B217" s="106" t="s">
        <v>315</v>
      </c>
      <c r="C217" s="135" t="s">
        <v>316</v>
      </c>
      <c r="D217" s="109" t="s">
        <v>204</v>
      </c>
      <c r="E217" s="117">
        <v>1.67</v>
      </c>
      <c r="F217" s="381">
        <v>0</v>
      </c>
      <c r="G217" s="121">
        <f>ROUND(E217*F217,2)</f>
        <v>0</v>
      </c>
      <c r="H217" s="121">
        <v>0</v>
      </c>
      <c r="I217" s="121">
        <f>ROUND(E217*H217,2)</f>
        <v>0</v>
      </c>
      <c r="J217" s="121">
        <v>250</v>
      </c>
      <c r="K217" s="121">
        <f>ROUND(E217*J217,2)</f>
        <v>417.5</v>
      </c>
      <c r="L217" s="121">
        <v>21</v>
      </c>
      <c r="M217" s="121">
        <f>G217*(1+L217/100)</f>
        <v>0</v>
      </c>
      <c r="N217" s="110">
        <v>0</v>
      </c>
      <c r="O217" s="110">
        <f>ROUND(E217*N217,5)</f>
        <v>0</v>
      </c>
      <c r="P217" s="110">
        <v>0</v>
      </c>
      <c r="Q217" s="110">
        <f>ROUND(E217*P217,5)</f>
        <v>0</v>
      </c>
      <c r="R217" s="110"/>
      <c r="S217" s="110"/>
      <c r="T217" s="111">
        <v>0</v>
      </c>
      <c r="U217" s="110">
        <f>ROUND(E217*T217,2)</f>
        <v>0</v>
      </c>
      <c r="V217" s="121" t="s">
        <v>328</v>
      </c>
      <c r="W217" s="105"/>
      <c r="X217" s="105"/>
      <c r="Y217" s="105"/>
      <c r="Z217" s="105"/>
      <c r="AA217" s="105"/>
      <c r="AB217" s="105"/>
      <c r="AC217" s="105"/>
      <c r="AD217" s="105"/>
      <c r="AE217" s="105" t="s">
        <v>116</v>
      </c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</row>
    <row r="218" spans="1:60" outlineLevel="1" x14ac:dyDescent="0.2">
      <c r="A218" s="106">
        <v>60</v>
      </c>
      <c r="B218" s="106" t="s">
        <v>317</v>
      </c>
      <c r="C218" s="135" t="s">
        <v>318</v>
      </c>
      <c r="D218" s="109" t="s">
        <v>204</v>
      </c>
      <c r="E218" s="117">
        <v>0.72</v>
      </c>
      <c r="F218" s="381">
        <v>0</v>
      </c>
      <c r="G218" s="121">
        <f>ROUND(E218*F218,2)</f>
        <v>0</v>
      </c>
      <c r="H218" s="121">
        <v>0</v>
      </c>
      <c r="I218" s="121">
        <f>ROUND(E218*H218,2)</f>
        <v>0</v>
      </c>
      <c r="J218" s="121">
        <v>2725</v>
      </c>
      <c r="K218" s="121">
        <f>ROUND(E218*J218,2)</f>
        <v>1962</v>
      </c>
      <c r="L218" s="121">
        <v>21</v>
      </c>
      <c r="M218" s="121">
        <f>G218*(1+L218/100)</f>
        <v>0</v>
      </c>
      <c r="N218" s="110">
        <v>0</v>
      </c>
      <c r="O218" s="110">
        <f>ROUND(E218*N218,5)</f>
        <v>0</v>
      </c>
      <c r="P218" s="110">
        <v>0</v>
      </c>
      <c r="Q218" s="110">
        <f>ROUND(E218*P218,5)</f>
        <v>0</v>
      </c>
      <c r="R218" s="110"/>
      <c r="S218" s="110"/>
      <c r="T218" s="111">
        <v>0</v>
      </c>
      <c r="U218" s="110">
        <f>ROUND(E218*T218,2)</f>
        <v>0</v>
      </c>
      <c r="V218" s="121" t="s">
        <v>328</v>
      </c>
      <c r="W218" s="105"/>
      <c r="X218" s="105"/>
      <c r="Y218" s="105"/>
      <c r="Z218" s="105"/>
      <c r="AA218" s="105"/>
      <c r="AB218" s="105"/>
      <c r="AC218" s="105"/>
      <c r="AD218" s="105"/>
      <c r="AE218" s="105" t="s">
        <v>116</v>
      </c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</row>
    <row r="219" spans="1:60" x14ac:dyDescent="0.2">
      <c r="A219" s="107" t="s">
        <v>113</v>
      </c>
      <c r="B219" s="107" t="s">
        <v>86</v>
      </c>
      <c r="C219" s="137" t="s">
        <v>25</v>
      </c>
      <c r="D219" s="113"/>
      <c r="E219" s="119"/>
      <c r="F219" s="122"/>
      <c r="G219" s="122">
        <f>SUMIF(AE220:AE223,"&lt;&gt;NOR",G220:G223)</f>
        <v>0</v>
      </c>
      <c r="H219" s="122"/>
      <c r="I219" s="122">
        <f>SUM(I220:I223)</f>
        <v>0</v>
      </c>
      <c r="J219" s="122"/>
      <c r="K219" s="122">
        <f>SUM(K220:K223)</f>
        <v>42500</v>
      </c>
      <c r="L219" s="122"/>
      <c r="M219" s="122">
        <f>SUM(M220:M223)</f>
        <v>0</v>
      </c>
      <c r="N219" s="114"/>
      <c r="O219" s="114">
        <f>SUM(O220:O223)</f>
        <v>0</v>
      </c>
      <c r="P219" s="114"/>
      <c r="Q219" s="114">
        <f>SUM(Q220:Q223)</f>
        <v>0</v>
      </c>
      <c r="R219" s="114"/>
      <c r="S219" s="114"/>
      <c r="T219" s="115"/>
      <c r="U219" s="114">
        <f>SUM(U220:U223)</f>
        <v>0</v>
      </c>
      <c r="V219" s="122"/>
      <c r="AE219" t="s">
        <v>114</v>
      </c>
    </row>
    <row r="220" spans="1:60" outlineLevel="1" x14ac:dyDescent="0.2">
      <c r="A220" s="106">
        <v>61</v>
      </c>
      <c r="B220" s="106" t="s">
        <v>319</v>
      </c>
      <c r="C220" s="135" t="s">
        <v>320</v>
      </c>
      <c r="D220" s="109" t="s">
        <v>115</v>
      </c>
      <c r="E220" s="117">
        <v>1</v>
      </c>
      <c r="F220" s="381">
        <v>0</v>
      </c>
      <c r="G220" s="121">
        <f>ROUND(E220*F220,2)</f>
        <v>0</v>
      </c>
      <c r="H220" s="121">
        <v>0</v>
      </c>
      <c r="I220" s="121">
        <f>ROUND(E220*H220,2)</f>
        <v>0</v>
      </c>
      <c r="J220" s="121">
        <v>15000</v>
      </c>
      <c r="K220" s="121">
        <f>ROUND(E220*J220,2)</f>
        <v>15000</v>
      </c>
      <c r="L220" s="121">
        <v>21</v>
      </c>
      <c r="M220" s="121">
        <f>G220*(1+L220/100)</f>
        <v>0</v>
      </c>
      <c r="N220" s="110">
        <v>0</v>
      </c>
      <c r="O220" s="110">
        <f>ROUND(E220*N220,5)</f>
        <v>0</v>
      </c>
      <c r="P220" s="110">
        <v>0</v>
      </c>
      <c r="Q220" s="110">
        <f>ROUND(E220*P220,5)</f>
        <v>0</v>
      </c>
      <c r="R220" s="110"/>
      <c r="S220" s="110"/>
      <c r="T220" s="111">
        <v>0</v>
      </c>
      <c r="U220" s="110">
        <f>ROUND(E220*T220,2)</f>
        <v>0</v>
      </c>
      <c r="V220" s="121" t="s">
        <v>329</v>
      </c>
      <c r="W220" s="105"/>
      <c r="X220" s="105"/>
      <c r="Y220" s="105"/>
      <c r="Z220" s="105"/>
      <c r="AA220" s="105"/>
      <c r="AB220" s="105"/>
      <c r="AC220" s="105"/>
      <c r="AD220" s="105"/>
      <c r="AE220" s="105" t="s">
        <v>116</v>
      </c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</row>
    <row r="221" spans="1:60" outlineLevel="1" x14ac:dyDescent="0.2">
      <c r="A221" s="106">
        <v>62</v>
      </c>
      <c r="B221" s="106" t="s">
        <v>321</v>
      </c>
      <c r="C221" s="135" t="s">
        <v>322</v>
      </c>
      <c r="D221" s="109" t="s">
        <v>115</v>
      </c>
      <c r="E221" s="117">
        <v>1</v>
      </c>
      <c r="F221" s="381">
        <v>0</v>
      </c>
      <c r="G221" s="121">
        <f>ROUND(E221*F221,2)</f>
        <v>0</v>
      </c>
      <c r="H221" s="121">
        <v>0</v>
      </c>
      <c r="I221" s="121">
        <f>ROUND(E221*H221,2)</f>
        <v>0</v>
      </c>
      <c r="J221" s="121">
        <v>7500</v>
      </c>
      <c r="K221" s="121">
        <f>ROUND(E221*J221,2)</f>
        <v>7500</v>
      </c>
      <c r="L221" s="121">
        <v>21</v>
      </c>
      <c r="M221" s="121">
        <f>G221*(1+L221/100)</f>
        <v>0</v>
      </c>
      <c r="N221" s="110">
        <v>0</v>
      </c>
      <c r="O221" s="110">
        <f>ROUND(E221*N221,5)</f>
        <v>0</v>
      </c>
      <c r="P221" s="110">
        <v>0</v>
      </c>
      <c r="Q221" s="110">
        <f>ROUND(E221*P221,5)</f>
        <v>0</v>
      </c>
      <c r="R221" s="110"/>
      <c r="S221" s="110"/>
      <c r="T221" s="111">
        <v>0</v>
      </c>
      <c r="U221" s="110">
        <f>ROUND(E221*T221,2)</f>
        <v>0</v>
      </c>
      <c r="V221" s="121" t="s">
        <v>329</v>
      </c>
      <c r="W221" s="105"/>
      <c r="X221" s="105"/>
      <c r="Y221" s="105"/>
      <c r="Z221" s="105"/>
      <c r="AA221" s="105"/>
      <c r="AB221" s="105"/>
      <c r="AC221" s="105"/>
      <c r="AD221" s="105"/>
      <c r="AE221" s="105" t="s">
        <v>116</v>
      </c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</row>
    <row r="222" spans="1:60" outlineLevel="1" x14ac:dyDescent="0.2">
      <c r="A222" s="106">
        <v>63</v>
      </c>
      <c r="B222" s="106" t="s">
        <v>323</v>
      </c>
      <c r="C222" s="135" t="s">
        <v>324</v>
      </c>
      <c r="D222" s="109" t="s">
        <v>115</v>
      </c>
      <c r="E222" s="117">
        <v>1</v>
      </c>
      <c r="F222" s="381">
        <v>0</v>
      </c>
      <c r="G222" s="121">
        <f>ROUND(E222*F222,2)</f>
        <v>0</v>
      </c>
      <c r="H222" s="121">
        <v>0</v>
      </c>
      <c r="I222" s="121">
        <f>ROUND(E222*H222,2)</f>
        <v>0</v>
      </c>
      <c r="J222" s="121">
        <v>15000</v>
      </c>
      <c r="K222" s="121">
        <f>ROUND(E222*J222,2)</f>
        <v>15000</v>
      </c>
      <c r="L222" s="121">
        <v>21</v>
      </c>
      <c r="M222" s="121">
        <f>G222*(1+L222/100)</f>
        <v>0</v>
      </c>
      <c r="N222" s="110">
        <v>0</v>
      </c>
      <c r="O222" s="110">
        <f>ROUND(E222*N222,5)</f>
        <v>0</v>
      </c>
      <c r="P222" s="110">
        <v>0</v>
      </c>
      <c r="Q222" s="110">
        <f>ROUND(E222*P222,5)</f>
        <v>0</v>
      </c>
      <c r="R222" s="110"/>
      <c r="S222" s="110"/>
      <c r="T222" s="111">
        <v>0</v>
      </c>
      <c r="U222" s="110">
        <f>ROUND(E222*T222,2)</f>
        <v>0</v>
      </c>
      <c r="V222" s="121" t="s">
        <v>329</v>
      </c>
      <c r="W222" s="105"/>
      <c r="X222" s="105"/>
      <c r="Y222" s="105"/>
      <c r="Z222" s="105"/>
      <c r="AA222" s="105"/>
      <c r="AB222" s="105"/>
      <c r="AC222" s="105"/>
      <c r="AD222" s="105"/>
      <c r="AE222" s="105" t="s">
        <v>116</v>
      </c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</row>
    <row r="223" spans="1:60" ht="22.5" outlineLevel="1" x14ac:dyDescent="0.2">
      <c r="A223" s="129">
        <v>64</v>
      </c>
      <c r="B223" s="129" t="s">
        <v>325</v>
      </c>
      <c r="C223" s="139" t="s">
        <v>326</v>
      </c>
      <c r="D223" s="130" t="s">
        <v>115</v>
      </c>
      <c r="E223" s="131">
        <v>1</v>
      </c>
      <c r="F223" s="382">
        <v>0</v>
      </c>
      <c r="G223" s="132">
        <f>ROUND(E223*F223,2)</f>
        <v>0</v>
      </c>
      <c r="H223" s="132">
        <v>0</v>
      </c>
      <c r="I223" s="132">
        <f>ROUND(E223*H223,2)</f>
        <v>0</v>
      </c>
      <c r="J223" s="132">
        <v>5000</v>
      </c>
      <c r="K223" s="132">
        <f>ROUND(E223*J223,2)</f>
        <v>5000</v>
      </c>
      <c r="L223" s="132">
        <v>21</v>
      </c>
      <c r="M223" s="132">
        <f>G223*(1+L223/100)</f>
        <v>0</v>
      </c>
      <c r="N223" s="133">
        <v>0</v>
      </c>
      <c r="O223" s="133">
        <f>ROUND(E223*N223,5)</f>
        <v>0</v>
      </c>
      <c r="P223" s="133">
        <v>0</v>
      </c>
      <c r="Q223" s="133">
        <f>ROUND(E223*P223,5)</f>
        <v>0</v>
      </c>
      <c r="R223" s="133"/>
      <c r="S223" s="133"/>
      <c r="T223" s="134">
        <v>0</v>
      </c>
      <c r="U223" s="133">
        <f>ROUND(E223*T223,2)</f>
        <v>0</v>
      </c>
      <c r="V223" s="132" t="s">
        <v>329</v>
      </c>
      <c r="W223" s="105"/>
      <c r="X223" s="105"/>
      <c r="Y223" s="105"/>
      <c r="Z223" s="105"/>
      <c r="AA223" s="105"/>
      <c r="AB223" s="105"/>
      <c r="AC223" s="105"/>
      <c r="AD223" s="105"/>
      <c r="AE223" s="105" t="s">
        <v>116</v>
      </c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</row>
    <row r="224" spans="1:60" x14ac:dyDescent="0.2">
      <c r="A224" s="4"/>
      <c r="B224" s="5" t="s">
        <v>152</v>
      </c>
      <c r="C224" s="140" t="s">
        <v>152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AC224">
        <v>12</v>
      </c>
      <c r="AD224">
        <v>21</v>
      </c>
    </row>
    <row r="225" spans="3:31" x14ac:dyDescent="0.2">
      <c r="C225" s="141"/>
      <c r="AE225" t="s">
        <v>327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EFF1-8704-4981-8C11-34A51C145237}">
  <sheetPr>
    <tabColor rgb="FF92D050"/>
  </sheetPr>
  <dimension ref="A1:O70"/>
  <sheetViews>
    <sheetView showGridLines="0" topLeftCell="B65" zoomScaleNormal="100" zoomScaleSheetLayoutView="75" workbookViewId="0">
      <selection activeCell="D14" sqref="D14:F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223" customWidth="1"/>
    <col min="4" max="4" width="13" style="223" customWidth="1"/>
    <col min="5" max="5" width="9.7109375" style="223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56" t="s">
        <v>35</v>
      </c>
      <c r="B1" s="419" t="s">
        <v>355</v>
      </c>
      <c r="C1" s="420"/>
      <c r="D1" s="420"/>
      <c r="E1" s="420"/>
      <c r="F1" s="420"/>
      <c r="G1" s="420"/>
      <c r="H1" s="420"/>
      <c r="I1" s="420"/>
      <c r="J1" s="421"/>
    </row>
    <row r="2" spans="1:15" ht="36" customHeight="1" x14ac:dyDescent="0.2">
      <c r="A2" s="3"/>
      <c r="B2" s="215" t="s">
        <v>356</v>
      </c>
      <c r="C2" s="216"/>
      <c r="D2" s="217" t="s">
        <v>357</v>
      </c>
      <c r="E2" s="456" t="s">
        <v>659</v>
      </c>
      <c r="F2" s="457"/>
      <c r="G2" s="457"/>
      <c r="H2" s="457"/>
      <c r="I2" s="457"/>
      <c r="J2" s="458"/>
      <c r="O2" s="1"/>
    </row>
    <row r="3" spans="1:15" ht="27" hidden="1" customHeight="1" x14ac:dyDescent="0.2">
      <c r="A3" s="3"/>
      <c r="B3" s="218"/>
      <c r="C3" s="216"/>
      <c r="D3" s="219"/>
      <c r="E3" s="459"/>
      <c r="F3" s="460"/>
      <c r="G3" s="460"/>
      <c r="H3" s="460"/>
      <c r="I3" s="460"/>
      <c r="J3" s="461"/>
    </row>
    <row r="4" spans="1:15" ht="23.25" customHeight="1" x14ac:dyDescent="0.2">
      <c r="A4" s="3"/>
      <c r="B4" s="220"/>
      <c r="C4" s="221"/>
      <c r="D4" s="222"/>
      <c r="E4" s="463" t="s">
        <v>358</v>
      </c>
      <c r="F4" s="463"/>
      <c r="G4" s="463"/>
      <c r="H4" s="463"/>
      <c r="I4" s="463"/>
      <c r="J4" s="464"/>
    </row>
    <row r="5" spans="1:15" ht="24" customHeight="1" x14ac:dyDescent="0.2">
      <c r="A5" s="3"/>
      <c r="B5" s="39" t="s">
        <v>20</v>
      </c>
      <c r="D5" s="467" t="s">
        <v>359</v>
      </c>
      <c r="E5" s="468"/>
      <c r="F5" s="468"/>
      <c r="G5" s="468"/>
      <c r="H5" s="24" t="s">
        <v>360</v>
      </c>
      <c r="I5" s="28"/>
      <c r="J5" s="9"/>
    </row>
    <row r="6" spans="1:15" ht="15.75" customHeight="1" x14ac:dyDescent="0.2">
      <c r="A6" s="3"/>
      <c r="B6" s="34"/>
      <c r="C6" s="224"/>
      <c r="D6" s="470" t="s">
        <v>42</v>
      </c>
      <c r="E6" s="471"/>
      <c r="F6" s="471"/>
      <c r="G6" s="471"/>
      <c r="H6" s="24" t="s">
        <v>33</v>
      </c>
      <c r="I6" s="28"/>
      <c r="J6" s="9"/>
    </row>
    <row r="7" spans="1:15" ht="15.75" customHeight="1" x14ac:dyDescent="0.2">
      <c r="A7" s="3"/>
      <c r="B7" s="35"/>
      <c r="C7" s="226"/>
      <c r="D7" s="472" t="s">
        <v>361</v>
      </c>
      <c r="E7" s="472"/>
      <c r="F7" s="472"/>
      <c r="G7" s="472"/>
      <c r="H7" s="30"/>
      <c r="I7" s="29"/>
      <c r="J7" s="41"/>
    </row>
    <row r="8" spans="1:15" ht="24" hidden="1" customHeight="1" x14ac:dyDescent="0.2">
      <c r="A8" s="3"/>
      <c r="B8" s="39" t="s">
        <v>18</v>
      </c>
      <c r="D8" s="225"/>
      <c r="H8" s="24" t="s">
        <v>360</v>
      </c>
      <c r="I8" s="28"/>
      <c r="J8" s="9"/>
    </row>
    <row r="9" spans="1:15" ht="15.75" hidden="1" customHeight="1" x14ac:dyDescent="0.2">
      <c r="A9" s="3"/>
      <c r="B9" s="3"/>
      <c r="D9" s="225"/>
      <c r="H9" s="24" t="s">
        <v>33</v>
      </c>
      <c r="I9" s="28"/>
      <c r="J9" s="9"/>
    </row>
    <row r="10" spans="1:15" ht="15.75" hidden="1" customHeight="1" x14ac:dyDescent="0.2">
      <c r="A10" s="3"/>
      <c r="B10" s="42"/>
      <c r="C10" s="226"/>
      <c r="D10" s="227"/>
      <c r="E10" s="228"/>
      <c r="F10" s="30"/>
      <c r="G10" s="15"/>
      <c r="H10" s="15"/>
      <c r="I10" s="43"/>
      <c r="J10" s="41"/>
    </row>
    <row r="11" spans="1:15" ht="24" customHeight="1" x14ac:dyDescent="0.2">
      <c r="A11" s="3"/>
      <c r="B11" s="39" t="s">
        <v>362</v>
      </c>
      <c r="D11" s="462"/>
      <c r="E11" s="462"/>
      <c r="F11" s="462"/>
      <c r="G11" s="462"/>
      <c r="H11" s="24" t="s">
        <v>360</v>
      </c>
      <c r="I11" s="28"/>
      <c r="J11" s="9"/>
    </row>
    <row r="12" spans="1:15" ht="15.75" customHeight="1" x14ac:dyDescent="0.2">
      <c r="A12" s="3"/>
      <c r="B12" s="34"/>
      <c r="C12" s="224"/>
      <c r="D12" s="473"/>
      <c r="E12" s="473"/>
      <c r="F12" s="473"/>
      <c r="G12" s="473"/>
      <c r="H12" s="24" t="s">
        <v>33</v>
      </c>
      <c r="I12" s="28"/>
      <c r="J12" s="9"/>
    </row>
    <row r="13" spans="1:15" ht="15.75" customHeight="1" x14ac:dyDescent="0.2">
      <c r="A13" s="3"/>
      <c r="B13" s="35"/>
      <c r="C13" s="226"/>
      <c r="D13" s="227"/>
      <c r="E13" s="465"/>
      <c r="F13" s="466"/>
      <c r="G13" s="466"/>
      <c r="H13" s="25"/>
      <c r="I13" s="29"/>
      <c r="J13" s="41"/>
    </row>
    <row r="14" spans="1:15" ht="24" customHeight="1" x14ac:dyDescent="0.2">
      <c r="A14" s="3"/>
      <c r="B14" s="49" t="s">
        <v>19</v>
      </c>
      <c r="C14" s="229"/>
      <c r="D14" s="469"/>
      <c r="E14" s="469"/>
      <c r="F14" s="469"/>
      <c r="G14" s="52"/>
      <c r="H14" s="53"/>
      <c r="I14" s="52"/>
      <c r="J14" s="54"/>
    </row>
    <row r="15" spans="1:15" ht="32.25" customHeight="1" x14ac:dyDescent="0.2">
      <c r="A15" s="3"/>
      <c r="B15" s="42" t="s">
        <v>30</v>
      </c>
      <c r="C15" s="230"/>
      <c r="D15" s="231"/>
      <c r="E15" s="437"/>
      <c r="F15" s="437"/>
      <c r="G15" s="441"/>
      <c r="H15" s="441"/>
      <c r="I15" s="441" t="s">
        <v>27</v>
      </c>
      <c r="J15" s="442"/>
    </row>
    <row r="16" spans="1:15" ht="23.25" customHeight="1" x14ac:dyDescent="0.2">
      <c r="A16" s="101" t="s">
        <v>22</v>
      </c>
      <c r="B16" s="45" t="s">
        <v>22</v>
      </c>
      <c r="C16" s="232"/>
      <c r="D16" s="233"/>
      <c r="E16" s="406"/>
      <c r="F16" s="407"/>
      <c r="G16" s="406"/>
      <c r="H16" s="407"/>
      <c r="I16" s="406">
        <v>0</v>
      </c>
      <c r="J16" s="427"/>
    </row>
    <row r="17" spans="1:10" ht="23.25" customHeight="1" x14ac:dyDescent="0.2">
      <c r="A17" s="101" t="s">
        <v>23</v>
      </c>
      <c r="B17" s="45" t="s">
        <v>23</v>
      </c>
      <c r="C17" s="232"/>
      <c r="D17" s="233"/>
      <c r="E17" s="406"/>
      <c r="F17" s="407"/>
      <c r="G17" s="406"/>
      <c r="H17" s="407"/>
      <c r="I17" s="406">
        <f>SUM(I54+I55+I56+I57+I58+I59+I60+I61+I63+I65)</f>
        <v>0</v>
      </c>
      <c r="J17" s="427"/>
    </row>
    <row r="18" spans="1:10" ht="23.25" customHeight="1" x14ac:dyDescent="0.2">
      <c r="A18" s="101" t="s">
        <v>24</v>
      </c>
      <c r="B18" s="45" t="s">
        <v>24</v>
      </c>
      <c r="C18" s="232"/>
      <c r="D18" s="233"/>
      <c r="E18" s="406"/>
      <c r="F18" s="407"/>
      <c r="G18" s="406"/>
      <c r="H18" s="407"/>
      <c r="I18" s="406">
        <v>0</v>
      </c>
      <c r="J18" s="427"/>
    </row>
    <row r="19" spans="1:10" ht="23.25" customHeight="1" x14ac:dyDescent="0.2">
      <c r="A19" s="101" t="s">
        <v>86</v>
      </c>
      <c r="B19" s="45" t="s">
        <v>25</v>
      </c>
      <c r="C19" s="232"/>
      <c r="D19" s="233"/>
      <c r="E19" s="406"/>
      <c r="F19" s="407"/>
      <c r="G19" s="406"/>
      <c r="H19" s="407"/>
      <c r="I19" s="406">
        <f>SUM(I64+I66)</f>
        <v>0</v>
      </c>
      <c r="J19" s="427"/>
    </row>
    <row r="20" spans="1:10" ht="23.25" customHeight="1" x14ac:dyDescent="0.2">
      <c r="A20" s="101" t="s">
        <v>87</v>
      </c>
      <c r="B20" s="45" t="s">
        <v>26</v>
      </c>
      <c r="C20" s="232"/>
      <c r="D20" s="233"/>
      <c r="E20" s="406"/>
      <c r="F20" s="407"/>
      <c r="G20" s="406"/>
      <c r="H20" s="407"/>
      <c r="I20" s="406">
        <f>I62</f>
        <v>0</v>
      </c>
      <c r="J20" s="427"/>
    </row>
    <row r="21" spans="1:10" ht="23.25" customHeight="1" x14ac:dyDescent="0.2">
      <c r="A21" s="3"/>
      <c r="B21" s="57" t="s">
        <v>27</v>
      </c>
      <c r="C21" s="234"/>
      <c r="D21" s="235"/>
      <c r="E21" s="428"/>
      <c r="F21" s="429"/>
      <c r="G21" s="428"/>
      <c r="H21" s="429"/>
      <c r="I21" s="428">
        <f>SUM(I16:J20)</f>
        <v>0</v>
      </c>
      <c r="J21" s="433"/>
    </row>
    <row r="22" spans="1:10" ht="33" customHeight="1" x14ac:dyDescent="0.2">
      <c r="A22" s="3"/>
      <c r="B22" s="48" t="s">
        <v>31</v>
      </c>
      <c r="C22" s="232"/>
      <c r="D22" s="233"/>
      <c r="E22" s="236"/>
      <c r="F22" s="237"/>
      <c r="G22" s="238"/>
      <c r="H22" s="238"/>
      <c r="I22" s="238"/>
      <c r="J22" s="46"/>
    </row>
    <row r="23" spans="1:10" ht="23.25" customHeight="1" x14ac:dyDescent="0.2">
      <c r="A23" s="3"/>
      <c r="B23" s="45" t="s">
        <v>11</v>
      </c>
      <c r="C23" s="232"/>
      <c r="D23" s="233"/>
      <c r="E23" s="239">
        <v>12</v>
      </c>
      <c r="F23" s="237" t="s">
        <v>0</v>
      </c>
      <c r="G23" s="425">
        <v>0</v>
      </c>
      <c r="H23" s="426"/>
      <c r="I23" s="426"/>
      <c r="J23" s="46" t="str">
        <f t="shared" ref="J23:J28" si="0">Mena</f>
        <v>CZK</v>
      </c>
    </row>
    <row r="24" spans="1:10" ht="23.25" customHeight="1" x14ac:dyDescent="0.2">
      <c r="A24" s="3"/>
      <c r="B24" s="45" t="s">
        <v>12</v>
      </c>
      <c r="C24" s="232"/>
      <c r="D24" s="233"/>
      <c r="E24" s="239">
        <f>SazbaDPH1</f>
        <v>12</v>
      </c>
      <c r="F24" s="237" t="s">
        <v>0</v>
      </c>
      <c r="G24" s="431">
        <v>0</v>
      </c>
      <c r="H24" s="432"/>
      <c r="I24" s="432"/>
      <c r="J24" s="46" t="str">
        <f t="shared" si="0"/>
        <v>CZK</v>
      </c>
    </row>
    <row r="25" spans="1:10" ht="23.25" customHeight="1" x14ac:dyDescent="0.2">
      <c r="A25" s="3"/>
      <c r="B25" s="45" t="s">
        <v>13</v>
      </c>
      <c r="C25" s="232"/>
      <c r="D25" s="233"/>
      <c r="E25" s="239">
        <v>21</v>
      </c>
      <c r="F25" s="237" t="s">
        <v>0</v>
      </c>
      <c r="G25" s="425">
        <f>ZakladDPHZaklVypocet</f>
        <v>0</v>
      </c>
      <c r="H25" s="426"/>
      <c r="I25" s="426"/>
      <c r="J25" s="46" t="str">
        <f t="shared" si="0"/>
        <v>CZK</v>
      </c>
    </row>
    <row r="26" spans="1:10" ht="23.25" customHeight="1" x14ac:dyDescent="0.2">
      <c r="A26" s="3"/>
      <c r="B26" s="40" t="s">
        <v>14</v>
      </c>
      <c r="C26" s="240"/>
      <c r="D26" s="231"/>
      <c r="E26" s="241">
        <f>SazbaDPH2</f>
        <v>21</v>
      </c>
      <c r="F26" s="37" t="s">
        <v>0</v>
      </c>
      <c r="G26" s="422">
        <f>ZakladDPHZakl*E26*0.01</f>
        <v>0</v>
      </c>
      <c r="H26" s="423"/>
      <c r="I26" s="423"/>
      <c r="J26" s="44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242"/>
      <c r="D27" s="243"/>
      <c r="E27" s="242"/>
      <c r="F27" s="18"/>
      <c r="G27" s="424">
        <v>0</v>
      </c>
      <c r="H27" s="424"/>
      <c r="I27" s="424"/>
      <c r="J27" s="47" t="str">
        <f t="shared" si="0"/>
        <v>CZK</v>
      </c>
    </row>
    <row r="28" spans="1:10" ht="27.75" hidden="1" customHeight="1" thickBot="1" x14ac:dyDescent="0.25">
      <c r="A28" s="3"/>
      <c r="B28" s="244" t="s">
        <v>21</v>
      </c>
      <c r="C28" s="245"/>
      <c r="D28" s="245"/>
      <c r="E28" s="246"/>
      <c r="F28" s="247"/>
      <c r="G28" s="475">
        <v>196099.32</v>
      </c>
      <c r="H28" s="476"/>
      <c r="I28" s="476"/>
      <c r="J28" s="248" t="str">
        <f t="shared" si="0"/>
        <v>CZK</v>
      </c>
    </row>
    <row r="29" spans="1:10" ht="27.75" customHeight="1" thickBot="1" x14ac:dyDescent="0.25">
      <c r="A29" s="3"/>
      <c r="B29" s="244" t="s">
        <v>34</v>
      </c>
      <c r="C29" s="249"/>
      <c r="D29" s="249"/>
      <c r="E29" s="249"/>
      <c r="F29" s="250"/>
      <c r="G29" s="475">
        <f>SUM(G23:I27)</f>
        <v>0</v>
      </c>
      <c r="H29" s="475"/>
      <c r="I29" s="475"/>
      <c r="J29" s="251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252" t="s">
        <v>10</v>
      </c>
      <c r="D32" s="253"/>
      <c r="E32" s="253"/>
      <c r="F32" s="16" t="s">
        <v>9</v>
      </c>
      <c r="G32" s="254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C34" s="255"/>
      <c r="D34" s="477"/>
      <c r="E34" s="478"/>
      <c r="G34" s="479"/>
      <c r="H34" s="480"/>
      <c r="I34" s="480"/>
      <c r="J34" s="31"/>
    </row>
    <row r="35" spans="1:10" ht="12.75" customHeight="1" x14ac:dyDescent="0.2">
      <c r="A35" s="3"/>
      <c r="B35" s="3"/>
      <c r="D35" s="482" t="s">
        <v>2</v>
      </c>
      <c r="E35" s="482"/>
      <c r="H35" s="11" t="s">
        <v>3</v>
      </c>
      <c r="J35" s="10"/>
    </row>
    <row r="36" spans="1:10" ht="13.5" customHeight="1" thickBot="1" x14ac:dyDescent="0.25">
      <c r="A36" s="12"/>
      <c r="B36" s="12"/>
      <c r="C36" s="256"/>
      <c r="D36" s="256"/>
      <c r="E36" s="256"/>
      <c r="F36" s="13"/>
      <c r="G36" s="13"/>
      <c r="H36" s="13"/>
      <c r="I36" s="13"/>
      <c r="J36" s="14"/>
    </row>
    <row r="37" spans="1:10" ht="27" customHeight="1" x14ac:dyDescent="0.2">
      <c r="B37" s="257" t="s">
        <v>15</v>
      </c>
      <c r="C37" s="258"/>
      <c r="D37" s="258"/>
      <c r="E37" s="258"/>
      <c r="F37" s="259"/>
      <c r="G37" s="259"/>
      <c r="H37" s="259"/>
      <c r="I37" s="259"/>
      <c r="J37" s="260"/>
    </row>
    <row r="38" spans="1:10" ht="25.5" customHeight="1" x14ac:dyDescent="0.2">
      <c r="A38" s="261" t="s">
        <v>36</v>
      </c>
      <c r="B38" s="262" t="s">
        <v>16</v>
      </c>
      <c r="C38" s="263" t="s">
        <v>5</v>
      </c>
      <c r="D38" s="263"/>
      <c r="E38" s="263"/>
      <c r="F38" s="264" t="str">
        <f>B23</f>
        <v>Základ pro sníženou DPH</v>
      </c>
      <c r="G38" s="264" t="str">
        <f>B25</f>
        <v>Základ pro základní DPH</v>
      </c>
      <c r="H38" s="265" t="s">
        <v>17</v>
      </c>
      <c r="I38" s="265" t="s">
        <v>1</v>
      </c>
      <c r="J38" s="266" t="s">
        <v>0</v>
      </c>
    </row>
    <row r="39" spans="1:10" ht="25.5" hidden="1" customHeight="1" x14ac:dyDescent="0.2">
      <c r="A39" s="261">
        <v>1</v>
      </c>
      <c r="B39" s="267" t="s">
        <v>363</v>
      </c>
      <c r="C39" s="474"/>
      <c r="D39" s="474"/>
      <c r="E39" s="474"/>
      <c r="F39" s="268">
        <v>0</v>
      </c>
      <c r="G39" s="269">
        <v>196099.32</v>
      </c>
      <c r="H39" s="270">
        <v>41180.86</v>
      </c>
      <c r="I39" s="270">
        <v>237280.18</v>
      </c>
      <c r="J39" s="271" t="str">
        <f t="shared" ref="J39:J46" si="1">IF(CenaCelkemVypocet=0,"",I39/CenaCelkemVypocet*100)</f>
        <v/>
      </c>
    </row>
    <row r="40" spans="1:10" ht="25.5" customHeight="1" x14ac:dyDescent="0.2">
      <c r="A40" s="261">
        <v>2</v>
      </c>
      <c r="B40" s="272" t="s">
        <v>364</v>
      </c>
      <c r="C40" s="481" t="s">
        <v>365</v>
      </c>
      <c r="D40" s="481"/>
      <c r="E40" s="481"/>
      <c r="F40" s="273">
        <v>0</v>
      </c>
      <c r="G40" s="274">
        <f>SUM(G41:G44)</f>
        <v>0</v>
      </c>
      <c r="H40" s="274">
        <f>SUM(H41:H44)</f>
        <v>0</v>
      </c>
      <c r="I40" s="274">
        <f>SUM(I41:I44)</f>
        <v>0</v>
      </c>
      <c r="J40" s="275" t="str">
        <f t="shared" si="1"/>
        <v/>
      </c>
    </row>
    <row r="41" spans="1:10" ht="25.5" customHeight="1" x14ac:dyDescent="0.2">
      <c r="A41" s="261">
        <v>3</v>
      </c>
      <c r="B41" s="276" t="s">
        <v>364</v>
      </c>
      <c r="C41" s="474" t="s">
        <v>366</v>
      </c>
      <c r="D41" s="474"/>
      <c r="E41" s="474"/>
      <c r="F41" s="277">
        <v>0</v>
      </c>
      <c r="G41" s="270">
        <f>'01 01 Pol - ZTI'!G8+'01 01 Pol - ZTI'!G29</f>
        <v>0</v>
      </c>
      <c r="H41" s="270">
        <f t="shared" ref="H41:H46" si="2">SUM(G41*0.21)</f>
        <v>0</v>
      </c>
      <c r="I41" s="270">
        <f t="shared" ref="I41:I46" si="3">SUM(G41+H41)</f>
        <v>0</v>
      </c>
      <c r="J41" s="271" t="str">
        <f t="shared" si="1"/>
        <v/>
      </c>
    </row>
    <row r="42" spans="1:10" ht="25.5" customHeight="1" x14ac:dyDescent="0.2">
      <c r="A42" s="261">
        <v>3</v>
      </c>
      <c r="B42" s="276" t="s">
        <v>367</v>
      </c>
      <c r="C42" s="474" t="s">
        <v>368</v>
      </c>
      <c r="D42" s="474"/>
      <c r="E42" s="474"/>
      <c r="F42" s="277">
        <v>0</v>
      </c>
      <c r="G42" s="270">
        <f>'01 02 Pol - ZTI'!G8</f>
        <v>0</v>
      </c>
      <c r="H42" s="270">
        <f t="shared" si="2"/>
        <v>0</v>
      </c>
      <c r="I42" s="270">
        <f t="shared" si="3"/>
        <v>0</v>
      </c>
      <c r="J42" s="271" t="str">
        <f t="shared" si="1"/>
        <v/>
      </c>
    </row>
    <row r="43" spans="1:10" ht="25.5" customHeight="1" x14ac:dyDescent="0.2">
      <c r="A43" s="261">
        <v>3</v>
      </c>
      <c r="B43" s="276" t="s">
        <v>369</v>
      </c>
      <c r="C43" s="474" t="s">
        <v>370</v>
      </c>
      <c r="D43" s="474"/>
      <c r="E43" s="474"/>
      <c r="F43" s="277">
        <v>0</v>
      </c>
      <c r="G43" s="270">
        <f>'01 03 Pol - ZTI'!G8+'01 03 Pol - ZTI'!G27+'01 03 Pol - ZTI'!G30</f>
        <v>0</v>
      </c>
      <c r="H43" s="270">
        <f t="shared" si="2"/>
        <v>0</v>
      </c>
      <c r="I43" s="270">
        <f t="shared" si="3"/>
        <v>0</v>
      </c>
      <c r="J43" s="271" t="str">
        <f t="shared" si="1"/>
        <v/>
      </c>
    </row>
    <row r="44" spans="1:10" ht="25.5" customHeight="1" x14ac:dyDescent="0.2">
      <c r="A44" s="261">
        <v>3</v>
      </c>
      <c r="B44" s="276" t="s">
        <v>371</v>
      </c>
      <c r="C44" s="474" t="s">
        <v>372</v>
      </c>
      <c r="D44" s="474"/>
      <c r="E44" s="474"/>
      <c r="F44" s="277">
        <v>0</v>
      </c>
      <c r="G44" s="270">
        <f>'01 04 Pol - VYT'!G8+'01 04 Pol - VYT'!G16+'01 04 Pol - VYT'!G23+'01 04 Pol - VYT'!G34</f>
        <v>0</v>
      </c>
      <c r="H44" s="270">
        <f t="shared" si="2"/>
        <v>0</v>
      </c>
      <c r="I44" s="270">
        <f t="shared" si="3"/>
        <v>0</v>
      </c>
      <c r="J44" s="271" t="str">
        <f t="shared" si="1"/>
        <v/>
      </c>
    </row>
    <row r="45" spans="1:10" ht="25.5" customHeight="1" x14ac:dyDescent="0.2">
      <c r="A45" s="278"/>
      <c r="B45" s="279" t="s">
        <v>367</v>
      </c>
      <c r="C45" s="488" t="s">
        <v>373</v>
      </c>
      <c r="D45" s="488"/>
      <c r="E45" s="489"/>
      <c r="F45" s="273">
        <v>0</v>
      </c>
      <c r="G45" s="274">
        <f>'01 05 Pol - ELE'!G8+'01 05 Pol - ELE'!G13</f>
        <v>0</v>
      </c>
      <c r="H45" s="274">
        <f t="shared" si="2"/>
        <v>0</v>
      </c>
      <c r="I45" s="274">
        <f t="shared" si="3"/>
        <v>0</v>
      </c>
      <c r="J45" s="275" t="str">
        <f t="shared" si="1"/>
        <v/>
      </c>
    </row>
    <row r="46" spans="1:10" ht="25.5" customHeight="1" x14ac:dyDescent="0.2">
      <c r="A46" s="278"/>
      <c r="B46" s="279" t="s">
        <v>369</v>
      </c>
      <c r="C46" s="481" t="s">
        <v>374</v>
      </c>
      <c r="D46" s="481"/>
      <c r="E46" s="481"/>
      <c r="F46" s="273">
        <v>0</v>
      </c>
      <c r="G46" s="274">
        <f>'01 06 Pol - VZT'!G8+'01 06 Pol - VZT'!G13</f>
        <v>0</v>
      </c>
      <c r="H46" s="274">
        <f t="shared" si="2"/>
        <v>0</v>
      </c>
      <c r="I46" s="274">
        <f t="shared" si="3"/>
        <v>0</v>
      </c>
      <c r="J46" s="275" t="str">
        <f t="shared" si="1"/>
        <v/>
      </c>
    </row>
    <row r="47" spans="1:10" ht="25.5" customHeight="1" x14ac:dyDescent="0.2">
      <c r="A47" s="261"/>
      <c r="B47" s="483" t="s">
        <v>52</v>
      </c>
      <c r="C47" s="484"/>
      <c r="D47" s="484"/>
      <c r="E47" s="485"/>
      <c r="F47" s="280">
        <f>SUMIF(A39:A44,"=1",F39:F44)</f>
        <v>0</v>
      </c>
      <c r="G47" s="281">
        <f>SUM(G41:G46)</f>
        <v>0</v>
      </c>
      <c r="H47" s="281">
        <f>SUM(H41:H46)</f>
        <v>0</v>
      </c>
      <c r="I47" s="281">
        <f>SUM(I41:I46)</f>
        <v>0</v>
      </c>
      <c r="J47" s="282">
        <f>SUM(J41:J46)</f>
        <v>0</v>
      </c>
    </row>
    <row r="51" spans="1:10" ht="15.75" x14ac:dyDescent="0.25">
      <c r="B51" s="86" t="s">
        <v>54</v>
      </c>
    </row>
    <row r="53" spans="1:10" ht="25.5" customHeight="1" x14ac:dyDescent="0.2">
      <c r="A53" s="87"/>
      <c r="B53" s="283" t="s">
        <v>16</v>
      </c>
      <c r="C53" s="283" t="s">
        <v>5</v>
      </c>
      <c r="D53" s="284"/>
      <c r="E53" s="284"/>
      <c r="F53" s="285" t="s">
        <v>55</v>
      </c>
      <c r="G53" s="285"/>
      <c r="H53" s="285"/>
      <c r="I53" s="285" t="s">
        <v>27</v>
      </c>
      <c r="J53" s="285" t="s">
        <v>0</v>
      </c>
    </row>
    <row r="54" spans="1:10" ht="36.75" customHeight="1" x14ac:dyDescent="0.2">
      <c r="A54" s="88"/>
      <c r="B54" s="286" t="s">
        <v>375</v>
      </c>
      <c r="C54" s="486" t="s">
        <v>376</v>
      </c>
      <c r="D54" s="487"/>
      <c r="E54" s="487"/>
      <c r="F54" s="287" t="s">
        <v>23</v>
      </c>
      <c r="G54" s="288"/>
      <c r="H54" s="288"/>
      <c r="I54" s="288">
        <f>'01 01 Pol - ZTI'!G8</f>
        <v>0</v>
      </c>
      <c r="J54" s="289" t="str">
        <f>IF(I67=0,"",I54/I67*100)</f>
        <v/>
      </c>
    </row>
    <row r="55" spans="1:10" ht="36.75" customHeight="1" x14ac:dyDescent="0.2">
      <c r="A55" s="88"/>
      <c r="B55" s="286" t="s">
        <v>377</v>
      </c>
      <c r="C55" s="486" t="s">
        <v>378</v>
      </c>
      <c r="D55" s="487"/>
      <c r="E55" s="487"/>
      <c r="F55" s="287" t="s">
        <v>23</v>
      </c>
      <c r="G55" s="288"/>
      <c r="H55" s="288"/>
      <c r="I55" s="288">
        <f>'01 02 Pol - ZTI'!G8</f>
        <v>0</v>
      </c>
      <c r="J55" s="289" t="str">
        <f>IF(I67=0,"",I55/I67*100)</f>
        <v/>
      </c>
    </row>
    <row r="56" spans="1:10" ht="36.75" customHeight="1" x14ac:dyDescent="0.2">
      <c r="A56" s="88"/>
      <c r="B56" s="286" t="s">
        <v>379</v>
      </c>
      <c r="C56" s="486" t="s">
        <v>370</v>
      </c>
      <c r="D56" s="487"/>
      <c r="E56" s="487"/>
      <c r="F56" s="287" t="s">
        <v>23</v>
      </c>
      <c r="G56" s="288"/>
      <c r="H56" s="288"/>
      <c r="I56" s="288">
        <f>'01 03 Pol - ZTI'!G8</f>
        <v>0</v>
      </c>
      <c r="J56" s="289" t="str">
        <f>IF(I67=0,"",I56/I67*100)</f>
        <v/>
      </c>
    </row>
    <row r="57" spans="1:10" ht="36.75" customHeight="1" x14ac:dyDescent="0.2">
      <c r="A57" s="88"/>
      <c r="B57" s="286" t="s">
        <v>380</v>
      </c>
      <c r="C57" s="486" t="s">
        <v>381</v>
      </c>
      <c r="D57" s="487"/>
      <c r="E57" s="487"/>
      <c r="F57" s="287" t="s">
        <v>23</v>
      </c>
      <c r="G57" s="288"/>
      <c r="H57" s="288"/>
      <c r="I57" s="288">
        <f>'01 03 Pol - ZTI'!G27</f>
        <v>0</v>
      </c>
      <c r="J57" s="289" t="str">
        <f>IF(I67=0,"",I57/I67*100)</f>
        <v/>
      </c>
    </row>
    <row r="58" spans="1:10" ht="36.75" customHeight="1" x14ac:dyDescent="0.2">
      <c r="A58" s="88"/>
      <c r="B58" s="286" t="s">
        <v>382</v>
      </c>
      <c r="C58" s="486" t="s">
        <v>383</v>
      </c>
      <c r="D58" s="487"/>
      <c r="E58" s="487"/>
      <c r="F58" s="287" t="s">
        <v>23</v>
      </c>
      <c r="G58" s="288"/>
      <c r="H58" s="288"/>
      <c r="I58" s="288">
        <f>'01 04 Pol - VYT'!G8</f>
        <v>0</v>
      </c>
      <c r="J58" s="289" t="str">
        <f>IF(I67=0,"",I58/I67*100)</f>
        <v/>
      </c>
    </row>
    <row r="59" spans="1:10" ht="36.75" customHeight="1" x14ac:dyDescent="0.2">
      <c r="A59" s="88"/>
      <c r="B59" s="286" t="s">
        <v>384</v>
      </c>
      <c r="C59" s="486" t="s">
        <v>385</v>
      </c>
      <c r="D59" s="487"/>
      <c r="E59" s="487"/>
      <c r="F59" s="287" t="s">
        <v>23</v>
      </c>
      <c r="G59" s="288"/>
      <c r="H59" s="288"/>
      <c r="I59" s="288">
        <f>'01 04 Pol - VYT'!G16</f>
        <v>0</v>
      </c>
      <c r="J59" s="289" t="str">
        <f>IF(I67=0,"",I59/I67*100)</f>
        <v/>
      </c>
    </row>
    <row r="60" spans="1:10" ht="36.75" customHeight="1" x14ac:dyDescent="0.2">
      <c r="A60" s="88"/>
      <c r="B60" s="286" t="s">
        <v>386</v>
      </c>
      <c r="C60" s="486" t="s">
        <v>387</v>
      </c>
      <c r="D60" s="487"/>
      <c r="E60" s="487"/>
      <c r="F60" s="287" t="s">
        <v>23</v>
      </c>
      <c r="G60" s="288"/>
      <c r="H60" s="288"/>
      <c r="I60" s="288">
        <f>'01 04 Pol - VYT'!G23</f>
        <v>0</v>
      </c>
      <c r="J60" s="289" t="str">
        <f>IF(I67=0,"",I60/I67*100)</f>
        <v/>
      </c>
    </row>
    <row r="61" spans="1:10" ht="36.75" customHeight="1" x14ac:dyDescent="0.2">
      <c r="A61" s="88"/>
      <c r="B61" s="286" t="s">
        <v>388</v>
      </c>
      <c r="C61" s="486" t="s">
        <v>389</v>
      </c>
      <c r="D61" s="487"/>
      <c r="E61" s="487"/>
      <c r="F61" s="287" t="s">
        <v>23</v>
      </c>
      <c r="G61" s="288"/>
      <c r="H61" s="288"/>
      <c r="I61" s="288">
        <f>'01 01 Pol - ZTI'!G29</f>
        <v>0</v>
      </c>
      <c r="J61" s="289" t="str">
        <f>IF(I67=0,"",I61/I67*100)</f>
        <v/>
      </c>
    </row>
    <row r="62" spans="1:10" ht="36.75" customHeight="1" x14ac:dyDescent="0.2">
      <c r="A62" s="88"/>
      <c r="B62" s="286" t="s">
        <v>87</v>
      </c>
      <c r="C62" s="486" t="s">
        <v>26</v>
      </c>
      <c r="D62" s="487"/>
      <c r="E62" s="487"/>
      <c r="F62" s="287" t="s">
        <v>87</v>
      </c>
      <c r="G62" s="288"/>
      <c r="H62" s="288"/>
      <c r="I62" s="288">
        <f>'01 03 Pol - ZTI'!G30+'01 04 Pol - VYT'!G34</f>
        <v>0</v>
      </c>
      <c r="J62" s="289" t="str">
        <f>IF(I67=0,"",I62/I67*100)</f>
        <v/>
      </c>
    </row>
    <row r="63" spans="1:10" ht="36.75" customHeight="1" x14ac:dyDescent="0.2">
      <c r="A63" s="88"/>
      <c r="B63" s="286" t="s">
        <v>390</v>
      </c>
      <c r="C63" s="453" t="s">
        <v>391</v>
      </c>
      <c r="D63" s="454"/>
      <c r="E63" s="455"/>
      <c r="F63" s="287" t="s">
        <v>23</v>
      </c>
      <c r="G63" s="288"/>
      <c r="H63" s="288"/>
      <c r="I63" s="288">
        <f>'01 05 Pol - ELE'!G8</f>
        <v>0</v>
      </c>
      <c r="J63" s="289" t="str">
        <f>IF(I67=0,"",I63/I67*100)</f>
        <v/>
      </c>
    </row>
    <row r="64" spans="1:10" ht="36.75" customHeight="1" x14ac:dyDescent="0.2">
      <c r="A64" s="88"/>
      <c r="B64" s="286" t="s">
        <v>86</v>
      </c>
      <c r="C64" s="453" t="s">
        <v>25</v>
      </c>
      <c r="D64" s="454"/>
      <c r="E64" s="455"/>
      <c r="F64" s="287" t="s">
        <v>86</v>
      </c>
      <c r="G64" s="288"/>
      <c r="H64" s="288"/>
      <c r="I64" s="288">
        <f>'01 05 Pol - ELE'!G13</f>
        <v>0</v>
      </c>
      <c r="J64" s="289" t="str">
        <f>IF(I67=0,"",I64/I67*100)</f>
        <v/>
      </c>
    </row>
    <row r="65" spans="1:10" ht="36.75" customHeight="1" x14ac:dyDescent="0.2">
      <c r="A65" s="88"/>
      <c r="B65" s="286" t="s">
        <v>392</v>
      </c>
      <c r="C65" s="453" t="s">
        <v>393</v>
      </c>
      <c r="D65" s="454"/>
      <c r="E65" s="455"/>
      <c r="F65" s="287" t="s">
        <v>23</v>
      </c>
      <c r="G65" s="288"/>
      <c r="H65" s="288"/>
      <c r="I65" s="288">
        <f>'01 06 Pol - VZT'!G8</f>
        <v>0</v>
      </c>
      <c r="J65" s="289" t="str">
        <f>IF(I67=0,"",I65/I67*100)</f>
        <v/>
      </c>
    </row>
    <row r="66" spans="1:10" ht="36.75" customHeight="1" x14ac:dyDescent="0.2">
      <c r="A66" s="88"/>
      <c r="B66" s="286" t="s">
        <v>394</v>
      </c>
      <c r="C66" s="453" t="s">
        <v>395</v>
      </c>
      <c r="D66" s="454"/>
      <c r="E66" s="455"/>
      <c r="F66" s="287" t="s">
        <v>374</v>
      </c>
      <c r="G66" s="288"/>
      <c r="H66" s="288"/>
      <c r="I66" s="288">
        <f>'01 06 Pol - VZT'!G13</f>
        <v>0</v>
      </c>
      <c r="J66" s="289" t="str">
        <f>IF(I67=0,"",I66/I67*100)</f>
        <v/>
      </c>
    </row>
    <row r="67" spans="1:10" ht="25.5" customHeight="1" x14ac:dyDescent="0.2">
      <c r="A67" s="89"/>
      <c r="B67" s="290" t="s">
        <v>1</v>
      </c>
      <c r="C67" s="291"/>
      <c r="D67" s="292"/>
      <c r="E67" s="292"/>
      <c r="F67" s="293"/>
      <c r="G67" s="294"/>
      <c r="H67" s="294"/>
      <c r="I67" s="294">
        <f>SUM(I54:I66)</f>
        <v>0</v>
      </c>
      <c r="J67" s="295">
        <f>SUM(J54:J66)</f>
        <v>0</v>
      </c>
    </row>
    <row r="68" spans="1:10" x14ac:dyDescent="0.2">
      <c r="F68" s="74"/>
      <c r="G68" s="74"/>
      <c r="H68" s="74"/>
      <c r="I68" s="74"/>
      <c r="J68" s="296"/>
    </row>
    <row r="69" spans="1:10" x14ac:dyDescent="0.2">
      <c r="F69" s="74"/>
      <c r="G69" s="74"/>
      <c r="H69" s="74"/>
      <c r="I69" s="74"/>
      <c r="J69" s="296"/>
    </row>
    <row r="70" spans="1:10" x14ac:dyDescent="0.2">
      <c r="F70" s="74"/>
      <c r="G70" s="74"/>
      <c r="H70" s="74"/>
      <c r="I70" s="74"/>
      <c r="J70" s="296"/>
    </row>
  </sheetData>
  <mergeCells count="64">
    <mergeCell ref="C62:E62"/>
    <mergeCell ref="C57:E57"/>
    <mergeCell ref="C58:E58"/>
    <mergeCell ref="C59:E59"/>
    <mergeCell ref="C60:E60"/>
    <mergeCell ref="C61:E61"/>
    <mergeCell ref="G23:I23"/>
    <mergeCell ref="B47:E47"/>
    <mergeCell ref="C54:E54"/>
    <mergeCell ref="C55:E55"/>
    <mergeCell ref="C56:E56"/>
    <mergeCell ref="C45:E45"/>
    <mergeCell ref="C46:E46"/>
    <mergeCell ref="C41:E41"/>
    <mergeCell ref="C42:E42"/>
    <mergeCell ref="C43:E43"/>
    <mergeCell ref="D35:E35"/>
    <mergeCell ref="G24:I24"/>
    <mergeCell ref="I20:J20"/>
    <mergeCell ref="I21:J21"/>
    <mergeCell ref="G19:H19"/>
    <mergeCell ref="G20:H20"/>
    <mergeCell ref="E21:F21"/>
    <mergeCell ref="G21:H21"/>
    <mergeCell ref="I19:J19"/>
    <mergeCell ref="D5:G5"/>
    <mergeCell ref="I16:J16"/>
    <mergeCell ref="D14:F14"/>
    <mergeCell ref="E17:F17"/>
    <mergeCell ref="D6:G6"/>
    <mergeCell ref="D7:G7"/>
    <mergeCell ref="D12:G12"/>
    <mergeCell ref="C64:E64"/>
    <mergeCell ref="C65:E65"/>
    <mergeCell ref="G17:H17"/>
    <mergeCell ref="E16:F16"/>
    <mergeCell ref="E13:G13"/>
    <mergeCell ref="E19:F19"/>
    <mergeCell ref="E20:F20"/>
    <mergeCell ref="E18:F18"/>
    <mergeCell ref="C44:E44"/>
    <mergeCell ref="G29:I29"/>
    <mergeCell ref="G25:I25"/>
    <mergeCell ref="G28:I28"/>
    <mergeCell ref="D34:E34"/>
    <mergeCell ref="G34:I34"/>
    <mergeCell ref="C39:E39"/>
    <mergeCell ref="C40:E40"/>
    <mergeCell ref="C66:E66"/>
    <mergeCell ref="B1:J1"/>
    <mergeCell ref="G26:I26"/>
    <mergeCell ref="G27:I27"/>
    <mergeCell ref="G18:H18"/>
    <mergeCell ref="I17:J17"/>
    <mergeCell ref="I18:J18"/>
    <mergeCell ref="E2:J2"/>
    <mergeCell ref="E3:J3"/>
    <mergeCell ref="E15:F15"/>
    <mergeCell ref="D11:G11"/>
    <mergeCell ref="G15:H15"/>
    <mergeCell ref="I15:J15"/>
    <mergeCell ref="E4:J4"/>
    <mergeCell ref="G16:H16"/>
    <mergeCell ref="C63:E6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C2E6-80C3-45A8-ABC1-C94FA7BE97F1}">
  <sheetPr>
    <tabColor rgb="FF92D050"/>
    <outlinePr summaryBelow="0"/>
  </sheetPr>
  <dimension ref="A1:BH5000"/>
  <sheetViews>
    <sheetView tabSelected="1" workbookViewId="0">
      <pane ySplit="7" topLeftCell="A8" activePane="bottomLeft" state="frozen"/>
      <selection activeCell="AO56" sqref="AO56"/>
      <selection pane="bottomLeft" activeCell="Z30" sqref="Z30"/>
    </sheetView>
  </sheetViews>
  <sheetFormatPr defaultRowHeight="12.75" outlineLevelRow="1" x14ac:dyDescent="0.2"/>
  <cols>
    <col min="1" max="1" width="3.42578125" customWidth="1"/>
    <col min="2" max="2" width="12.5703125" style="73" customWidth="1"/>
    <col min="3" max="3" width="38.28515625" style="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49" t="s">
        <v>6</v>
      </c>
      <c r="B1" s="449"/>
      <c r="C1" s="449"/>
      <c r="D1" s="449"/>
      <c r="E1" s="449"/>
      <c r="F1" s="449"/>
      <c r="G1" s="449"/>
      <c r="AG1" t="s">
        <v>89</v>
      </c>
    </row>
    <row r="2" spans="1:60" ht="24.95" customHeight="1" x14ac:dyDescent="0.2">
      <c r="A2" s="330" t="s">
        <v>88</v>
      </c>
      <c r="B2" s="329" t="s">
        <v>357</v>
      </c>
      <c r="C2" s="450" t="s">
        <v>659</v>
      </c>
      <c r="D2" s="451"/>
      <c r="E2" s="451"/>
      <c r="F2" s="451"/>
      <c r="G2" s="452"/>
      <c r="AG2" t="s">
        <v>90</v>
      </c>
    </row>
    <row r="3" spans="1:60" ht="24.95" customHeight="1" x14ac:dyDescent="0.2">
      <c r="A3" s="330" t="s">
        <v>7</v>
      </c>
      <c r="B3" s="329" t="s">
        <v>364</v>
      </c>
      <c r="C3" s="450" t="s">
        <v>365</v>
      </c>
      <c r="D3" s="451"/>
      <c r="E3" s="451"/>
      <c r="F3" s="451"/>
      <c r="G3" s="452"/>
      <c r="AC3" s="73" t="s">
        <v>90</v>
      </c>
      <c r="AG3" t="s">
        <v>91</v>
      </c>
    </row>
    <row r="4" spans="1:60" ht="24.95" customHeight="1" x14ac:dyDescent="0.2">
      <c r="A4" s="328" t="s">
        <v>8</v>
      </c>
      <c r="B4" s="327" t="s">
        <v>364</v>
      </c>
      <c r="C4" s="492" t="s">
        <v>366</v>
      </c>
      <c r="D4" s="493"/>
      <c r="E4" s="493"/>
      <c r="F4" s="493"/>
      <c r="G4" s="494"/>
      <c r="AG4" t="s">
        <v>92</v>
      </c>
    </row>
    <row r="5" spans="1:60" x14ac:dyDescent="0.2">
      <c r="D5" s="11"/>
    </row>
    <row r="6" spans="1:60" ht="38.25" x14ac:dyDescent="0.2">
      <c r="A6" s="323" t="s">
        <v>95</v>
      </c>
      <c r="B6" s="326" t="s">
        <v>96</v>
      </c>
      <c r="C6" s="326" t="s">
        <v>97</v>
      </c>
      <c r="D6" s="325" t="s">
        <v>98</v>
      </c>
      <c r="E6" s="323" t="s">
        <v>459</v>
      </c>
      <c r="F6" s="324" t="s">
        <v>458</v>
      </c>
      <c r="G6" s="323" t="s">
        <v>27</v>
      </c>
      <c r="H6" s="322" t="s">
        <v>28</v>
      </c>
      <c r="I6" s="322" t="s">
        <v>101</v>
      </c>
      <c r="J6" s="322" t="s">
        <v>29</v>
      </c>
      <c r="K6" s="322" t="s">
        <v>102</v>
      </c>
      <c r="L6" s="322" t="s">
        <v>103</v>
      </c>
      <c r="M6" s="322" t="s">
        <v>457</v>
      </c>
      <c r="N6" s="322" t="s">
        <v>456</v>
      </c>
      <c r="O6" s="322" t="s">
        <v>455</v>
      </c>
      <c r="P6" s="322" t="s">
        <v>454</v>
      </c>
      <c r="Q6" s="322" t="s">
        <v>453</v>
      </c>
      <c r="R6" s="322" t="s">
        <v>109</v>
      </c>
      <c r="S6" s="322" t="s">
        <v>452</v>
      </c>
      <c r="T6" s="322" t="s">
        <v>451</v>
      </c>
      <c r="U6" s="322" t="s">
        <v>111</v>
      </c>
      <c r="V6" s="322" t="s">
        <v>112</v>
      </c>
      <c r="W6" s="322" t="s">
        <v>450</v>
      </c>
      <c r="X6" s="322" t="s">
        <v>449</v>
      </c>
    </row>
    <row r="7" spans="1:60" hidden="1" x14ac:dyDescent="0.2">
      <c r="A7" s="4"/>
      <c r="B7" s="5"/>
      <c r="C7" s="5"/>
      <c r="D7" s="7"/>
      <c r="E7" s="321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</row>
    <row r="8" spans="1:60" x14ac:dyDescent="0.2">
      <c r="A8" s="317" t="s">
        <v>113</v>
      </c>
      <c r="B8" s="316" t="s">
        <v>375</v>
      </c>
      <c r="C8" s="315" t="s">
        <v>376</v>
      </c>
      <c r="D8" s="314"/>
      <c r="E8" s="313"/>
      <c r="F8" s="312"/>
      <c r="G8" s="311">
        <f>SUMIF(AG9:AG28,"&lt;&gt;NOR",G9:G28)</f>
        <v>0</v>
      </c>
      <c r="H8" s="310"/>
      <c r="I8" s="310">
        <f>SUM(I9:I28)</f>
        <v>20691.120000000003</v>
      </c>
      <c r="J8" s="310"/>
      <c r="K8" s="310">
        <f>SUM(K9:K28)</f>
        <v>20339.36</v>
      </c>
      <c r="L8" s="310"/>
      <c r="M8" s="310">
        <f>SUM(M9:M28)</f>
        <v>0</v>
      </c>
      <c r="N8" s="310"/>
      <c r="O8" s="310">
        <f>SUM(O9:O28)</f>
        <v>0.05</v>
      </c>
      <c r="P8" s="310"/>
      <c r="Q8" s="310">
        <f>SUM(Q9:Q28)</f>
        <v>0.38</v>
      </c>
      <c r="R8" s="310"/>
      <c r="S8" s="310"/>
      <c r="T8" s="310"/>
      <c r="U8" s="310"/>
      <c r="V8" s="310">
        <f>SUM(V9:V28)</f>
        <v>32.529999999999994</v>
      </c>
      <c r="W8" s="310"/>
      <c r="X8" s="310"/>
      <c r="AG8" t="s">
        <v>114</v>
      </c>
    </row>
    <row r="9" spans="1:60" outlineLevel="1" x14ac:dyDescent="0.2">
      <c r="A9" s="309">
        <v>1</v>
      </c>
      <c r="B9" s="308" t="s">
        <v>448</v>
      </c>
      <c r="C9" s="307" t="s">
        <v>447</v>
      </c>
      <c r="D9" s="306" t="s">
        <v>182</v>
      </c>
      <c r="E9" s="305">
        <v>12.5</v>
      </c>
      <c r="F9" s="383">
        <v>0</v>
      </c>
      <c r="G9" s="304">
        <f>ROUND(E9*F9,2)</f>
        <v>0</v>
      </c>
      <c r="H9" s="297">
        <v>0</v>
      </c>
      <c r="I9" s="297">
        <f>ROUND(E9*H9,2)</f>
        <v>0</v>
      </c>
      <c r="J9" s="297">
        <v>248</v>
      </c>
      <c r="K9" s="297">
        <f>ROUND(E9*J9,2)</f>
        <v>3100</v>
      </c>
      <c r="L9" s="297">
        <v>21</v>
      </c>
      <c r="M9" s="297">
        <f>G9*(1+L9/100)</f>
        <v>0</v>
      </c>
      <c r="N9" s="297">
        <v>0</v>
      </c>
      <c r="O9" s="297">
        <f>ROUND(E9*N9,2)</f>
        <v>0</v>
      </c>
      <c r="P9" s="297">
        <v>3.065E-2</v>
      </c>
      <c r="Q9" s="297">
        <f>ROUND(E9*P9,2)</f>
        <v>0.38</v>
      </c>
      <c r="R9" s="297"/>
      <c r="S9" s="297" t="s">
        <v>399</v>
      </c>
      <c r="T9" s="297" t="s">
        <v>399</v>
      </c>
      <c r="U9" s="297">
        <v>0.57599999999999996</v>
      </c>
      <c r="V9" s="297">
        <f>ROUND(E9*U9,2)</f>
        <v>7.2</v>
      </c>
      <c r="W9" s="297"/>
      <c r="X9" s="297" t="s">
        <v>418</v>
      </c>
      <c r="Y9" s="105"/>
      <c r="Z9" s="105"/>
      <c r="AA9" s="105"/>
      <c r="AB9" s="105"/>
      <c r="AC9" s="105"/>
      <c r="AD9" s="105"/>
      <c r="AE9" s="105"/>
      <c r="AF9" s="105"/>
      <c r="AG9" s="105" t="s">
        <v>417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ht="22.5" outlineLevel="1" x14ac:dyDescent="0.2">
      <c r="A10" s="309">
        <v>2</v>
      </c>
      <c r="B10" s="308" t="s">
        <v>446</v>
      </c>
      <c r="C10" s="307" t="s">
        <v>445</v>
      </c>
      <c r="D10" s="306" t="s">
        <v>171</v>
      </c>
      <c r="E10" s="305">
        <v>2</v>
      </c>
      <c r="F10" s="383">
        <v>0</v>
      </c>
      <c r="G10" s="304">
        <f>ROUND(E10*F10,2)</f>
        <v>0</v>
      </c>
      <c r="H10" s="297">
        <v>0</v>
      </c>
      <c r="I10" s="297">
        <f>ROUND(E10*H10,2)</f>
        <v>0</v>
      </c>
      <c r="J10" s="297">
        <v>159</v>
      </c>
      <c r="K10" s="297">
        <f>ROUND(E10*J10,2)</f>
        <v>318</v>
      </c>
      <c r="L10" s="297">
        <v>21</v>
      </c>
      <c r="M10" s="297">
        <f>G10*(1+L10/100)</f>
        <v>0</v>
      </c>
      <c r="N10" s="297">
        <v>0</v>
      </c>
      <c r="O10" s="297">
        <f>ROUND(E10*N10,2)</f>
        <v>0</v>
      </c>
      <c r="P10" s="297">
        <v>0</v>
      </c>
      <c r="Q10" s="297">
        <f>ROUND(E10*P10,2)</f>
        <v>0</v>
      </c>
      <c r="R10" s="297"/>
      <c r="S10" s="297" t="s">
        <v>399</v>
      </c>
      <c r="T10" s="297" t="s">
        <v>399</v>
      </c>
      <c r="U10" s="297">
        <v>0.29199999999999998</v>
      </c>
      <c r="V10" s="297">
        <f>ROUND(E10*U10,2)</f>
        <v>0.57999999999999996</v>
      </c>
      <c r="W10" s="297"/>
      <c r="X10" s="297" t="s">
        <v>418</v>
      </c>
      <c r="Y10" s="105"/>
      <c r="Z10" s="105"/>
      <c r="AA10" s="105"/>
      <c r="AB10" s="105"/>
      <c r="AC10" s="105"/>
      <c r="AD10" s="105"/>
      <c r="AE10" s="105"/>
      <c r="AF10" s="105"/>
      <c r="AG10" s="105" t="s">
        <v>417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ht="22.5" outlineLevel="1" x14ac:dyDescent="0.2">
      <c r="A11" s="309">
        <v>3</v>
      </c>
      <c r="B11" s="308" t="s">
        <v>444</v>
      </c>
      <c r="C11" s="307" t="s">
        <v>443</v>
      </c>
      <c r="D11" s="306" t="s">
        <v>171</v>
      </c>
      <c r="E11" s="305">
        <v>2</v>
      </c>
      <c r="F11" s="383">
        <v>0</v>
      </c>
      <c r="G11" s="304">
        <f>ROUND(E11*F11,2)</f>
        <v>0</v>
      </c>
      <c r="H11" s="297">
        <v>106.8</v>
      </c>
      <c r="I11" s="297">
        <f>ROUND(E11*H11,2)</f>
        <v>213.6</v>
      </c>
      <c r="J11" s="297">
        <v>381.2</v>
      </c>
      <c r="K11" s="297">
        <f>ROUND(E11*J11,2)</f>
        <v>762.4</v>
      </c>
      <c r="L11" s="297">
        <v>21</v>
      </c>
      <c r="M11" s="297">
        <f>G11*(1+L11/100)</f>
        <v>0</v>
      </c>
      <c r="N11" s="297">
        <v>6.8300000000000001E-3</v>
      </c>
      <c r="O11" s="297">
        <f>ROUND(E11*N11,2)</f>
        <v>0.01</v>
      </c>
      <c r="P11" s="297">
        <v>0</v>
      </c>
      <c r="Q11" s="297">
        <f>ROUND(E11*P11,2)</f>
        <v>0</v>
      </c>
      <c r="R11" s="297"/>
      <c r="S11" s="297" t="s">
        <v>399</v>
      </c>
      <c r="T11" s="297" t="s">
        <v>399</v>
      </c>
      <c r="U11" s="297">
        <v>0.73699999999999999</v>
      </c>
      <c r="V11" s="297">
        <f>ROUND(E11*U11,2)</f>
        <v>1.47</v>
      </c>
      <c r="W11" s="297"/>
      <c r="X11" s="297" t="s">
        <v>418</v>
      </c>
      <c r="Y11" s="105"/>
      <c r="Z11" s="105"/>
      <c r="AA11" s="105"/>
      <c r="AB11" s="105"/>
      <c r="AC11" s="105"/>
      <c r="AD11" s="105"/>
      <c r="AE11" s="105"/>
      <c r="AF11" s="105"/>
      <c r="AG11" s="105" t="s">
        <v>417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outlineLevel="1" x14ac:dyDescent="0.2">
      <c r="A12" s="303">
        <v>4</v>
      </c>
      <c r="B12" s="302" t="s">
        <v>442</v>
      </c>
      <c r="C12" s="301" t="s">
        <v>441</v>
      </c>
      <c r="D12" s="300" t="s">
        <v>182</v>
      </c>
      <c r="E12" s="299">
        <v>1.5</v>
      </c>
      <c r="F12" s="384">
        <v>0</v>
      </c>
      <c r="G12" s="298">
        <f>ROUND(E12*F12,2)</f>
        <v>0</v>
      </c>
      <c r="H12" s="297">
        <v>115.81</v>
      </c>
      <c r="I12" s="297">
        <f>ROUND(E12*H12,2)</f>
        <v>173.72</v>
      </c>
      <c r="J12" s="297">
        <v>174.19</v>
      </c>
      <c r="K12" s="297">
        <f>ROUND(E12*J12,2)</f>
        <v>261.29000000000002</v>
      </c>
      <c r="L12" s="297">
        <v>21</v>
      </c>
      <c r="M12" s="297">
        <f>G12*(1+L12/100)</f>
        <v>0</v>
      </c>
      <c r="N12" s="297">
        <v>3.8000000000000002E-4</v>
      </c>
      <c r="O12" s="297">
        <f>ROUND(E12*N12,2)</f>
        <v>0</v>
      </c>
      <c r="P12" s="297">
        <v>0</v>
      </c>
      <c r="Q12" s="297">
        <f>ROUND(E12*P12,2)</f>
        <v>0</v>
      </c>
      <c r="R12" s="297"/>
      <c r="S12" s="297" t="s">
        <v>399</v>
      </c>
      <c r="T12" s="297" t="s">
        <v>399</v>
      </c>
      <c r="U12" s="297">
        <v>0.32</v>
      </c>
      <c r="V12" s="297">
        <f>ROUND(E12*U12,2)</f>
        <v>0.48</v>
      </c>
      <c r="W12" s="297"/>
      <c r="X12" s="297" t="s">
        <v>418</v>
      </c>
      <c r="Y12" s="105"/>
      <c r="Z12" s="105"/>
      <c r="AA12" s="105"/>
      <c r="AB12" s="105"/>
      <c r="AC12" s="105"/>
      <c r="AD12" s="105"/>
      <c r="AE12" s="105"/>
      <c r="AF12" s="105"/>
      <c r="AG12" s="105" t="s">
        <v>417</v>
      </c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outlineLevel="1" x14ac:dyDescent="0.2">
      <c r="A13" s="319"/>
      <c r="B13" s="318"/>
      <c r="C13" s="490" t="s">
        <v>432</v>
      </c>
      <c r="D13" s="491"/>
      <c r="E13" s="491"/>
      <c r="F13" s="491"/>
      <c r="G13" s="491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105"/>
      <c r="Z13" s="105"/>
      <c r="AA13" s="105"/>
      <c r="AB13" s="105"/>
      <c r="AC13" s="105"/>
      <c r="AD13" s="105"/>
      <c r="AE13" s="105"/>
      <c r="AF13" s="105"/>
      <c r="AG13" s="105" t="s">
        <v>431</v>
      </c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outlineLevel="1" x14ac:dyDescent="0.2">
      <c r="A14" s="303">
        <v>5</v>
      </c>
      <c r="B14" s="302" t="s">
        <v>440</v>
      </c>
      <c r="C14" s="301" t="s">
        <v>439</v>
      </c>
      <c r="D14" s="300" t="s">
        <v>182</v>
      </c>
      <c r="E14" s="299">
        <v>1</v>
      </c>
      <c r="F14" s="384">
        <v>0</v>
      </c>
      <c r="G14" s="298">
        <f>ROUND(E14*F14,2)</f>
        <v>0</v>
      </c>
      <c r="H14" s="297">
        <v>184.97</v>
      </c>
      <c r="I14" s="297">
        <f>ROUND(E14*H14,2)</f>
        <v>184.97</v>
      </c>
      <c r="J14" s="297">
        <v>246.03</v>
      </c>
      <c r="K14" s="297">
        <f>ROUND(E14*J14,2)</f>
        <v>246.03</v>
      </c>
      <c r="L14" s="297">
        <v>21</v>
      </c>
      <c r="M14" s="297">
        <f>G14*(1+L14/100)</f>
        <v>0</v>
      </c>
      <c r="N14" s="297">
        <v>6.9999999999999999E-4</v>
      </c>
      <c r="O14" s="297">
        <f>ROUND(E14*N14,2)</f>
        <v>0</v>
      </c>
      <c r="P14" s="297">
        <v>0</v>
      </c>
      <c r="Q14" s="297">
        <f>ROUND(E14*P14,2)</f>
        <v>0</v>
      </c>
      <c r="R14" s="297"/>
      <c r="S14" s="297" t="s">
        <v>399</v>
      </c>
      <c r="T14" s="297" t="s">
        <v>399</v>
      </c>
      <c r="U14" s="297">
        <v>0.45200000000000001</v>
      </c>
      <c r="V14" s="297">
        <f>ROUND(E14*U14,2)</f>
        <v>0.45</v>
      </c>
      <c r="W14" s="297"/>
      <c r="X14" s="297" t="s">
        <v>418</v>
      </c>
      <c r="Y14" s="105"/>
      <c r="Z14" s="105"/>
      <c r="AA14" s="105"/>
      <c r="AB14" s="105"/>
      <c r="AC14" s="105"/>
      <c r="AD14" s="105"/>
      <c r="AE14" s="105"/>
      <c r="AF14" s="105"/>
      <c r="AG14" s="105" t="s">
        <v>417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1" x14ac:dyDescent="0.2">
      <c r="A15" s="319"/>
      <c r="B15" s="318"/>
      <c r="C15" s="490" t="s">
        <v>432</v>
      </c>
      <c r="D15" s="491"/>
      <c r="E15" s="491"/>
      <c r="F15" s="491"/>
      <c r="G15" s="491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105"/>
      <c r="Z15" s="105"/>
      <c r="AA15" s="105"/>
      <c r="AB15" s="105"/>
      <c r="AC15" s="105"/>
      <c r="AD15" s="105"/>
      <c r="AE15" s="105"/>
      <c r="AF15" s="105"/>
      <c r="AG15" s="105" t="s">
        <v>431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outlineLevel="1" x14ac:dyDescent="0.2">
      <c r="A16" s="303">
        <v>6</v>
      </c>
      <c r="B16" s="302" t="s">
        <v>438</v>
      </c>
      <c r="C16" s="301" t="s">
        <v>437</v>
      </c>
      <c r="D16" s="300" t="s">
        <v>182</v>
      </c>
      <c r="E16" s="299">
        <v>4.5</v>
      </c>
      <c r="F16" s="384">
        <v>0</v>
      </c>
      <c r="G16" s="298">
        <f>ROUND(E16*F16,2)</f>
        <v>0</v>
      </c>
      <c r="H16" s="297">
        <v>391.49</v>
      </c>
      <c r="I16" s="297">
        <f>ROUND(E16*H16,2)</f>
        <v>1761.71</v>
      </c>
      <c r="J16" s="297">
        <v>638.51</v>
      </c>
      <c r="K16" s="297">
        <f>ROUND(E16*J16,2)</f>
        <v>2873.3</v>
      </c>
      <c r="L16" s="297">
        <v>21</v>
      </c>
      <c r="M16" s="297">
        <f>G16*(1+L16/100)</f>
        <v>0</v>
      </c>
      <c r="N16" s="297">
        <v>1.5200000000000001E-3</v>
      </c>
      <c r="O16" s="297">
        <f>ROUND(E16*N16,2)</f>
        <v>0.01</v>
      </c>
      <c r="P16" s="297">
        <v>0</v>
      </c>
      <c r="Q16" s="297">
        <f>ROUND(E16*P16,2)</f>
        <v>0</v>
      </c>
      <c r="R16" s="297"/>
      <c r="S16" s="297" t="s">
        <v>399</v>
      </c>
      <c r="T16" s="297" t="s">
        <v>399</v>
      </c>
      <c r="U16" s="297">
        <v>1.173</v>
      </c>
      <c r="V16" s="297">
        <f>ROUND(E16*U16,2)</f>
        <v>5.28</v>
      </c>
      <c r="W16" s="297"/>
      <c r="X16" s="297" t="s">
        <v>418</v>
      </c>
      <c r="Y16" s="105"/>
      <c r="Z16" s="105"/>
      <c r="AA16" s="105"/>
      <c r="AB16" s="105"/>
      <c r="AC16" s="105"/>
      <c r="AD16" s="105"/>
      <c r="AE16" s="105"/>
      <c r="AF16" s="105"/>
      <c r="AG16" s="105" t="s">
        <v>417</v>
      </c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60" outlineLevel="1" x14ac:dyDescent="0.2">
      <c r="A17" s="319"/>
      <c r="B17" s="318"/>
      <c r="C17" s="490" t="s">
        <v>432</v>
      </c>
      <c r="D17" s="491"/>
      <c r="E17" s="491"/>
      <c r="F17" s="491"/>
      <c r="G17" s="491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105"/>
      <c r="Z17" s="105"/>
      <c r="AA17" s="105"/>
      <c r="AB17" s="105"/>
      <c r="AC17" s="105"/>
      <c r="AD17" s="105"/>
      <c r="AE17" s="105"/>
      <c r="AF17" s="105"/>
      <c r="AG17" s="105" t="s">
        <v>431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1:60" outlineLevel="1" x14ac:dyDescent="0.2">
      <c r="A18" s="309">
        <v>7</v>
      </c>
      <c r="B18" s="308" t="s">
        <v>436</v>
      </c>
      <c r="C18" s="307" t="s">
        <v>435</v>
      </c>
      <c r="D18" s="306" t="s">
        <v>182</v>
      </c>
      <c r="E18" s="305">
        <v>0.5</v>
      </c>
      <c r="F18" s="383">
        <v>0</v>
      </c>
      <c r="G18" s="304">
        <f>ROUND(E18*F18,2)</f>
        <v>0</v>
      </c>
      <c r="H18" s="297">
        <v>146.31</v>
      </c>
      <c r="I18" s="297">
        <f>ROUND(E18*H18,2)</f>
        <v>73.16</v>
      </c>
      <c r="J18" s="297">
        <v>174.19</v>
      </c>
      <c r="K18" s="297">
        <f>ROUND(E18*J18,2)</f>
        <v>87.1</v>
      </c>
      <c r="L18" s="297">
        <v>21</v>
      </c>
      <c r="M18" s="297">
        <f>G18*(1+L18/100)</f>
        <v>0</v>
      </c>
      <c r="N18" s="297">
        <v>3.4000000000000002E-4</v>
      </c>
      <c r="O18" s="297">
        <f>ROUND(E18*N18,2)</f>
        <v>0</v>
      </c>
      <c r="P18" s="297">
        <v>0</v>
      </c>
      <c r="Q18" s="297">
        <f>ROUND(E18*P18,2)</f>
        <v>0</v>
      </c>
      <c r="R18" s="297"/>
      <c r="S18" s="297" t="s">
        <v>399</v>
      </c>
      <c r="T18" s="297" t="s">
        <v>399</v>
      </c>
      <c r="U18" s="297">
        <v>0.32</v>
      </c>
      <c r="V18" s="297">
        <f>ROUND(E18*U18,2)</f>
        <v>0.16</v>
      </c>
      <c r="W18" s="297"/>
      <c r="X18" s="297" t="s">
        <v>418</v>
      </c>
      <c r="Y18" s="105"/>
      <c r="Z18" s="105"/>
      <c r="AA18" s="105"/>
      <c r="AB18" s="105"/>
      <c r="AC18" s="105"/>
      <c r="AD18" s="105"/>
      <c r="AE18" s="105"/>
      <c r="AF18" s="105"/>
      <c r="AG18" s="105" t="s">
        <v>417</v>
      </c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outlineLevel="1" x14ac:dyDescent="0.2">
      <c r="A19" s="303">
        <v>8</v>
      </c>
      <c r="B19" s="302" t="s">
        <v>434</v>
      </c>
      <c r="C19" s="301" t="s">
        <v>433</v>
      </c>
      <c r="D19" s="300" t="s">
        <v>182</v>
      </c>
      <c r="E19" s="299">
        <v>1.5</v>
      </c>
      <c r="F19" s="384">
        <v>0</v>
      </c>
      <c r="G19" s="298">
        <f>ROUND(E19*F19,2)</f>
        <v>0</v>
      </c>
      <c r="H19" s="297">
        <v>129.59</v>
      </c>
      <c r="I19" s="297">
        <f>ROUND(E19*H19,2)</f>
        <v>194.39</v>
      </c>
      <c r="J19" s="297">
        <v>195.41</v>
      </c>
      <c r="K19" s="297">
        <f>ROUND(E19*J19,2)</f>
        <v>293.12</v>
      </c>
      <c r="L19" s="297">
        <v>21</v>
      </c>
      <c r="M19" s="297">
        <f>G19*(1+L19/100)</f>
        <v>0</v>
      </c>
      <c r="N19" s="297">
        <v>4.6999999999999999E-4</v>
      </c>
      <c r="O19" s="297">
        <f>ROUND(E19*N19,2)</f>
        <v>0</v>
      </c>
      <c r="P19" s="297">
        <v>0</v>
      </c>
      <c r="Q19" s="297">
        <f>ROUND(E19*P19,2)</f>
        <v>0</v>
      </c>
      <c r="R19" s="297"/>
      <c r="S19" s="297" t="s">
        <v>399</v>
      </c>
      <c r="T19" s="297" t="s">
        <v>399</v>
      </c>
      <c r="U19" s="297">
        <v>0.35899999999999999</v>
      </c>
      <c r="V19" s="297">
        <f>ROUND(E19*U19,2)</f>
        <v>0.54</v>
      </c>
      <c r="W19" s="297"/>
      <c r="X19" s="297" t="s">
        <v>418</v>
      </c>
      <c r="Y19" s="105"/>
      <c r="Z19" s="105"/>
      <c r="AA19" s="105"/>
      <c r="AB19" s="105"/>
      <c r="AC19" s="105"/>
      <c r="AD19" s="105"/>
      <c r="AE19" s="105"/>
      <c r="AF19" s="105"/>
      <c r="AG19" s="105" t="s">
        <v>417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0" outlineLevel="1" x14ac:dyDescent="0.2">
      <c r="A20" s="319"/>
      <c r="B20" s="318"/>
      <c r="C20" s="490" t="s">
        <v>432</v>
      </c>
      <c r="D20" s="491"/>
      <c r="E20" s="491"/>
      <c r="F20" s="491"/>
      <c r="G20" s="491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105"/>
      <c r="Z20" s="105"/>
      <c r="AA20" s="105"/>
      <c r="AB20" s="105"/>
      <c r="AC20" s="105"/>
      <c r="AD20" s="105"/>
      <c r="AE20" s="105"/>
      <c r="AF20" s="105"/>
      <c r="AG20" s="105" t="s">
        <v>431</v>
      </c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1:60" outlineLevel="1" x14ac:dyDescent="0.2">
      <c r="A21" s="309">
        <v>9</v>
      </c>
      <c r="B21" s="308" t="s">
        <v>430</v>
      </c>
      <c r="C21" s="307" t="s">
        <v>429</v>
      </c>
      <c r="D21" s="306" t="s">
        <v>182</v>
      </c>
      <c r="E21" s="305">
        <v>13</v>
      </c>
      <c r="F21" s="383">
        <v>0</v>
      </c>
      <c r="G21" s="304">
        <f t="shared" ref="G21:G28" si="0">ROUND(E21*F21,2)</f>
        <v>0</v>
      </c>
      <c r="H21" s="297">
        <v>927.33</v>
      </c>
      <c r="I21" s="297">
        <f t="shared" ref="I21:I28" si="1">ROUND(E21*H21,2)</f>
        <v>12055.29</v>
      </c>
      <c r="J21" s="297">
        <v>401.67</v>
      </c>
      <c r="K21" s="297">
        <f t="shared" ref="K21:K28" si="2">ROUND(E21*J21,2)</f>
        <v>5221.71</v>
      </c>
      <c r="L21" s="297">
        <v>21</v>
      </c>
      <c r="M21" s="297">
        <f t="shared" ref="M21:M28" si="3">G21*(1+L21/100)</f>
        <v>0</v>
      </c>
      <c r="N21" s="297">
        <v>1.6100000000000001E-3</v>
      </c>
      <c r="O21" s="297">
        <f t="shared" ref="O21:O28" si="4">ROUND(E21*N21,2)</f>
        <v>0.02</v>
      </c>
      <c r="P21" s="297">
        <v>0</v>
      </c>
      <c r="Q21" s="297">
        <f t="shared" ref="Q21:Q28" si="5">ROUND(E21*P21,2)</f>
        <v>0</v>
      </c>
      <c r="R21" s="297"/>
      <c r="S21" s="297" t="s">
        <v>399</v>
      </c>
      <c r="T21" s="297" t="s">
        <v>399</v>
      </c>
      <c r="U21" s="297">
        <v>0.73899999999999999</v>
      </c>
      <c r="V21" s="297">
        <f t="shared" ref="V21:V28" si="6">ROUND(E21*U21,2)</f>
        <v>9.61</v>
      </c>
      <c r="W21" s="297"/>
      <c r="X21" s="297" t="s">
        <v>418</v>
      </c>
      <c r="Y21" s="105"/>
      <c r="Z21" s="105"/>
      <c r="AA21" s="105"/>
      <c r="AB21" s="105"/>
      <c r="AC21" s="105"/>
      <c r="AD21" s="105"/>
      <c r="AE21" s="105"/>
      <c r="AF21" s="105"/>
      <c r="AG21" s="105" t="s">
        <v>417</v>
      </c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</row>
    <row r="22" spans="1:60" outlineLevel="1" x14ac:dyDescent="0.2">
      <c r="A22" s="309">
        <v>10</v>
      </c>
      <c r="B22" s="308" t="s">
        <v>428</v>
      </c>
      <c r="C22" s="307" t="s">
        <v>427</v>
      </c>
      <c r="D22" s="306" t="s">
        <v>171</v>
      </c>
      <c r="E22" s="305">
        <v>1</v>
      </c>
      <c r="F22" s="383">
        <v>0</v>
      </c>
      <c r="G22" s="304">
        <f t="shared" si="0"/>
        <v>0</v>
      </c>
      <c r="H22" s="297">
        <v>0</v>
      </c>
      <c r="I22" s="297">
        <f t="shared" si="1"/>
        <v>0</v>
      </c>
      <c r="J22" s="297">
        <v>80.599999999999994</v>
      </c>
      <c r="K22" s="297">
        <f t="shared" si="2"/>
        <v>80.599999999999994</v>
      </c>
      <c r="L22" s="297">
        <v>21</v>
      </c>
      <c r="M22" s="297">
        <f t="shared" si="3"/>
        <v>0</v>
      </c>
      <c r="N22" s="297">
        <v>0</v>
      </c>
      <c r="O22" s="297">
        <f t="shared" si="4"/>
        <v>0</v>
      </c>
      <c r="P22" s="297">
        <v>0</v>
      </c>
      <c r="Q22" s="297">
        <f t="shared" si="5"/>
        <v>0</v>
      </c>
      <c r="R22" s="297"/>
      <c r="S22" s="297" t="s">
        <v>399</v>
      </c>
      <c r="T22" s="297" t="s">
        <v>399</v>
      </c>
      <c r="U22" s="297">
        <v>0.14799999999999999</v>
      </c>
      <c r="V22" s="297">
        <f t="shared" si="6"/>
        <v>0.15</v>
      </c>
      <c r="W22" s="297"/>
      <c r="X22" s="297" t="s">
        <v>418</v>
      </c>
      <c r="Y22" s="105"/>
      <c r="Z22" s="105"/>
      <c r="AA22" s="105"/>
      <c r="AB22" s="105"/>
      <c r="AC22" s="105"/>
      <c r="AD22" s="105"/>
      <c r="AE22" s="105"/>
      <c r="AF22" s="105"/>
      <c r="AG22" s="105" t="s">
        <v>417</v>
      </c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1:60" outlineLevel="1" x14ac:dyDescent="0.2">
      <c r="A23" s="309">
        <v>11</v>
      </c>
      <c r="B23" s="308" t="s">
        <v>426</v>
      </c>
      <c r="C23" s="307" t="s">
        <v>425</v>
      </c>
      <c r="D23" s="306" t="s">
        <v>171</v>
      </c>
      <c r="E23" s="305">
        <v>3</v>
      </c>
      <c r="F23" s="383">
        <v>0</v>
      </c>
      <c r="G23" s="304">
        <f t="shared" si="0"/>
        <v>0</v>
      </c>
      <c r="H23" s="297">
        <v>0</v>
      </c>
      <c r="I23" s="297">
        <f t="shared" si="1"/>
        <v>0</v>
      </c>
      <c r="J23" s="297">
        <v>85.5</v>
      </c>
      <c r="K23" s="297">
        <f t="shared" si="2"/>
        <v>256.5</v>
      </c>
      <c r="L23" s="297">
        <v>21</v>
      </c>
      <c r="M23" s="297">
        <f t="shared" si="3"/>
        <v>0</v>
      </c>
      <c r="N23" s="297">
        <v>0</v>
      </c>
      <c r="O23" s="297">
        <f t="shared" si="4"/>
        <v>0</v>
      </c>
      <c r="P23" s="297">
        <v>0</v>
      </c>
      <c r="Q23" s="297">
        <f t="shared" si="5"/>
        <v>0</v>
      </c>
      <c r="R23" s="297"/>
      <c r="S23" s="297" t="s">
        <v>399</v>
      </c>
      <c r="T23" s="297" t="s">
        <v>399</v>
      </c>
      <c r="U23" s="297">
        <v>0.157</v>
      </c>
      <c r="V23" s="297">
        <f t="shared" si="6"/>
        <v>0.47</v>
      </c>
      <c r="W23" s="297"/>
      <c r="X23" s="297" t="s">
        <v>418</v>
      </c>
      <c r="Y23" s="105"/>
      <c r="Z23" s="105"/>
      <c r="AA23" s="105"/>
      <c r="AB23" s="105"/>
      <c r="AC23" s="105"/>
      <c r="AD23" s="105"/>
      <c r="AE23" s="105"/>
      <c r="AF23" s="105"/>
      <c r="AG23" s="105" t="s">
        <v>417</v>
      </c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</row>
    <row r="24" spans="1:60" outlineLevel="1" x14ac:dyDescent="0.2">
      <c r="A24" s="309">
        <v>12</v>
      </c>
      <c r="B24" s="308" t="s">
        <v>424</v>
      </c>
      <c r="C24" s="307" t="s">
        <v>423</v>
      </c>
      <c r="D24" s="306" t="s">
        <v>171</v>
      </c>
      <c r="E24" s="305">
        <v>3</v>
      </c>
      <c r="F24" s="383">
        <v>0</v>
      </c>
      <c r="G24" s="304">
        <f t="shared" si="0"/>
        <v>0</v>
      </c>
      <c r="H24" s="297">
        <v>0</v>
      </c>
      <c r="I24" s="297">
        <f t="shared" si="1"/>
        <v>0</v>
      </c>
      <c r="J24" s="297">
        <v>141</v>
      </c>
      <c r="K24" s="297">
        <f t="shared" si="2"/>
        <v>423</v>
      </c>
      <c r="L24" s="297">
        <v>21</v>
      </c>
      <c r="M24" s="297">
        <f t="shared" si="3"/>
        <v>0</v>
      </c>
      <c r="N24" s="297">
        <v>0</v>
      </c>
      <c r="O24" s="297">
        <f t="shared" si="4"/>
        <v>0</v>
      </c>
      <c r="P24" s="297">
        <v>0</v>
      </c>
      <c r="Q24" s="297">
        <f t="shared" si="5"/>
        <v>0</v>
      </c>
      <c r="R24" s="297"/>
      <c r="S24" s="297" t="s">
        <v>399</v>
      </c>
      <c r="T24" s="297" t="s">
        <v>399</v>
      </c>
      <c r="U24" s="297">
        <v>0.25900000000000001</v>
      </c>
      <c r="V24" s="297">
        <f t="shared" si="6"/>
        <v>0.78</v>
      </c>
      <c r="W24" s="297"/>
      <c r="X24" s="297" t="s">
        <v>418</v>
      </c>
      <c r="Y24" s="105"/>
      <c r="Z24" s="105"/>
      <c r="AA24" s="105"/>
      <c r="AB24" s="105"/>
      <c r="AC24" s="105"/>
      <c r="AD24" s="105"/>
      <c r="AE24" s="105"/>
      <c r="AF24" s="105"/>
      <c r="AG24" s="105" t="s">
        <v>417</v>
      </c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1:60" outlineLevel="1" x14ac:dyDescent="0.2">
      <c r="A25" s="309">
        <v>13</v>
      </c>
      <c r="B25" s="308" t="s">
        <v>422</v>
      </c>
      <c r="C25" s="307" t="s">
        <v>421</v>
      </c>
      <c r="D25" s="306" t="s">
        <v>182</v>
      </c>
      <c r="E25" s="305">
        <v>22</v>
      </c>
      <c r="F25" s="383">
        <v>0</v>
      </c>
      <c r="G25" s="304">
        <f t="shared" si="0"/>
        <v>0</v>
      </c>
      <c r="H25" s="297">
        <v>0.74</v>
      </c>
      <c r="I25" s="297">
        <f t="shared" si="1"/>
        <v>16.28</v>
      </c>
      <c r="J25" s="297">
        <v>26.16</v>
      </c>
      <c r="K25" s="297">
        <f t="shared" si="2"/>
        <v>575.52</v>
      </c>
      <c r="L25" s="297">
        <v>21</v>
      </c>
      <c r="M25" s="297">
        <f t="shared" si="3"/>
        <v>0</v>
      </c>
      <c r="N25" s="297">
        <v>0</v>
      </c>
      <c r="O25" s="297">
        <f t="shared" si="4"/>
        <v>0</v>
      </c>
      <c r="P25" s="297">
        <v>0</v>
      </c>
      <c r="Q25" s="297">
        <f t="shared" si="5"/>
        <v>0</v>
      </c>
      <c r="R25" s="297"/>
      <c r="S25" s="297" t="s">
        <v>399</v>
      </c>
      <c r="T25" s="297" t="s">
        <v>399</v>
      </c>
      <c r="U25" s="297">
        <v>4.8000000000000001E-2</v>
      </c>
      <c r="V25" s="297">
        <f t="shared" si="6"/>
        <v>1.06</v>
      </c>
      <c r="W25" s="297"/>
      <c r="X25" s="297" t="s">
        <v>418</v>
      </c>
      <c r="Y25" s="105"/>
      <c r="Z25" s="105"/>
      <c r="AA25" s="105"/>
      <c r="AB25" s="105"/>
      <c r="AC25" s="105"/>
      <c r="AD25" s="105"/>
      <c r="AE25" s="105"/>
      <c r="AF25" s="105"/>
      <c r="AG25" s="105" t="s">
        <v>417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1:60" outlineLevel="1" x14ac:dyDescent="0.2">
      <c r="A26" s="309">
        <v>14</v>
      </c>
      <c r="B26" s="308" t="s">
        <v>420</v>
      </c>
      <c r="C26" s="307" t="s">
        <v>419</v>
      </c>
      <c r="D26" s="306" t="s">
        <v>171</v>
      </c>
      <c r="E26" s="305">
        <v>6</v>
      </c>
      <c r="F26" s="383">
        <v>0</v>
      </c>
      <c r="G26" s="304">
        <f t="shared" si="0"/>
        <v>0</v>
      </c>
      <c r="H26" s="297">
        <v>1003</v>
      </c>
      <c r="I26" s="297">
        <f t="shared" si="1"/>
        <v>6018</v>
      </c>
      <c r="J26" s="297">
        <v>650</v>
      </c>
      <c r="K26" s="297">
        <f t="shared" si="2"/>
        <v>3900</v>
      </c>
      <c r="L26" s="297">
        <v>21</v>
      </c>
      <c r="M26" s="297">
        <f t="shared" si="3"/>
        <v>0</v>
      </c>
      <c r="N26" s="297">
        <v>2.0799999999999998E-3</v>
      </c>
      <c r="O26" s="297">
        <f t="shared" si="4"/>
        <v>0.01</v>
      </c>
      <c r="P26" s="297">
        <v>0</v>
      </c>
      <c r="Q26" s="297">
        <f t="shared" si="5"/>
        <v>0</v>
      </c>
      <c r="R26" s="297"/>
      <c r="S26" s="297" t="s">
        <v>405</v>
      </c>
      <c r="T26" s="297" t="s">
        <v>398</v>
      </c>
      <c r="U26" s="297">
        <v>0.40200000000000002</v>
      </c>
      <c r="V26" s="297">
        <f t="shared" si="6"/>
        <v>2.41</v>
      </c>
      <c r="W26" s="297"/>
      <c r="X26" s="297" t="s">
        <v>418</v>
      </c>
      <c r="Y26" s="105"/>
      <c r="Z26" s="105"/>
      <c r="AA26" s="105"/>
      <c r="AB26" s="105"/>
      <c r="AC26" s="105"/>
      <c r="AD26" s="105"/>
      <c r="AE26" s="105"/>
      <c r="AF26" s="105"/>
      <c r="AG26" s="105" t="s">
        <v>417</v>
      </c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</row>
    <row r="27" spans="1:60" outlineLevel="1" x14ac:dyDescent="0.2">
      <c r="A27" s="309">
        <v>15</v>
      </c>
      <c r="B27" s="308" t="s">
        <v>416</v>
      </c>
      <c r="C27" s="307" t="s">
        <v>415</v>
      </c>
      <c r="D27" s="306" t="s">
        <v>0</v>
      </c>
      <c r="E27" s="305">
        <v>390.8965</v>
      </c>
      <c r="F27" s="383">
        <v>0</v>
      </c>
      <c r="G27" s="304">
        <f t="shared" si="0"/>
        <v>0</v>
      </c>
      <c r="H27" s="297">
        <v>0</v>
      </c>
      <c r="I27" s="297">
        <f t="shared" si="1"/>
        <v>0</v>
      </c>
      <c r="J27" s="297">
        <v>2.25</v>
      </c>
      <c r="K27" s="297">
        <f t="shared" si="2"/>
        <v>879.52</v>
      </c>
      <c r="L27" s="297">
        <v>21</v>
      </c>
      <c r="M27" s="297">
        <f t="shared" si="3"/>
        <v>0</v>
      </c>
      <c r="N27" s="297">
        <v>0</v>
      </c>
      <c r="O27" s="297">
        <f t="shared" si="4"/>
        <v>0</v>
      </c>
      <c r="P27" s="297">
        <v>0</v>
      </c>
      <c r="Q27" s="297">
        <f t="shared" si="5"/>
        <v>0</v>
      </c>
      <c r="R27" s="297"/>
      <c r="S27" s="297" t="s">
        <v>399</v>
      </c>
      <c r="T27" s="297" t="s">
        <v>399</v>
      </c>
      <c r="U27" s="297">
        <v>0</v>
      </c>
      <c r="V27" s="297">
        <f t="shared" si="6"/>
        <v>0</v>
      </c>
      <c r="W27" s="297"/>
      <c r="X27" s="297" t="s">
        <v>414</v>
      </c>
      <c r="Y27" s="105"/>
      <c r="Z27" s="105"/>
      <c r="AA27" s="105"/>
      <c r="AB27" s="105"/>
      <c r="AC27" s="105"/>
      <c r="AD27" s="105"/>
      <c r="AE27" s="105"/>
      <c r="AF27" s="105"/>
      <c r="AG27" s="105" t="s">
        <v>413</v>
      </c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ht="22.5" outlineLevel="1" x14ac:dyDescent="0.2">
      <c r="A28" s="309">
        <v>16</v>
      </c>
      <c r="B28" s="308" t="s">
        <v>412</v>
      </c>
      <c r="C28" s="307" t="s">
        <v>411</v>
      </c>
      <c r="D28" s="306" t="s">
        <v>204</v>
      </c>
      <c r="E28" s="305">
        <v>0.38313000000000003</v>
      </c>
      <c r="F28" s="383">
        <v>0</v>
      </c>
      <c r="G28" s="304">
        <f t="shared" si="0"/>
        <v>0</v>
      </c>
      <c r="H28" s="297">
        <v>0</v>
      </c>
      <c r="I28" s="297">
        <f t="shared" si="1"/>
        <v>0</v>
      </c>
      <c r="J28" s="297">
        <v>2770</v>
      </c>
      <c r="K28" s="297">
        <f t="shared" si="2"/>
        <v>1061.27</v>
      </c>
      <c r="L28" s="297">
        <v>21</v>
      </c>
      <c r="M28" s="297">
        <f t="shared" si="3"/>
        <v>0</v>
      </c>
      <c r="N28" s="297">
        <v>0</v>
      </c>
      <c r="O28" s="297">
        <f t="shared" si="4"/>
        <v>0</v>
      </c>
      <c r="P28" s="297">
        <v>0</v>
      </c>
      <c r="Q28" s="297">
        <f t="shared" si="5"/>
        <v>0</v>
      </c>
      <c r="R28" s="297"/>
      <c r="S28" s="297" t="s">
        <v>399</v>
      </c>
      <c r="T28" s="297" t="s">
        <v>399</v>
      </c>
      <c r="U28" s="297">
        <v>4.93</v>
      </c>
      <c r="V28" s="297">
        <f t="shared" si="6"/>
        <v>1.89</v>
      </c>
      <c r="W28" s="297"/>
      <c r="X28" s="297" t="s">
        <v>410</v>
      </c>
      <c r="Y28" s="105"/>
      <c r="Z28" s="105"/>
      <c r="AA28" s="105"/>
      <c r="AB28" s="105"/>
      <c r="AC28" s="105"/>
      <c r="AD28" s="105"/>
      <c r="AE28" s="105"/>
      <c r="AF28" s="105"/>
      <c r="AG28" s="105" t="s">
        <v>409</v>
      </c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1:60" x14ac:dyDescent="0.2">
      <c r="A29" s="317" t="s">
        <v>113</v>
      </c>
      <c r="B29" s="316" t="s">
        <v>388</v>
      </c>
      <c r="C29" s="315" t="s">
        <v>389</v>
      </c>
      <c r="D29" s="314"/>
      <c r="E29" s="313"/>
      <c r="F29" s="312"/>
      <c r="G29" s="311">
        <f>SUMIF(AG30:AG31,"&lt;&gt;NOR",G30:G31)</f>
        <v>0</v>
      </c>
      <c r="H29" s="310"/>
      <c r="I29" s="310">
        <f>SUM(I30:I31)</f>
        <v>0</v>
      </c>
      <c r="J29" s="310"/>
      <c r="K29" s="310">
        <f>SUM(K30:K31)</f>
        <v>3000</v>
      </c>
      <c r="L29" s="310"/>
      <c r="M29" s="310">
        <f>SUM(M30:M31)</f>
        <v>0</v>
      </c>
      <c r="N29" s="310"/>
      <c r="O29" s="310">
        <f>SUM(O30:O31)</f>
        <v>0</v>
      </c>
      <c r="P29" s="310"/>
      <c r="Q29" s="310">
        <f>SUM(Q30:Q31)</f>
        <v>0</v>
      </c>
      <c r="R29" s="310"/>
      <c r="S29" s="310"/>
      <c r="T29" s="310"/>
      <c r="U29" s="310"/>
      <c r="V29" s="310">
        <f>SUM(V30:V31)</f>
        <v>0</v>
      </c>
      <c r="W29" s="310"/>
      <c r="X29" s="310"/>
      <c r="AG29" t="s">
        <v>114</v>
      </c>
    </row>
    <row r="30" spans="1:60" ht="22.5" outlineLevel="1" x14ac:dyDescent="0.2">
      <c r="A30" s="309">
        <v>17</v>
      </c>
      <c r="B30" s="308" t="s">
        <v>408</v>
      </c>
      <c r="C30" s="307" t="s">
        <v>407</v>
      </c>
      <c r="D30" s="306" t="s">
        <v>406</v>
      </c>
      <c r="E30" s="305">
        <v>1</v>
      </c>
      <c r="F30" s="383">
        <v>0</v>
      </c>
      <c r="G30" s="304">
        <f>ROUND(E30*F30,2)</f>
        <v>0</v>
      </c>
      <c r="H30" s="297">
        <v>0</v>
      </c>
      <c r="I30" s="297">
        <f>ROUND(E30*H30,2)</f>
        <v>0</v>
      </c>
      <c r="J30" s="297">
        <v>2000</v>
      </c>
      <c r="K30" s="297">
        <f>ROUND(E30*J30,2)</f>
        <v>2000</v>
      </c>
      <c r="L30" s="297">
        <v>21</v>
      </c>
      <c r="M30" s="297">
        <f>G30*(1+L30/100)</f>
        <v>0</v>
      </c>
      <c r="N30" s="297">
        <v>0</v>
      </c>
      <c r="O30" s="297">
        <f>ROUND(E30*N30,2)</f>
        <v>0</v>
      </c>
      <c r="P30" s="297">
        <v>0</v>
      </c>
      <c r="Q30" s="297">
        <f>ROUND(E30*P30,2)</f>
        <v>0</v>
      </c>
      <c r="R30" s="297"/>
      <c r="S30" s="297" t="s">
        <v>405</v>
      </c>
      <c r="T30" s="297" t="s">
        <v>398</v>
      </c>
      <c r="U30" s="297">
        <v>0</v>
      </c>
      <c r="V30" s="297">
        <f>ROUND(E30*U30,2)</f>
        <v>0</v>
      </c>
      <c r="W30" s="297"/>
      <c r="X30" s="297" t="s">
        <v>404</v>
      </c>
      <c r="Y30" s="105"/>
      <c r="Z30" s="105"/>
      <c r="AA30" s="105"/>
      <c r="AB30" s="105"/>
      <c r="AC30" s="105"/>
      <c r="AD30" s="105"/>
      <c r="AE30" s="105"/>
      <c r="AF30" s="105"/>
      <c r="AG30" s="105" t="s">
        <v>403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1:60" ht="22.5" outlineLevel="1" x14ac:dyDescent="0.2">
      <c r="A31" s="303">
        <v>18</v>
      </c>
      <c r="B31" s="302" t="s">
        <v>402</v>
      </c>
      <c r="C31" s="301" t="s">
        <v>401</v>
      </c>
      <c r="D31" s="300" t="s">
        <v>400</v>
      </c>
      <c r="E31" s="299">
        <v>1</v>
      </c>
      <c r="F31" s="384">
        <v>0</v>
      </c>
      <c r="G31" s="298">
        <f>ROUND(E31*F31,2)</f>
        <v>0</v>
      </c>
      <c r="H31" s="297">
        <v>0</v>
      </c>
      <c r="I31" s="297">
        <f>ROUND(E31*H31,2)</f>
        <v>0</v>
      </c>
      <c r="J31" s="297">
        <v>1000</v>
      </c>
      <c r="K31" s="297">
        <f>ROUND(E31*J31,2)</f>
        <v>1000</v>
      </c>
      <c r="L31" s="297">
        <v>21</v>
      </c>
      <c r="M31" s="297">
        <f>G31*(1+L31/100)</f>
        <v>0</v>
      </c>
      <c r="N31" s="297">
        <v>0</v>
      </c>
      <c r="O31" s="297">
        <f>ROUND(E31*N31,2)</f>
        <v>0</v>
      </c>
      <c r="P31" s="297">
        <v>0</v>
      </c>
      <c r="Q31" s="297">
        <f>ROUND(E31*P31,2)</f>
        <v>0</v>
      </c>
      <c r="R31" s="297"/>
      <c r="S31" s="297" t="s">
        <v>399</v>
      </c>
      <c r="T31" s="297" t="s">
        <v>398</v>
      </c>
      <c r="U31" s="297">
        <v>0</v>
      </c>
      <c r="V31" s="297">
        <f>ROUND(E31*U31,2)</f>
        <v>0</v>
      </c>
      <c r="W31" s="297"/>
      <c r="X31" s="297" t="s">
        <v>397</v>
      </c>
      <c r="Y31" s="105"/>
      <c r="Z31" s="105"/>
      <c r="AA31" s="105"/>
      <c r="AB31" s="105"/>
      <c r="AC31" s="105"/>
      <c r="AD31" s="105"/>
      <c r="AE31" s="105"/>
      <c r="AF31" s="105"/>
      <c r="AG31" s="105" t="s">
        <v>396</v>
      </c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1:60" x14ac:dyDescent="0.2">
      <c r="A32" s="4"/>
      <c r="B32" s="5"/>
      <c r="C32" s="140"/>
      <c r="D32" s="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AE32">
        <v>12</v>
      </c>
      <c r="AF32">
        <v>21</v>
      </c>
      <c r="AG32" t="s">
        <v>103</v>
      </c>
    </row>
    <row r="33" spans="3:33" x14ac:dyDescent="0.2">
      <c r="C33" s="141"/>
      <c r="D33" s="11"/>
      <c r="AG33" t="s">
        <v>327</v>
      </c>
    </row>
    <row r="34" spans="3:33" x14ac:dyDescent="0.2">
      <c r="D34" s="11"/>
    </row>
    <row r="35" spans="3:33" x14ac:dyDescent="0.2">
      <c r="D35" s="11"/>
    </row>
    <row r="36" spans="3:33" x14ac:dyDescent="0.2">
      <c r="D36" s="11"/>
    </row>
    <row r="37" spans="3:33" x14ac:dyDescent="0.2">
      <c r="D37" s="11"/>
    </row>
    <row r="38" spans="3:33" x14ac:dyDescent="0.2">
      <c r="D38" s="11"/>
    </row>
    <row r="39" spans="3:33" x14ac:dyDescent="0.2">
      <c r="D39" s="11"/>
    </row>
    <row r="40" spans="3:33" x14ac:dyDescent="0.2">
      <c r="D40" s="11"/>
    </row>
    <row r="41" spans="3:33" x14ac:dyDescent="0.2">
      <c r="D41" s="11"/>
    </row>
    <row r="42" spans="3:33" x14ac:dyDescent="0.2">
      <c r="D42" s="11"/>
    </row>
    <row r="43" spans="3:33" x14ac:dyDescent="0.2">
      <c r="D43" s="11"/>
    </row>
    <row r="44" spans="3:33" x14ac:dyDescent="0.2">
      <c r="D44" s="11"/>
    </row>
    <row r="45" spans="3:33" x14ac:dyDescent="0.2">
      <c r="D45" s="11"/>
    </row>
    <row r="46" spans="3:33" x14ac:dyDescent="0.2">
      <c r="D46" s="11"/>
    </row>
    <row r="47" spans="3:33" x14ac:dyDescent="0.2">
      <c r="D47" s="11"/>
    </row>
    <row r="48" spans="3:33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8">
    <mergeCell ref="C17:G17"/>
    <mergeCell ref="C20:G20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1860-5F08-49DE-BF8E-33A799AF90A0}">
  <sheetPr>
    <tabColor rgb="FF92D050"/>
    <outlinePr summaryBelow="0"/>
  </sheetPr>
  <dimension ref="A1:BH5000"/>
  <sheetViews>
    <sheetView workbookViewId="0">
      <pane ySplit="7" topLeftCell="A8" activePane="bottomLeft" state="frozen"/>
      <selection activeCell="AO56" sqref="AO56"/>
      <selection pane="bottomLeft" activeCell="AB16" sqref="AB16"/>
    </sheetView>
  </sheetViews>
  <sheetFormatPr defaultRowHeight="12.75" outlineLevelRow="1" x14ac:dyDescent="0.2"/>
  <cols>
    <col min="1" max="1" width="3.42578125" customWidth="1"/>
    <col min="2" max="2" width="12.5703125" style="73" customWidth="1"/>
    <col min="3" max="3" width="38.28515625" style="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49" t="s">
        <v>6</v>
      </c>
      <c r="B1" s="449"/>
      <c r="C1" s="449"/>
      <c r="D1" s="449"/>
      <c r="E1" s="449"/>
      <c r="F1" s="449"/>
      <c r="G1" s="449"/>
      <c r="AG1" t="s">
        <v>89</v>
      </c>
    </row>
    <row r="2" spans="1:60" ht="24.95" customHeight="1" x14ac:dyDescent="0.2">
      <c r="A2" s="330" t="s">
        <v>88</v>
      </c>
      <c r="B2" s="329" t="s">
        <v>357</v>
      </c>
      <c r="C2" s="450" t="s">
        <v>659</v>
      </c>
      <c r="D2" s="451"/>
      <c r="E2" s="451"/>
      <c r="F2" s="451"/>
      <c r="G2" s="452"/>
      <c r="AG2" t="s">
        <v>90</v>
      </c>
    </row>
    <row r="3" spans="1:60" ht="24.95" customHeight="1" x14ac:dyDescent="0.2">
      <c r="A3" s="330" t="s">
        <v>7</v>
      </c>
      <c r="B3" s="329" t="s">
        <v>364</v>
      </c>
      <c r="C3" s="450" t="s">
        <v>365</v>
      </c>
      <c r="D3" s="451"/>
      <c r="E3" s="451"/>
      <c r="F3" s="451"/>
      <c r="G3" s="452"/>
      <c r="AC3" s="73" t="s">
        <v>90</v>
      </c>
      <c r="AG3" t="s">
        <v>91</v>
      </c>
    </row>
    <row r="4" spans="1:60" ht="24.95" customHeight="1" x14ac:dyDescent="0.2">
      <c r="A4" s="328" t="s">
        <v>8</v>
      </c>
      <c r="B4" s="327" t="s">
        <v>367</v>
      </c>
      <c r="C4" s="492" t="s">
        <v>368</v>
      </c>
      <c r="D4" s="493"/>
      <c r="E4" s="493"/>
      <c r="F4" s="493"/>
      <c r="G4" s="494"/>
      <c r="AG4" t="s">
        <v>92</v>
      </c>
    </row>
    <row r="5" spans="1:60" x14ac:dyDescent="0.2">
      <c r="D5" s="11"/>
    </row>
    <row r="6" spans="1:60" ht="38.25" x14ac:dyDescent="0.2">
      <c r="A6" s="323" t="s">
        <v>95</v>
      </c>
      <c r="B6" s="326" t="s">
        <v>96</v>
      </c>
      <c r="C6" s="326" t="s">
        <v>97</v>
      </c>
      <c r="D6" s="325" t="s">
        <v>98</v>
      </c>
      <c r="E6" s="323" t="s">
        <v>459</v>
      </c>
      <c r="F6" s="324" t="s">
        <v>458</v>
      </c>
      <c r="G6" s="323" t="s">
        <v>27</v>
      </c>
      <c r="H6" s="322" t="s">
        <v>28</v>
      </c>
      <c r="I6" s="322" t="s">
        <v>101</v>
      </c>
      <c r="J6" s="322" t="s">
        <v>29</v>
      </c>
      <c r="K6" s="322" t="s">
        <v>102</v>
      </c>
      <c r="L6" s="322" t="s">
        <v>103</v>
      </c>
      <c r="M6" s="322" t="s">
        <v>457</v>
      </c>
      <c r="N6" s="322" t="s">
        <v>456</v>
      </c>
      <c r="O6" s="322" t="s">
        <v>455</v>
      </c>
      <c r="P6" s="322" t="s">
        <v>454</v>
      </c>
      <c r="Q6" s="322" t="s">
        <v>453</v>
      </c>
      <c r="R6" s="322" t="s">
        <v>109</v>
      </c>
      <c r="S6" s="322" t="s">
        <v>452</v>
      </c>
      <c r="T6" s="322" t="s">
        <v>451</v>
      </c>
      <c r="U6" s="322" t="s">
        <v>111</v>
      </c>
      <c r="V6" s="322" t="s">
        <v>112</v>
      </c>
      <c r="W6" s="322" t="s">
        <v>450</v>
      </c>
      <c r="X6" s="322" t="s">
        <v>449</v>
      </c>
    </row>
    <row r="7" spans="1:60" hidden="1" x14ac:dyDescent="0.2">
      <c r="A7" s="4"/>
      <c r="B7" s="5"/>
      <c r="C7" s="5"/>
      <c r="D7" s="7"/>
      <c r="E7" s="321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</row>
    <row r="8" spans="1:60" x14ac:dyDescent="0.2">
      <c r="A8" s="317" t="s">
        <v>113</v>
      </c>
      <c r="B8" s="316" t="s">
        <v>377</v>
      </c>
      <c r="C8" s="315" t="s">
        <v>378</v>
      </c>
      <c r="D8" s="314"/>
      <c r="E8" s="313"/>
      <c r="F8" s="312"/>
      <c r="G8" s="311">
        <f>SUMIF(AG9:AG35,"&lt;&gt;NOR",G9:G35)</f>
        <v>0</v>
      </c>
      <c r="H8" s="310"/>
      <c r="I8" s="310">
        <f>SUM(I9:I35)</f>
        <v>13944.73</v>
      </c>
      <c r="J8" s="310"/>
      <c r="K8" s="310">
        <f>SUM(K9:K35)</f>
        <v>29640.200000000004</v>
      </c>
      <c r="L8" s="310"/>
      <c r="M8" s="310">
        <f>SUM(M9:M35)</f>
        <v>0</v>
      </c>
      <c r="N8" s="310"/>
      <c r="O8" s="310">
        <f>SUM(O9:O35)</f>
        <v>0.28000000000000003</v>
      </c>
      <c r="P8" s="310"/>
      <c r="Q8" s="310">
        <f>SUM(Q9:Q35)</f>
        <v>0</v>
      </c>
      <c r="R8" s="310"/>
      <c r="S8" s="310"/>
      <c r="T8" s="310"/>
      <c r="U8" s="310"/>
      <c r="V8" s="310">
        <f>SUM(V9:V35)</f>
        <v>55.420000000000009</v>
      </c>
      <c r="W8" s="310"/>
      <c r="X8" s="310"/>
      <c r="AG8" t="s">
        <v>114</v>
      </c>
    </row>
    <row r="9" spans="1:60" outlineLevel="1" x14ac:dyDescent="0.2">
      <c r="A9" s="309">
        <v>1</v>
      </c>
      <c r="B9" s="308" t="s">
        <v>513</v>
      </c>
      <c r="C9" s="307" t="s">
        <v>512</v>
      </c>
      <c r="D9" s="306" t="s">
        <v>171</v>
      </c>
      <c r="E9" s="305">
        <v>3</v>
      </c>
      <c r="F9" s="383">
        <v>0</v>
      </c>
      <c r="G9" s="304">
        <f t="shared" ref="G9:G35" si="0">ROUND(E9*F9,2)</f>
        <v>0</v>
      </c>
      <c r="H9" s="297">
        <v>21.62</v>
      </c>
      <c r="I9" s="297">
        <f t="shared" ref="I9:I35" si="1">ROUND(E9*H9,2)</f>
        <v>64.86</v>
      </c>
      <c r="J9" s="297">
        <v>15.78</v>
      </c>
      <c r="K9" s="297">
        <f t="shared" ref="K9:K35" si="2">ROUND(E9*J9,2)</f>
        <v>47.34</v>
      </c>
      <c r="L9" s="297">
        <v>21</v>
      </c>
      <c r="M9" s="297">
        <f t="shared" ref="M9:M35" si="3">G9*(1+L9/100)</f>
        <v>0</v>
      </c>
      <c r="N9" s="297">
        <v>1E-4</v>
      </c>
      <c r="O9" s="297">
        <f t="shared" ref="O9:O35" si="4">ROUND(E9*N9,2)</f>
        <v>0</v>
      </c>
      <c r="P9" s="297">
        <v>0</v>
      </c>
      <c r="Q9" s="297">
        <f t="shared" ref="Q9:Q35" si="5">ROUND(E9*P9,2)</f>
        <v>0</v>
      </c>
      <c r="R9" s="297"/>
      <c r="S9" s="297" t="s">
        <v>399</v>
      </c>
      <c r="T9" s="297" t="s">
        <v>399</v>
      </c>
      <c r="U9" s="297">
        <v>2.9000000000000001E-2</v>
      </c>
      <c r="V9" s="297">
        <f t="shared" ref="V9:V35" si="6">ROUND(E9*U9,2)</f>
        <v>0.09</v>
      </c>
      <c r="W9" s="297"/>
      <c r="X9" s="297" t="s">
        <v>418</v>
      </c>
      <c r="Y9" s="105"/>
      <c r="Z9" s="105"/>
      <c r="AA9" s="105"/>
      <c r="AB9" s="105"/>
      <c r="AC9" s="105"/>
      <c r="AD9" s="105"/>
      <c r="AE9" s="105"/>
      <c r="AF9" s="105"/>
      <c r="AG9" s="105" t="s">
        <v>417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outlineLevel="1" x14ac:dyDescent="0.2">
      <c r="A10" s="309">
        <v>2</v>
      </c>
      <c r="B10" s="308" t="s">
        <v>511</v>
      </c>
      <c r="C10" s="307" t="s">
        <v>510</v>
      </c>
      <c r="D10" s="306" t="s">
        <v>182</v>
      </c>
      <c r="E10" s="305">
        <v>6</v>
      </c>
      <c r="F10" s="383">
        <v>0</v>
      </c>
      <c r="G10" s="304">
        <f t="shared" si="0"/>
        <v>0</v>
      </c>
      <c r="H10" s="297">
        <v>0</v>
      </c>
      <c r="I10" s="297">
        <f t="shared" si="1"/>
        <v>0</v>
      </c>
      <c r="J10" s="297">
        <v>22.4</v>
      </c>
      <c r="K10" s="297">
        <f t="shared" si="2"/>
        <v>134.4</v>
      </c>
      <c r="L10" s="297">
        <v>21</v>
      </c>
      <c r="M10" s="297">
        <f t="shared" si="3"/>
        <v>0</v>
      </c>
      <c r="N10" s="297">
        <v>0</v>
      </c>
      <c r="O10" s="297">
        <f t="shared" si="4"/>
        <v>0</v>
      </c>
      <c r="P10" s="297">
        <v>2.7999999999999998E-4</v>
      </c>
      <c r="Q10" s="297">
        <f t="shared" si="5"/>
        <v>0</v>
      </c>
      <c r="R10" s="297"/>
      <c r="S10" s="297" t="s">
        <v>399</v>
      </c>
      <c r="T10" s="297" t="s">
        <v>399</v>
      </c>
      <c r="U10" s="297">
        <v>5.1999999999999998E-2</v>
      </c>
      <c r="V10" s="297">
        <f t="shared" si="6"/>
        <v>0.31</v>
      </c>
      <c r="W10" s="297"/>
      <c r="X10" s="297" t="s">
        <v>418</v>
      </c>
      <c r="Y10" s="105"/>
      <c r="Z10" s="105"/>
      <c r="AA10" s="105"/>
      <c r="AB10" s="105"/>
      <c r="AC10" s="105"/>
      <c r="AD10" s="105"/>
      <c r="AE10" s="105"/>
      <c r="AF10" s="105"/>
      <c r="AG10" s="105" t="s">
        <v>417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ht="22.5" outlineLevel="1" x14ac:dyDescent="0.2">
      <c r="A11" s="309">
        <v>3</v>
      </c>
      <c r="B11" s="308" t="s">
        <v>509</v>
      </c>
      <c r="C11" s="307" t="s">
        <v>508</v>
      </c>
      <c r="D11" s="306" t="s">
        <v>171</v>
      </c>
      <c r="E11" s="305">
        <v>3</v>
      </c>
      <c r="F11" s="383">
        <v>0</v>
      </c>
      <c r="G11" s="304">
        <f t="shared" si="0"/>
        <v>0</v>
      </c>
      <c r="H11" s="297">
        <v>33.1</v>
      </c>
      <c r="I11" s="297">
        <f t="shared" si="1"/>
        <v>99.3</v>
      </c>
      <c r="J11" s="297">
        <v>190.9</v>
      </c>
      <c r="K11" s="297">
        <f t="shared" si="2"/>
        <v>572.70000000000005</v>
      </c>
      <c r="L11" s="297">
        <v>21</v>
      </c>
      <c r="M11" s="297">
        <f t="shared" si="3"/>
        <v>0</v>
      </c>
      <c r="N11" s="297">
        <v>6.0000000000000002E-5</v>
      </c>
      <c r="O11" s="297">
        <f t="shared" si="4"/>
        <v>0</v>
      </c>
      <c r="P11" s="297">
        <v>0</v>
      </c>
      <c r="Q11" s="297">
        <f t="shared" si="5"/>
        <v>0</v>
      </c>
      <c r="R11" s="297"/>
      <c r="S11" s="297" t="s">
        <v>399</v>
      </c>
      <c r="T11" s="297" t="s">
        <v>399</v>
      </c>
      <c r="U11" s="297">
        <v>0.32391999999999999</v>
      </c>
      <c r="V11" s="297">
        <f t="shared" si="6"/>
        <v>0.97</v>
      </c>
      <c r="W11" s="297"/>
      <c r="X11" s="297" t="s">
        <v>418</v>
      </c>
      <c r="Y11" s="105"/>
      <c r="Z11" s="105"/>
      <c r="AA11" s="105"/>
      <c r="AB11" s="105"/>
      <c r="AC11" s="105"/>
      <c r="AD11" s="105"/>
      <c r="AE11" s="105"/>
      <c r="AF11" s="105"/>
      <c r="AG11" s="105" t="s">
        <v>417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outlineLevel="1" x14ac:dyDescent="0.2">
      <c r="A12" s="309">
        <v>4</v>
      </c>
      <c r="B12" s="308" t="s">
        <v>507</v>
      </c>
      <c r="C12" s="307" t="s">
        <v>506</v>
      </c>
      <c r="D12" s="306" t="s">
        <v>171</v>
      </c>
      <c r="E12" s="305">
        <v>2</v>
      </c>
      <c r="F12" s="383">
        <v>0</v>
      </c>
      <c r="G12" s="304">
        <f t="shared" si="0"/>
        <v>0</v>
      </c>
      <c r="H12" s="297">
        <v>0</v>
      </c>
      <c r="I12" s="297">
        <f t="shared" si="1"/>
        <v>0</v>
      </c>
      <c r="J12" s="297">
        <v>10.9</v>
      </c>
      <c r="K12" s="297">
        <f t="shared" si="2"/>
        <v>21.8</v>
      </c>
      <c r="L12" s="297">
        <v>21</v>
      </c>
      <c r="M12" s="297">
        <f t="shared" si="3"/>
        <v>0</v>
      </c>
      <c r="N12" s="297">
        <v>0</v>
      </c>
      <c r="O12" s="297">
        <f t="shared" si="4"/>
        <v>0</v>
      </c>
      <c r="P12" s="297">
        <v>0</v>
      </c>
      <c r="Q12" s="297">
        <f t="shared" si="5"/>
        <v>0</v>
      </c>
      <c r="R12" s="297"/>
      <c r="S12" s="297" t="s">
        <v>399</v>
      </c>
      <c r="T12" s="297" t="s">
        <v>399</v>
      </c>
      <c r="U12" s="297">
        <v>0.02</v>
      </c>
      <c r="V12" s="297">
        <f t="shared" si="6"/>
        <v>0.04</v>
      </c>
      <c r="W12" s="297"/>
      <c r="X12" s="297" t="s">
        <v>418</v>
      </c>
      <c r="Y12" s="105"/>
      <c r="Z12" s="105"/>
      <c r="AA12" s="105"/>
      <c r="AB12" s="105"/>
      <c r="AC12" s="105"/>
      <c r="AD12" s="105"/>
      <c r="AE12" s="105"/>
      <c r="AF12" s="105"/>
      <c r="AG12" s="105" t="s">
        <v>417</v>
      </c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outlineLevel="1" x14ac:dyDescent="0.2">
      <c r="A13" s="309">
        <v>5</v>
      </c>
      <c r="B13" s="308" t="s">
        <v>505</v>
      </c>
      <c r="C13" s="307" t="s">
        <v>504</v>
      </c>
      <c r="D13" s="306" t="s">
        <v>171</v>
      </c>
      <c r="E13" s="305">
        <v>3</v>
      </c>
      <c r="F13" s="383">
        <v>0</v>
      </c>
      <c r="G13" s="304">
        <f t="shared" si="0"/>
        <v>0</v>
      </c>
      <c r="H13" s="297">
        <v>0</v>
      </c>
      <c r="I13" s="297">
        <f t="shared" si="1"/>
        <v>0</v>
      </c>
      <c r="J13" s="297">
        <v>12.3</v>
      </c>
      <c r="K13" s="297">
        <f t="shared" si="2"/>
        <v>36.9</v>
      </c>
      <c r="L13" s="297">
        <v>21</v>
      </c>
      <c r="M13" s="297">
        <f t="shared" si="3"/>
        <v>0</v>
      </c>
      <c r="N13" s="297">
        <v>0</v>
      </c>
      <c r="O13" s="297">
        <f t="shared" si="4"/>
        <v>0</v>
      </c>
      <c r="P13" s="297">
        <v>0</v>
      </c>
      <c r="Q13" s="297">
        <f t="shared" si="5"/>
        <v>0</v>
      </c>
      <c r="R13" s="297"/>
      <c r="S13" s="297" t="s">
        <v>399</v>
      </c>
      <c r="T13" s="297" t="s">
        <v>399</v>
      </c>
      <c r="U13" s="297">
        <v>2.2499999999999999E-2</v>
      </c>
      <c r="V13" s="297">
        <f t="shared" si="6"/>
        <v>7.0000000000000007E-2</v>
      </c>
      <c r="W13" s="297"/>
      <c r="X13" s="297" t="s">
        <v>418</v>
      </c>
      <c r="Y13" s="105"/>
      <c r="Z13" s="105"/>
      <c r="AA13" s="105"/>
      <c r="AB13" s="105"/>
      <c r="AC13" s="105"/>
      <c r="AD13" s="105"/>
      <c r="AE13" s="105"/>
      <c r="AF13" s="105"/>
      <c r="AG13" s="105" t="s">
        <v>417</v>
      </c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ht="22.5" outlineLevel="1" x14ac:dyDescent="0.2">
      <c r="A14" s="309">
        <v>6</v>
      </c>
      <c r="B14" s="308" t="s">
        <v>503</v>
      </c>
      <c r="C14" s="307" t="s">
        <v>502</v>
      </c>
      <c r="D14" s="306" t="s">
        <v>171</v>
      </c>
      <c r="E14" s="305">
        <v>2</v>
      </c>
      <c r="F14" s="383">
        <v>0</v>
      </c>
      <c r="G14" s="304">
        <f t="shared" si="0"/>
        <v>0</v>
      </c>
      <c r="H14" s="297">
        <v>0</v>
      </c>
      <c r="I14" s="297">
        <f t="shared" si="1"/>
        <v>0</v>
      </c>
      <c r="J14" s="297">
        <v>77.599999999999994</v>
      </c>
      <c r="K14" s="297">
        <f t="shared" si="2"/>
        <v>155.19999999999999</v>
      </c>
      <c r="L14" s="297">
        <v>21</v>
      </c>
      <c r="M14" s="297">
        <f t="shared" si="3"/>
        <v>0</v>
      </c>
      <c r="N14" s="297">
        <v>0</v>
      </c>
      <c r="O14" s="297">
        <f t="shared" si="4"/>
        <v>0</v>
      </c>
      <c r="P14" s="297">
        <v>0</v>
      </c>
      <c r="Q14" s="297">
        <f t="shared" si="5"/>
        <v>0</v>
      </c>
      <c r="R14" s="297"/>
      <c r="S14" s="297" t="s">
        <v>399</v>
      </c>
      <c r="T14" s="297" t="s">
        <v>399</v>
      </c>
      <c r="U14" s="297">
        <v>0.13172</v>
      </c>
      <c r="V14" s="297">
        <f t="shared" si="6"/>
        <v>0.26</v>
      </c>
      <c r="W14" s="297"/>
      <c r="X14" s="297" t="s">
        <v>418</v>
      </c>
      <c r="Y14" s="105"/>
      <c r="Z14" s="105"/>
      <c r="AA14" s="105"/>
      <c r="AB14" s="105"/>
      <c r="AC14" s="105"/>
      <c r="AD14" s="105"/>
      <c r="AE14" s="105"/>
      <c r="AF14" s="105"/>
      <c r="AG14" s="105" t="s">
        <v>417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ht="22.5" outlineLevel="1" x14ac:dyDescent="0.2">
      <c r="A15" s="309">
        <v>7</v>
      </c>
      <c r="B15" s="308" t="s">
        <v>501</v>
      </c>
      <c r="C15" s="307" t="s">
        <v>500</v>
      </c>
      <c r="D15" s="306" t="s">
        <v>171</v>
      </c>
      <c r="E15" s="305">
        <v>1</v>
      </c>
      <c r="F15" s="383">
        <v>0</v>
      </c>
      <c r="G15" s="304">
        <f t="shared" si="0"/>
        <v>0</v>
      </c>
      <c r="H15" s="297">
        <v>0</v>
      </c>
      <c r="I15" s="297">
        <f t="shared" si="1"/>
        <v>0</v>
      </c>
      <c r="J15" s="297">
        <v>82.4</v>
      </c>
      <c r="K15" s="297">
        <f t="shared" si="2"/>
        <v>82.4</v>
      </c>
      <c r="L15" s="297">
        <v>21</v>
      </c>
      <c r="M15" s="297">
        <f t="shared" si="3"/>
        <v>0</v>
      </c>
      <c r="N15" s="297">
        <v>0</v>
      </c>
      <c r="O15" s="297">
        <f t="shared" si="4"/>
        <v>0</v>
      </c>
      <c r="P15" s="297">
        <v>0</v>
      </c>
      <c r="Q15" s="297">
        <f t="shared" si="5"/>
        <v>0</v>
      </c>
      <c r="R15" s="297"/>
      <c r="S15" s="297" t="s">
        <v>399</v>
      </c>
      <c r="T15" s="297" t="s">
        <v>399</v>
      </c>
      <c r="U15" s="297">
        <v>0.13980999999999999</v>
      </c>
      <c r="V15" s="297">
        <f t="shared" si="6"/>
        <v>0.14000000000000001</v>
      </c>
      <c r="W15" s="297"/>
      <c r="X15" s="297" t="s">
        <v>418</v>
      </c>
      <c r="Y15" s="105"/>
      <c r="Z15" s="105"/>
      <c r="AA15" s="105"/>
      <c r="AB15" s="105"/>
      <c r="AC15" s="105"/>
      <c r="AD15" s="105"/>
      <c r="AE15" s="105"/>
      <c r="AF15" s="105"/>
      <c r="AG15" s="105" t="s">
        <v>417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ht="22.5" outlineLevel="1" x14ac:dyDescent="0.2">
      <c r="A16" s="309">
        <v>8</v>
      </c>
      <c r="B16" s="308" t="s">
        <v>499</v>
      </c>
      <c r="C16" s="307" t="s">
        <v>498</v>
      </c>
      <c r="D16" s="306" t="s">
        <v>182</v>
      </c>
      <c r="E16" s="305">
        <v>29</v>
      </c>
      <c r="F16" s="383">
        <v>0</v>
      </c>
      <c r="G16" s="304">
        <f t="shared" si="0"/>
        <v>0</v>
      </c>
      <c r="H16" s="297">
        <v>113.88</v>
      </c>
      <c r="I16" s="297">
        <f t="shared" si="1"/>
        <v>3302.52</v>
      </c>
      <c r="J16" s="297">
        <v>279.12</v>
      </c>
      <c r="K16" s="297">
        <f t="shared" si="2"/>
        <v>8094.48</v>
      </c>
      <c r="L16" s="297">
        <v>21</v>
      </c>
      <c r="M16" s="297">
        <f t="shared" si="3"/>
        <v>0</v>
      </c>
      <c r="N16" s="297">
        <v>4.0099999999999997E-3</v>
      </c>
      <c r="O16" s="297">
        <f t="shared" si="4"/>
        <v>0.12</v>
      </c>
      <c r="P16" s="297">
        <v>0</v>
      </c>
      <c r="Q16" s="297">
        <f t="shared" si="5"/>
        <v>0</v>
      </c>
      <c r="R16" s="297"/>
      <c r="S16" s="297" t="s">
        <v>399</v>
      </c>
      <c r="T16" s="297" t="s">
        <v>399</v>
      </c>
      <c r="U16" s="297">
        <v>0.54290000000000005</v>
      </c>
      <c r="V16" s="297">
        <f t="shared" si="6"/>
        <v>15.74</v>
      </c>
      <c r="W16" s="297"/>
      <c r="X16" s="297" t="s">
        <v>418</v>
      </c>
      <c r="Y16" s="105"/>
      <c r="Z16" s="105"/>
      <c r="AA16" s="105"/>
      <c r="AB16" s="105"/>
      <c r="AC16" s="105"/>
      <c r="AD16" s="105"/>
      <c r="AE16" s="105"/>
      <c r="AF16" s="105"/>
      <c r="AG16" s="105" t="s">
        <v>417</v>
      </c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60" ht="22.5" outlineLevel="1" x14ac:dyDescent="0.2">
      <c r="A17" s="309">
        <v>9</v>
      </c>
      <c r="B17" s="308" t="s">
        <v>497</v>
      </c>
      <c r="C17" s="307" t="s">
        <v>496</v>
      </c>
      <c r="D17" s="306" t="s">
        <v>182</v>
      </c>
      <c r="E17" s="305">
        <v>15</v>
      </c>
      <c r="F17" s="383">
        <v>0</v>
      </c>
      <c r="G17" s="304">
        <f t="shared" si="0"/>
        <v>0</v>
      </c>
      <c r="H17" s="297">
        <v>157.6</v>
      </c>
      <c r="I17" s="297">
        <f t="shared" si="1"/>
        <v>2364</v>
      </c>
      <c r="J17" s="297">
        <v>326.89999999999998</v>
      </c>
      <c r="K17" s="297">
        <f t="shared" si="2"/>
        <v>4903.5</v>
      </c>
      <c r="L17" s="297">
        <v>21</v>
      </c>
      <c r="M17" s="297">
        <f t="shared" si="3"/>
        <v>0</v>
      </c>
      <c r="N17" s="297">
        <v>5.2199999999999998E-3</v>
      </c>
      <c r="O17" s="297">
        <f t="shared" si="4"/>
        <v>0.08</v>
      </c>
      <c r="P17" s="297">
        <v>0</v>
      </c>
      <c r="Q17" s="297">
        <f t="shared" si="5"/>
        <v>0</v>
      </c>
      <c r="R17" s="297"/>
      <c r="S17" s="297" t="s">
        <v>399</v>
      </c>
      <c r="T17" s="297" t="s">
        <v>399</v>
      </c>
      <c r="U17" s="297">
        <v>0.63429999999999997</v>
      </c>
      <c r="V17" s="297">
        <f t="shared" si="6"/>
        <v>9.51</v>
      </c>
      <c r="W17" s="297"/>
      <c r="X17" s="297" t="s">
        <v>418</v>
      </c>
      <c r="Y17" s="105"/>
      <c r="Z17" s="105"/>
      <c r="AA17" s="105"/>
      <c r="AB17" s="105"/>
      <c r="AC17" s="105"/>
      <c r="AD17" s="105"/>
      <c r="AE17" s="105"/>
      <c r="AF17" s="105"/>
      <c r="AG17" s="105" t="s">
        <v>417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1:60" ht="22.5" outlineLevel="1" x14ac:dyDescent="0.2">
      <c r="A18" s="309">
        <v>10</v>
      </c>
      <c r="B18" s="308" t="s">
        <v>495</v>
      </c>
      <c r="C18" s="307" t="s">
        <v>494</v>
      </c>
      <c r="D18" s="306" t="s">
        <v>182</v>
      </c>
      <c r="E18" s="305">
        <v>14</v>
      </c>
      <c r="F18" s="383">
        <v>0</v>
      </c>
      <c r="G18" s="304">
        <f t="shared" si="0"/>
        <v>0</v>
      </c>
      <c r="H18" s="297">
        <v>252.16</v>
      </c>
      <c r="I18" s="297">
        <f t="shared" si="1"/>
        <v>3530.24</v>
      </c>
      <c r="J18" s="297">
        <v>353.84</v>
      </c>
      <c r="K18" s="297">
        <f t="shared" si="2"/>
        <v>4953.76</v>
      </c>
      <c r="L18" s="297">
        <v>21</v>
      </c>
      <c r="M18" s="297">
        <f t="shared" si="3"/>
        <v>0</v>
      </c>
      <c r="N18" s="297">
        <v>5.4099999999999999E-3</v>
      </c>
      <c r="O18" s="297">
        <f t="shared" si="4"/>
        <v>0.08</v>
      </c>
      <c r="P18" s="297">
        <v>0</v>
      </c>
      <c r="Q18" s="297">
        <f t="shared" si="5"/>
        <v>0</v>
      </c>
      <c r="R18" s="297"/>
      <c r="S18" s="297" t="s">
        <v>399</v>
      </c>
      <c r="T18" s="297" t="s">
        <v>399</v>
      </c>
      <c r="U18" s="297">
        <v>0.68279999999999996</v>
      </c>
      <c r="V18" s="297">
        <f t="shared" si="6"/>
        <v>9.56</v>
      </c>
      <c r="W18" s="297"/>
      <c r="X18" s="297" t="s">
        <v>418</v>
      </c>
      <c r="Y18" s="105"/>
      <c r="Z18" s="105"/>
      <c r="AA18" s="105"/>
      <c r="AB18" s="105"/>
      <c r="AC18" s="105"/>
      <c r="AD18" s="105"/>
      <c r="AE18" s="105"/>
      <c r="AF18" s="105"/>
      <c r="AG18" s="105" t="s">
        <v>417</v>
      </c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ht="22.5" outlineLevel="1" x14ac:dyDescent="0.2">
      <c r="A19" s="309">
        <v>11</v>
      </c>
      <c r="B19" s="308" t="s">
        <v>493</v>
      </c>
      <c r="C19" s="307" t="s">
        <v>492</v>
      </c>
      <c r="D19" s="306" t="s">
        <v>182</v>
      </c>
      <c r="E19" s="305">
        <v>7</v>
      </c>
      <c r="F19" s="383">
        <v>0</v>
      </c>
      <c r="G19" s="304">
        <f t="shared" si="0"/>
        <v>0</v>
      </c>
      <c r="H19" s="297">
        <v>22.54</v>
      </c>
      <c r="I19" s="297">
        <f t="shared" si="1"/>
        <v>157.78</v>
      </c>
      <c r="J19" s="297">
        <v>64.56</v>
      </c>
      <c r="K19" s="297">
        <f t="shared" si="2"/>
        <v>451.92</v>
      </c>
      <c r="L19" s="297">
        <v>21</v>
      </c>
      <c r="M19" s="297">
        <f t="shared" si="3"/>
        <v>0</v>
      </c>
      <c r="N19" s="297">
        <v>3.0000000000000001E-5</v>
      </c>
      <c r="O19" s="297">
        <f t="shared" si="4"/>
        <v>0</v>
      </c>
      <c r="P19" s="297">
        <v>0</v>
      </c>
      <c r="Q19" s="297">
        <f t="shared" si="5"/>
        <v>0</v>
      </c>
      <c r="R19" s="297"/>
      <c r="S19" s="297" t="s">
        <v>399</v>
      </c>
      <c r="T19" s="297" t="s">
        <v>399</v>
      </c>
      <c r="U19" s="297">
        <v>0.129</v>
      </c>
      <c r="V19" s="297">
        <f t="shared" si="6"/>
        <v>0.9</v>
      </c>
      <c r="W19" s="297"/>
      <c r="X19" s="297" t="s">
        <v>418</v>
      </c>
      <c r="Y19" s="105"/>
      <c r="Z19" s="105"/>
      <c r="AA19" s="105"/>
      <c r="AB19" s="105"/>
      <c r="AC19" s="105"/>
      <c r="AD19" s="105"/>
      <c r="AE19" s="105"/>
      <c r="AF19" s="105"/>
      <c r="AG19" s="105" t="s">
        <v>417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0" ht="22.5" outlineLevel="1" x14ac:dyDescent="0.2">
      <c r="A20" s="309">
        <v>12</v>
      </c>
      <c r="B20" s="308" t="s">
        <v>491</v>
      </c>
      <c r="C20" s="307" t="s">
        <v>490</v>
      </c>
      <c r="D20" s="306" t="s">
        <v>182</v>
      </c>
      <c r="E20" s="305">
        <v>1</v>
      </c>
      <c r="F20" s="383">
        <v>0</v>
      </c>
      <c r="G20" s="304">
        <f t="shared" si="0"/>
        <v>0</v>
      </c>
      <c r="H20" s="297">
        <v>24.23</v>
      </c>
      <c r="I20" s="297">
        <f t="shared" si="1"/>
        <v>24.23</v>
      </c>
      <c r="J20" s="297">
        <v>64.47</v>
      </c>
      <c r="K20" s="297">
        <f t="shared" si="2"/>
        <v>64.47</v>
      </c>
      <c r="L20" s="297">
        <v>21</v>
      </c>
      <c r="M20" s="297">
        <f t="shared" si="3"/>
        <v>0</v>
      </c>
      <c r="N20" s="297">
        <v>6.0000000000000002E-5</v>
      </c>
      <c r="O20" s="297">
        <f t="shared" si="4"/>
        <v>0</v>
      </c>
      <c r="P20" s="297">
        <v>0</v>
      </c>
      <c r="Q20" s="297">
        <f t="shared" si="5"/>
        <v>0</v>
      </c>
      <c r="R20" s="297"/>
      <c r="S20" s="297" t="s">
        <v>399</v>
      </c>
      <c r="T20" s="297" t="s">
        <v>399</v>
      </c>
      <c r="U20" s="297">
        <v>0.129</v>
      </c>
      <c r="V20" s="297">
        <f t="shared" si="6"/>
        <v>0.13</v>
      </c>
      <c r="W20" s="297"/>
      <c r="X20" s="297" t="s">
        <v>418</v>
      </c>
      <c r="Y20" s="105"/>
      <c r="Z20" s="105"/>
      <c r="AA20" s="105"/>
      <c r="AB20" s="105"/>
      <c r="AC20" s="105"/>
      <c r="AD20" s="105"/>
      <c r="AE20" s="105"/>
      <c r="AF20" s="105"/>
      <c r="AG20" s="105" t="s">
        <v>417</v>
      </c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1:60" ht="22.5" outlineLevel="1" x14ac:dyDescent="0.2">
      <c r="A21" s="309">
        <v>13</v>
      </c>
      <c r="B21" s="308" t="s">
        <v>489</v>
      </c>
      <c r="C21" s="307" t="s">
        <v>488</v>
      </c>
      <c r="D21" s="306" t="s">
        <v>182</v>
      </c>
      <c r="E21" s="305">
        <v>14</v>
      </c>
      <c r="F21" s="383">
        <v>0</v>
      </c>
      <c r="G21" s="304">
        <f t="shared" si="0"/>
        <v>0</v>
      </c>
      <c r="H21" s="297">
        <v>26.55</v>
      </c>
      <c r="I21" s="297">
        <f t="shared" si="1"/>
        <v>371.7</v>
      </c>
      <c r="J21" s="297">
        <v>71.05</v>
      </c>
      <c r="K21" s="297">
        <f t="shared" si="2"/>
        <v>994.7</v>
      </c>
      <c r="L21" s="297">
        <v>21</v>
      </c>
      <c r="M21" s="297">
        <f t="shared" si="3"/>
        <v>0</v>
      </c>
      <c r="N21" s="297">
        <v>5.0000000000000002E-5</v>
      </c>
      <c r="O21" s="297">
        <f t="shared" si="4"/>
        <v>0</v>
      </c>
      <c r="P21" s="297">
        <v>0</v>
      </c>
      <c r="Q21" s="297">
        <f t="shared" si="5"/>
        <v>0</v>
      </c>
      <c r="R21" s="297"/>
      <c r="S21" s="297" t="s">
        <v>399</v>
      </c>
      <c r="T21" s="297" t="s">
        <v>399</v>
      </c>
      <c r="U21" s="297">
        <v>0.14199999999999999</v>
      </c>
      <c r="V21" s="297">
        <f t="shared" si="6"/>
        <v>1.99</v>
      </c>
      <c r="W21" s="297"/>
      <c r="X21" s="297" t="s">
        <v>418</v>
      </c>
      <c r="Y21" s="105"/>
      <c r="Z21" s="105"/>
      <c r="AA21" s="105"/>
      <c r="AB21" s="105"/>
      <c r="AC21" s="105"/>
      <c r="AD21" s="105"/>
      <c r="AE21" s="105"/>
      <c r="AF21" s="105"/>
      <c r="AG21" s="105" t="s">
        <v>417</v>
      </c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</row>
    <row r="22" spans="1:60" ht="22.5" outlineLevel="1" x14ac:dyDescent="0.2">
      <c r="A22" s="309">
        <v>14</v>
      </c>
      <c r="B22" s="308" t="s">
        <v>487</v>
      </c>
      <c r="C22" s="307" t="s">
        <v>486</v>
      </c>
      <c r="D22" s="306" t="s">
        <v>182</v>
      </c>
      <c r="E22" s="305">
        <v>22</v>
      </c>
      <c r="F22" s="383">
        <v>0</v>
      </c>
      <c r="G22" s="304">
        <f t="shared" si="0"/>
        <v>0</v>
      </c>
      <c r="H22" s="297">
        <v>44.53</v>
      </c>
      <c r="I22" s="297">
        <f t="shared" si="1"/>
        <v>979.66</v>
      </c>
      <c r="J22" s="297">
        <v>64.47</v>
      </c>
      <c r="K22" s="297">
        <f t="shared" si="2"/>
        <v>1418.34</v>
      </c>
      <c r="L22" s="297">
        <v>21</v>
      </c>
      <c r="M22" s="297">
        <f t="shared" si="3"/>
        <v>0</v>
      </c>
      <c r="N22" s="297">
        <v>5.0000000000000002E-5</v>
      </c>
      <c r="O22" s="297">
        <f t="shared" si="4"/>
        <v>0</v>
      </c>
      <c r="P22" s="297">
        <v>0</v>
      </c>
      <c r="Q22" s="297">
        <f t="shared" si="5"/>
        <v>0</v>
      </c>
      <c r="R22" s="297"/>
      <c r="S22" s="297" t="s">
        <v>399</v>
      </c>
      <c r="T22" s="297" t="s">
        <v>399</v>
      </c>
      <c r="U22" s="297">
        <v>0.129</v>
      </c>
      <c r="V22" s="297">
        <f t="shared" si="6"/>
        <v>2.84</v>
      </c>
      <c r="W22" s="297"/>
      <c r="X22" s="297" t="s">
        <v>418</v>
      </c>
      <c r="Y22" s="105"/>
      <c r="Z22" s="105"/>
      <c r="AA22" s="105"/>
      <c r="AB22" s="105"/>
      <c r="AC22" s="105"/>
      <c r="AD22" s="105"/>
      <c r="AE22" s="105"/>
      <c r="AF22" s="105"/>
      <c r="AG22" s="105" t="s">
        <v>417</v>
      </c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1:60" ht="22.5" outlineLevel="1" x14ac:dyDescent="0.2">
      <c r="A23" s="309">
        <v>15</v>
      </c>
      <c r="B23" s="308" t="s">
        <v>485</v>
      </c>
      <c r="C23" s="307" t="s">
        <v>484</v>
      </c>
      <c r="D23" s="306" t="s">
        <v>182</v>
      </c>
      <c r="E23" s="305">
        <v>14</v>
      </c>
      <c r="F23" s="383">
        <v>0</v>
      </c>
      <c r="G23" s="304">
        <f t="shared" si="0"/>
        <v>0</v>
      </c>
      <c r="H23" s="297">
        <v>73.03</v>
      </c>
      <c r="I23" s="297">
        <f t="shared" si="1"/>
        <v>1022.42</v>
      </c>
      <c r="J23" s="297">
        <v>64.47</v>
      </c>
      <c r="K23" s="297">
        <f t="shared" si="2"/>
        <v>902.58</v>
      </c>
      <c r="L23" s="297">
        <v>21</v>
      </c>
      <c r="M23" s="297">
        <f t="shared" si="3"/>
        <v>0</v>
      </c>
      <c r="N23" s="297">
        <v>6.9999999999999994E-5</v>
      </c>
      <c r="O23" s="297">
        <f t="shared" si="4"/>
        <v>0</v>
      </c>
      <c r="P23" s="297">
        <v>0</v>
      </c>
      <c r="Q23" s="297">
        <f t="shared" si="5"/>
        <v>0</v>
      </c>
      <c r="R23" s="297"/>
      <c r="S23" s="297" t="s">
        <v>399</v>
      </c>
      <c r="T23" s="297" t="s">
        <v>399</v>
      </c>
      <c r="U23" s="297">
        <v>0.129</v>
      </c>
      <c r="V23" s="297">
        <f t="shared" si="6"/>
        <v>1.81</v>
      </c>
      <c r="W23" s="297"/>
      <c r="X23" s="297" t="s">
        <v>418</v>
      </c>
      <c r="Y23" s="105"/>
      <c r="Z23" s="105"/>
      <c r="AA23" s="105"/>
      <c r="AB23" s="105"/>
      <c r="AC23" s="105"/>
      <c r="AD23" s="105"/>
      <c r="AE23" s="105"/>
      <c r="AF23" s="105"/>
      <c r="AG23" s="105" t="s">
        <v>417</v>
      </c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</row>
    <row r="24" spans="1:60" outlineLevel="1" x14ac:dyDescent="0.2">
      <c r="A24" s="309">
        <v>16</v>
      </c>
      <c r="B24" s="308" t="s">
        <v>483</v>
      </c>
      <c r="C24" s="307" t="s">
        <v>482</v>
      </c>
      <c r="D24" s="306" t="s">
        <v>171</v>
      </c>
      <c r="E24" s="305">
        <v>9</v>
      </c>
      <c r="F24" s="383">
        <v>0</v>
      </c>
      <c r="G24" s="304">
        <f t="shared" si="0"/>
        <v>0</v>
      </c>
      <c r="H24" s="297">
        <v>0</v>
      </c>
      <c r="I24" s="297">
        <f t="shared" si="1"/>
        <v>0</v>
      </c>
      <c r="J24" s="297">
        <v>246.5</v>
      </c>
      <c r="K24" s="297">
        <f t="shared" si="2"/>
        <v>2218.5</v>
      </c>
      <c r="L24" s="297">
        <v>21</v>
      </c>
      <c r="M24" s="297">
        <f t="shared" si="3"/>
        <v>0</v>
      </c>
      <c r="N24" s="297">
        <v>0</v>
      </c>
      <c r="O24" s="297">
        <f t="shared" si="4"/>
        <v>0</v>
      </c>
      <c r="P24" s="297">
        <v>0</v>
      </c>
      <c r="Q24" s="297">
        <f t="shared" si="5"/>
        <v>0</v>
      </c>
      <c r="R24" s="297"/>
      <c r="S24" s="297" t="s">
        <v>399</v>
      </c>
      <c r="T24" s="297" t="s">
        <v>399</v>
      </c>
      <c r="U24" s="297">
        <v>0.42499999999999999</v>
      </c>
      <c r="V24" s="297">
        <f t="shared" si="6"/>
        <v>3.83</v>
      </c>
      <c r="W24" s="297"/>
      <c r="X24" s="297" t="s">
        <v>418</v>
      </c>
      <c r="Y24" s="105"/>
      <c r="Z24" s="105"/>
      <c r="AA24" s="105"/>
      <c r="AB24" s="105"/>
      <c r="AC24" s="105"/>
      <c r="AD24" s="105"/>
      <c r="AE24" s="105"/>
      <c r="AF24" s="105"/>
      <c r="AG24" s="105" t="s">
        <v>417</v>
      </c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1:60" outlineLevel="1" x14ac:dyDescent="0.2">
      <c r="A25" s="309">
        <v>17</v>
      </c>
      <c r="B25" s="308" t="s">
        <v>481</v>
      </c>
      <c r="C25" s="307" t="s">
        <v>480</v>
      </c>
      <c r="D25" s="306" t="s">
        <v>171</v>
      </c>
      <c r="E25" s="305">
        <v>3</v>
      </c>
      <c r="F25" s="383">
        <v>0</v>
      </c>
      <c r="G25" s="304">
        <f t="shared" si="0"/>
        <v>0</v>
      </c>
      <c r="H25" s="297">
        <v>0</v>
      </c>
      <c r="I25" s="297">
        <f t="shared" si="1"/>
        <v>0</v>
      </c>
      <c r="J25" s="297">
        <v>89.9</v>
      </c>
      <c r="K25" s="297">
        <f t="shared" si="2"/>
        <v>269.7</v>
      </c>
      <c r="L25" s="297">
        <v>21</v>
      </c>
      <c r="M25" s="297">
        <f t="shared" si="3"/>
        <v>0</v>
      </c>
      <c r="N25" s="297">
        <v>0</v>
      </c>
      <c r="O25" s="297">
        <f t="shared" si="4"/>
        <v>0</v>
      </c>
      <c r="P25" s="297">
        <v>0</v>
      </c>
      <c r="Q25" s="297">
        <f t="shared" si="5"/>
        <v>0</v>
      </c>
      <c r="R25" s="297"/>
      <c r="S25" s="297" t="s">
        <v>399</v>
      </c>
      <c r="T25" s="297" t="s">
        <v>399</v>
      </c>
      <c r="U25" s="297">
        <v>0.16500000000000001</v>
      </c>
      <c r="V25" s="297">
        <f t="shared" si="6"/>
        <v>0.5</v>
      </c>
      <c r="W25" s="297"/>
      <c r="X25" s="297" t="s">
        <v>418</v>
      </c>
      <c r="Y25" s="105"/>
      <c r="Z25" s="105"/>
      <c r="AA25" s="105"/>
      <c r="AB25" s="105"/>
      <c r="AC25" s="105"/>
      <c r="AD25" s="105"/>
      <c r="AE25" s="105"/>
      <c r="AF25" s="105"/>
      <c r="AG25" s="105" t="s">
        <v>417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1:60" outlineLevel="1" x14ac:dyDescent="0.2">
      <c r="A26" s="309">
        <v>18</v>
      </c>
      <c r="B26" s="308" t="s">
        <v>479</v>
      </c>
      <c r="C26" s="307" t="s">
        <v>478</v>
      </c>
      <c r="D26" s="306" t="s">
        <v>171</v>
      </c>
      <c r="E26" s="305">
        <v>2</v>
      </c>
      <c r="F26" s="383">
        <v>0</v>
      </c>
      <c r="G26" s="304">
        <f t="shared" si="0"/>
        <v>0</v>
      </c>
      <c r="H26" s="297">
        <v>92.32</v>
      </c>
      <c r="I26" s="297">
        <f t="shared" si="1"/>
        <v>184.64</v>
      </c>
      <c r="J26" s="297">
        <v>45.18</v>
      </c>
      <c r="K26" s="297">
        <f t="shared" si="2"/>
        <v>90.36</v>
      </c>
      <c r="L26" s="297">
        <v>21</v>
      </c>
      <c r="M26" s="297">
        <f t="shared" si="3"/>
        <v>0</v>
      </c>
      <c r="N26" s="297">
        <v>1.2999999999999999E-4</v>
      </c>
      <c r="O26" s="297">
        <f t="shared" si="4"/>
        <v>0</v>
      </c>
      <c r="P26" s="297">
        <v>0</v>
      </c>
      <c r="Q26" s="297">
        <f t="shared" si="5"/>
        <v>0</v>
      </c>
      <c r="R26" s="297"/>
      <c r="S26" s="297" t="s">
        <v>399</v>
      </c>
      <c r="T26" s="297" t="s">
        <v>399</v>
      </c>
      <c r="U26" s="297">
        <v>8.3000000000000004E-2</v>
      </c>
      <c r="V26" s="297">
        <f t="shared" si="6"/>
        <v>0.17</v>
      </c>
      <c r="W26" s="297"/>
      <c r="X26" s="297" t="s">
        <v>418</v>
      </c>
      <c r="Y26" s="105"/>
      <c r="Z26" s="105"/>
      <c r="AA26" s="105"/>
      <c r="AB26" s="105"/>
      <c r="AC26" s="105"/>
      <c r="AD26" s="105"/>
      <c r="AE26" s="105"/>
      <c r="AF26" s="105"/>
      <c r="AG26" s="105" t="s">
        <v>417</v>
      </c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</row>
    <row r="27" spans="1:60" outlineLevel="1" x14ac:dyDescent="0.2">
      <c r="A27" s="309">
        <v>19</v>
      </c>
      <c r="B27" s="308" t="s">
        <v>477</v>
      </c>
      <c r="C27" s="307" t="s">
        <v>476</v>
      </c>
      <c r="D27" s="306" t="s">
        <v>171</v>
      </c>
      <c r="E27" s="305">
        <v>2</v>
      </c>
      <c r="F27" s="383">
        <v>0</v>
      </c>
      <c r="G27" s="304">
        <f t="shared" si="0"/>
        <v>0</v>
      </c>
      <c r="H27" s="297">
        <v>0</v>
      </c>
      <c r="I27" s="297">
        <f t="shared" si="1"/>
        <v>0</v>
      </c>
      <c r="J27" s="297">
        <v>26.7</v>
      </c>
      <c r="K27" s="297">
        <f t="shared" si="2"/>
        <v>53.4</v>
      </c>
      <c r="L27" s="297">
        <v>21</v>
      </c>
      <c r="M27" s="297">
        <f t="shared" si="3"/>
        <v>0</v>
      </c>
      <c r="N27" s="297">
        <v>0</v>
      </c>
      <c r="O27" s="297">
        <f t="shared" si="4"/>
        <v>0</v>
      </c>
      <c r="P27" s="297">
        <v>5.2999999999999998E-4</v>
      </c>
      <c r="Q27" s="297">
        <f t="shared" si="5"/>
        <v>0</v>
      </c>
      <c r="R27" s="297"/>
      <c r="S27" s="297" t="s">
        <v>399</v>
      </c>
      <c r="T27" s="297" t="s">
        <v>399</v>
      </c>
      <c r="U27" s="297">
        <v>6.2E-2</v>
      </c>
      <c r="V27" s="297">
        <f t="shared" si="6"/>
        <v>0.12</v>
      </c>
      <c r="W27" s="297"/>
      <c r="X27" s="297" t="s">
        <v>418</v>
      </c>
      <c r="Y27" s="105"/>
      <c r="Z27" s="105"/>
      <c r="AA27" s="105"/>
      <c r="AB27" s="105"/>
      <c r="AC27" s="105"/>
      <c r="AD27" s="105"/>
      <c r="AE27" s="105"/>
      <c r="AF27" s="105"/>
      <c r="AG27" s="105" t="s">
        <v>417</v>
      </c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ht="22.5" outlineLevel="1" x14ac:dyDescent="0.2">
      <c r="A28" s="309">
        <v>20</v>
      </c>
      <c r="B28" s="308" t="s">
        <v>475</v>
      </c>
      <c r="C28" s="307" t="s">
        <v>474</v>
      </c>
      <c r="D28" s="306" t="s">
        <v>171</v>
      </c>
      <c r="E28" s="305">
        <v>1</v>
      </c>
      <c r="F28" s="383">
        <v>0</v>
      </c>
      <c r="G28" s="304">
        <f t="shared" si="0"/>
        <v>0</v>
      </c>
      <c r="H28" s="297">
        <v>249.82</v>
      </c>
      <c r="I28" s="297">
        <f t="shared" si="1"/>
        <v>249.82</v>
      </c>
      <c r="J28" s="297">
        <v>112.68</v>
      </c>
      <c r="K28" s="297">
        <f t="shared" si="2"/>
        <v>112.68</v>
      </c>
      <c r="L28" s="297">
        <v>21</v>
      </c>
      <c r="M28" s="297">
        <f t="shared" si="3"/>
        <v>0</v>
      </c>
      <c r="N28" s="297">
        <v>3.8000000000000002E-4</v>
      </c>
      <c r="O28" s="297">
        <f t="shared" si="4"/>
        <v>0</v>
      </c>
      <c r="P28" s="297">
        <v>0</v>
      </c>
      <c r="Q28" s="297">
        <f t="shared" si="5"/>
        <v>0</v>
      </c>
      <c r="R28" s="297"/>
      <c r="S28" s="297" t="s">
        <v>399</v>
      </c>
      <c r="T28" s="297" t="s">
        <v>399</v>
      </c>
      <c r="U28" s="297">
        <v>0.20699999999999999</v>
      </c>
      <c r="V28" s="297">
        <f t="shared" si="6"/>
        <v>0.21</v>
      </c>
      <c r="W28" s="297"/>
      <c r="X28" s="297" t="s">
        <v>418</v>
      </c>
      <c r="Y28" s="105"/>
      <c r="Z28" s="105"/>
      <c r="AA28" s="105"/>
      <c r="AB28" s="105"/>
      <c r="AC28" s="105"/>
      <c r="AD28" s="105"/>
      <c r="AE28" s="105"/>
      <c r="AF28" s="105"/>
      <c r="AG28" s="105" t="s">
        <v>417</v>
      </c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1:60" ht="22.5" outlineLevel="1" x14ac:dyDescent="0.2">
      <c r="A29" s="309">
        <v>21</v>
      </c>
      <c r="B29" s="308" t="s">
        <v>473</v>
      </c>
      <c r="C29" s="307" t="s">
        <v>472</v>
      </c>
      <c r="D29" s="306" t="s">
        <v>171</v>
      </c>
      <c r="E29" s="305">
        <v>1</v>
      </c>
      <c r="F29" s="383">
        <v>0</v>
      </c>
      <c r="G29" s="304">
        <f t="shared" si="0"/>
        <v>0</v>
      </c>
      <c r="H29" s="297">
        <v>417.43</v>
      </c>
      <c r="I29" s="297">
        <f t="shared" si="1"/>
        <v>417.43</v>
      </c>
      <c r="J29" s="297">
        <v>123.57</v>
      </c>
      <c r="K29" s="297">
        <f t="shared" si="2"/>
        <v>123.57</v>
      </c>
      <c r="L29" s="297">
        <v>21</v>
      </c>
      <c r="M29" s="297">
        <f t="shared" si="3"/>
        <v>0</v>
      </c>
      <c r="N29" s="297">
        <v>6.7000000000000002E-4</v>
      </c>
      <c r="O29" s="297">
        <f t="shared" si="4"/>
        <v>0</v>
      </c>
      <c r="P29" s="297">
        <v>0</v>
      </c>
      <c r="Q29" s="297">
        <f t="shared" si="5"/>
        <v>0</v>
      </c>
      <c r="R29" s="297"/>
      <c r="S29" s="297" t="s">
        <v>399</v>
      </c>
      <c r="T29" s="297" t="s">
        <v>399</v>
      </c>
      <c r="U29" s="297">
        <v>0.22700000000000001</v>
      </c>
      <c r="V29" s="297">
        <f t="shared" si="6"/>
        <v>0.23</v>
      </c>
      <c r="W29" s="297"/>
      <c r="X29" s="297" t="s">
        <v>418</v>
      </c>
      <c r="Y29" s="105"/>
      <c r="Z29" s="105"/>
      <c r="AA29" s="105"/>
      <c r="AB29" s="105"/>
      <c r="AC29" s="105"/>
      <c r="AD29" s="105"/>
      <c r="AE29" s="105"/>
      <c r="AF29" s="105"/>
      <c r="AG29" s="105" t="s">
        <v>417</v>
      </c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</row>
    <row r="30" spans="1:60" ht="22.5" outlineLevel="1" x14ac:dyDescent="0.2">
      <c r="A30" s="309">
        <v>22</v>
      </c>
      <c r="B30" s="308" t="s">
        <v>471</v>
      </c>
      <c r="C30" s="307" t="s">
        <v>470</v>
      </c>
      <c r="D30" s="306" t="s">
        <v>171</v>
      </c>
      <c r="E30" s="305">
        <v>3</v>
      </c>
      <c r="F30" s="383">
        <v>0</v>
      </c>
      <c r="G30" s="304">
        <f t="shared" si="0"/>
        <v>0</v>
      </c>
      <c r="H30" s="297">
        <v>243.17</v>
      </c>
      <c r="I30" s="297">
        <f t="shared" si="1"/>
        <v>729.51</v>
      </c>
      <c r="J30" s="297">
        <v>89.83</v>
      </c>
      <c r="K30" s="297">
        <f t="shared" si="2"/>
        <v>269.49</v>
      </c>
      <c r="L30" s="297">
        <v>21</v>
      </c>
      <c r="M30" s="297">
        <f t="shared" si="3"/>
        <v>0</v>
      </c>
      <c r="N30" s="297">
        <v>2.9999999999999997E-4</v>
      </c>
      <c r="O30" s="297">
        <f t="shared" si="4"/>
        <v>0</v>
      </c>
      <c r="P30" s="297">
        <v>0</v>
      </c>
      <c r="Q30" s="297">
        <f t="shared" si="5"/>
        <v>0</v>
      </c>
      <c r="R30" s="297"/>
      <c r="S30" s="297" t="s">
        <v>399</v>
      </c>
      <c r="T30" s="297" t="s">
        <v>399</v>
      </c>
      <c r="U30" s="297">
        <v>0.16500000000000001</v>
      </c>
      <c r="V30" s="297">
        <f t="shared" si="6"/>
        <v>0.5</v>
      </c>
      <c r="W30" s="297"/>
      <c r="X30" s="297" t="s">
        <v>418</v>
      </c>
      <c r="Y30" s="105"/>
      <c r="Z30" s="105"/>
      <c r="AA30" s="105"/>
      <c r="AB30" s="105"/>
      <c r="AC30" s="105"/>
      <c r="AD30" s="105"/>
      <c r="AE30" s="105"/>
      <c r="AF30" s="105"/>
      <c r="AG30" s="105" t="s">
        <v>417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1:60" ht="22.5" outlineLevel="1" x14ac:dyDescent="0.2">
      <c r="A31" s="309">
        <v>23</v>
      </c>
      <c r="B31" s="308" t="s">
        <v>469</v>
      </c>
      <c r="C31" s="307" t="s">
        <v>468</v>
      </c>
      <c r="D31" s="306" t="s">
        <v>171</v>
      </c>
      <c r="E31" s="305">
        <v>1</v>
      </c>
      <c r="F31" s="383">
        <v>0</v>
      </c>
      <c r="G31" s="304">
        <f t="shared" si="0"/>
        <v>0</v>
      </c>
      <c r="H31" s="297">
        <v>324.82</v>
      </c>
      <c r="I31" s="297">
        <f t="shared" si="1"/>
        <v>324.82</v>
      </c>
      <c r="J31" s="297">
        <v>112.68</v>
      </c>
      <c r="K31" s="297">
        <f t="shared" si="2"/>
        <v>112.68</v>
      </c>
      <c r="L31" s="297">
        <v>21</v>
      </c>
      <c r="M31" s="297">
        <f t="shared" si="3"/>
        <v>0</v>
      </c>
      <c r="N31" s="297">
        <v>4.4000000000000002E-4</v>
      </c>
      <c r="O31" s="297">
        <f t="shared" si="4"/>
        <v>0</v>
      </c>
      <c r="P31" s="297">
        <v>0</v>
      </c>
      <c r="Q31" s="297">
        <f t="shared" si="5"/>
        <v>0</v>
      </c>
      <c r="R31" s="297"/>
      <c r="S31" s="297" t="s">
        <v>399</v>
      </c>
      <c r="T31" s="297" t="s">
        <v>399</v>
      </c>
      <c r="U31" s="297">
        <v>0.20699999999999999</v>
      </c>
      <c r="V31" s="297">
        <f t="shared" si="6"/>
        <v>0.21</v>
      </c>
      <c r="W31" s="297"/>
      <c r="X31" s="297" t="s">
        <v>418</v>
      </c>
      <c r="Y31" s="105"/>
      <c r="Z31" s="105"/>
      <c r="AA31" s="105"/>
      <c r="AB31" s="105"/>
      <c r="AC31" s="105"/>
      <c r="AD31" s="105"/>
      <c r="AE31" s="105"/>
      <c r="AF31" s="105"/>
      <c r="AG31" s="105" t="s">
        <v>417</v>
      </c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1:60" outlineLevel="1" x14ac:dyDescent="0.2">
      <c r="A32" s="309">
        <v>24</v>
      </c>
      <c r="B32" s="308" t="s">
        <v>467</v>
      </c>
      <c r="C32" s="307" t="s">
        <v>466</v>
      </c>
      <c r="D32" s="306" t="s">
        <v>182</v>
      </c>
      <c r="E32" s="305">
        <v>58</v>
      </c>
      <c r="F32" s="383">
        <v>0</v>
      </c>
      <c r="G32" s="304">
        <f t="shared" si="0"/>
        <v>0</v>
      </c>
      <c r="H32" s="297">
        <v>0.23</v>
      </c>
      <c r="I32" s="297">
        <f t="shared" si="1"/>
        <v>13.34</v>
      </c>
      <c r="J32" s="297">
        <v>15.87</v>
      </c>
      <c r="K32" s="297">
        <f t="shared" si="2"/>
        <v>920.46</v>
      </c>
      <c r="L32" s="297">
        <v>21</v>
      </c>
      <c r="M32" s="297">
        <f t="shared" si="3"/>
        <v>0</v>
      </c>
      <c r="N32" s="297">
        <v>0</v>
      </c>
      <c r="O32" s="297">
        <f t="shared" si="4"/>
        <v>0</v>
      </c>
      <c r="P32" s="297">
        <v>0</v>
      </c>
      <c r="Q32" s="297">
        <f t="shared" si="5"/>
        <v>0</v>
      </c>
      <c r="R32" s="297"/>
      <c r="S32" s="297" t="s">
        <v>399</v>
      </c>
      <c r="T32" s="297" t="s">
        <v>399</v>
      </c>
      <c r="U32" s="297">
        <v>2.9000000000000001E-2</v>
      </c>
      <c r="V32" s="297">
        <f t="shared" si="6"/>
        <v>1.68</v>
      </c>
      <c r="W32" s="297"/>
      <c r="X32" s="297" t="s">
        <v>418</v>
      </c>
      <c r="Y32" s="105"/>
      <c r="Z32" s="105"/>
      <c r="AA32" s="105"/>
      <c r="AB32" s="105"/>
      <c r="AC32" s="105"/>
      <c r="AD32" s="105"/>
      <c r="AE32" s="105"/>
      <c r="AF32" s="105"/>
      <c r="AG32" s="105" t="s">
        <v>417</v>
      </c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</row>
    <row r="33" spans="1:60" ht="22.5" outlineLevel="1" x14ac:dyDescent="0.2">
      <c r="A33" s="309">
        <v>25</v>
      </c>
      <c r="B33" s="308" t="s">
        <v>465</v>
      </c>
      <c r="C33" s="307" t="s">
        <v>464</v>
      </c>
      <c r="D33" s="306" t="s">
        <v>182</v>
      </c>
      <c r="E33" s="305">
        <v>58</v>
      </c>
      <c r="F33" s="383">
        <v>0</v>
      </c>
      <c r="G33" s="304">
        <f t="shared" si="0"/>
        <v>0</v>
      </c>
      <c r="H33" s="297">
        <v>1.87</v>
      </c>
      <c r="I33" s="297">
        <f t="shared" si="1"/>
        <v>108.46</v>
      </c>
      <c r="J33" s="297">
        <v>33.83</v>
      </c>
      <c r="K33" s="297">
        <f t="shared" si="2"/>
        <v>1962.14</v>
      </c>
      <c r="L33" s="297">
        <v>21</v>
      </c>
      <c r="M33" s="297">
        <f t="shared" si="3"/>
        <v>0</v>
      </c>
      <c r="N33" s="297">
        <v>1.0000000000000001E-5</v>
      </c>
      <c r="O33" s="297">
        <f t="shared" si="4"/>
        <v>0</v>
      </c>
      <c r="P33" s="297">
        <v>0</v>
      </c>
      <c r="Q33" s="297">
        <f t="shared" si="5"/>
        <v>0</v>
      </c>
      <c r="R33" s="297"/>
      <c r="S33" s="297" t="s">
        <v>399</v>
      </c>
      <c r="T33" s="297" t="s">
        <v>399</v>
      </c>
      <c r="U33" s="297">
        <v>6.2E-2</v>
      </c>
      <c r="V33" s="297">
        <f t="shared" si="6"/>
        <v>3.6</v>
      </c>
      <c r="W33" s="297"/>
      <c r="X33" s="297" t="s">
        <v>418</v>
      </c>
      <c r="Y33" s="105"/>
      <c r="Z33" s="105"/>
      <c r="AA33" s="105"/>
      <c r="AB33" s="105"/>
      <c r="AC33" s="105"/>
      <c r="AD33" s="105"/>
      <c r="AE33" s="105"/>
      <c r="AF33" s="105"/>
      <c r="AG33" s="105" t="s">
        <v>417</v>
      </c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</row>
    <row r="34" spans="1:60" outlineLevel="1" x14ac:dyDescent="0.2">
      <c r="A34" s="309">
        <v>26</v>
      </c>
      <c r="B34" s="308" t="s">
        <v>463</v>
      </c>
      <c r="C34" s="307" t="s">
        <v>462</v>
      </c>
      <c r="D34" s="306" t="s">
        <v>0</v>
      </c>
      <c r="E34" s="305">
        <v>429.12200000000001</v>
      </c>
      <c r="F34" s="383">
        <v>0</v>
      </c>
      <c r="G34" s="304">
        <f t="shared" si="0"/>
        <v>0</v>
      </c>
      <c r="H34" s="297">
        <v>0</v>
      </c>
      <c r="I34" s="297">
        <f t="shared" si="1"/>
        <v>0</v>
      </c>
      <c r="J34" s="297">
        <v>1.55</v>
      </c>
      <c r="K34" s="297">
        <f t="shared" si="2"/>
        <v>665.14</v>
      </c>
      <c r="L34" s="297">
        <v>21</v>
      </c>
      <c r="M34" s="297">
        <f t="shared" si="3"/>
        <v>0</v>
      </c>
      <c r="N34" s="297">
        <v>0</v>
      </c>
      <c r="O34" s="297">
        <f t="shared" si="4"/>
        <v>0</v>
      </c>
      <c r="P34" s="297">
        <v>0</v>
      </c>
      <c r="Q34" s="297">
        <f t="shared" si="5"/>
        <v>0</v>
      </c>
      <c r="R34" s="297"/>
      <c r="S34" s="297" t="s">
        <v>399</v>
      </c>
      <c r="T34" s="297" t="s">
        <v>399</v>
      </c>
      <c r="U34" s="297">
        <v>0</v>
      </c>
      <c r="V34" s="297">
        <f t="shared" si="6"/>
        <v>0</v>
      </c>
      <c r="W34" s="297"/>
      <c r="X34" s="297" t="s">
        <v>414</v>
      </c>
      <c r="Y34" s="105"/>
      <c r="Z34" s="105"/>
      <c r="AA34" s="105"/>
      <c r="AB34" s="105"/>
      <c r="AC34" s="105"/>
      <c r="AD34" s="105"/>
      <c r="AE34" s="105"/>
      <c r="AF34" s="105"/>
      <c r="AG34" s="105" t="s">
        <v>413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</row>
    <row r="35" spans="1:60" outlineLevel="1" x14ac:dyDescent="0.2">
      <c r="A35" s="303">
        <v>27</v>
      </c>
      <c r="B35" s="302" t="s">
        <v>461</v>
      </c>
      <c r="C35" s="301" t="s">
        <v>460</v>
      </c>
      <c r="D35" s="300" t="s">
        <v>204</v>
      </c>
      <c r="E35" s="299">
        <v>2.7399999999999998E-3</v>
      </c>
      <c r="F35" s="384">
        <v>0</v>
      </c>
      <c r="G35" s="298">
        <f t="shared" si="0"/>
        <v>0</v>
      </c>
      <c r="H35" s="297">
        <v>0</v>
      </c>
      <c r="I35" s="297">
        <f t="shared" si="1"/>
        <v>0</v>
      </c>
      <c r="J35" s="297">
        <v>2770</v>
      </c>
      <c r="K35" s="297">
        <f t="shared" si="2"/>
        <v>7.59</v>
      </c>
      <c r="L35" s="297">
        <v>21</v>
      </c>
      <c r="M35" s="297">
        <f t="shared" si="3"/>
        <v>0</v>
      </c>
      <c r="N35" s="297">
        <v>0</v>
      </c>
      <c r="O35" s="297">
        <f t="shared" si="4"/>
        <v>0</v>
      </c>
      <c r="P35" s="297">
        <v>0</v>
      </c>
      <c r="Q35" s="297">
        <f t="shared" si="5"/>
        <v>0</v>
      </c>
      <c r="R35" s="297"/>
      <c r="S35" s="297" t="s">
        <v>399</v>
      </c>
      <c r="T35" s="297" t="s">
        <v>399</v>
      </c>
      <c r="U35" s="297">
        <v>4.93</v>
      </c>
      <c r="V35" s="297">
        <f t="shared" si="6"/>
        <v>0.01</v>
      </c>
      <c r="W35" s="297"/>
      <c r="X35" s="297" t="s">
        <v>410</v>
      </c>
      <c r="Y35" s="105"/>
      <c r="Z35" s="105"/>
      <c r="AA35" s="105"/>
      <c r="AB35" s="105"/>
      <c r="AC35" s="105"/>
      <c r="AD35" s="105"/>
      <c r="AE35" s="105"/>
      <c r="AF35" s="105"/>
      <c r="AG35" s="105" t="s">
        <v>409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1:60" x14ac:dyDescent="0.2">
      <c r="A36" s="4"/>
      <c r="B36" s="5"/>
      <c r="C36" s="140"/>
      <c r="D36" s="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AE36">
        <v>12</v>
      </c>
      <c r="AF36">
        <v>21</v>
      </c>
      <c r="AG36" t="s">
        <v>103</v>
      </c>
    </row>
    <row r="37" spans="1:60" x14ac:dyDescent="0.2">
      <c r="C37" s="141"/>
      <c r="D37" s="11"/>
      <c r="AG37" t="s">
        <v>327</v>
      </c>
    </row>
    <row r="38" spans="1:60" x14ac:dyDescent="0.2">
      <c r="D38" s="11"/>
    </row>
    <row r="39" spans="1:60" x14ac:dyDescent="0.2">
      <c r="D39" s="11"/>
    </row>
    <row r="40" spans="1:60" x14ac:dyDescent="0.2">
      <c r="D40" s="11"/>
    </row>
    <row r="41" spans="1:60" x14ac:dyDescent="0.2">
      <c r="D41" s="11"/>
    </row>
    <row r="42" spans="1:60" x14ac:dyDescent="0.2">
      <c r="D42" s="11"/>
    </row>
    <row r="43" spans="1:60" x14ac:dyDescent="0.2">
      <c r="D43" s="11"/>
    </row>
    <row r="44" spans="1:60" x14ac:dyDescent="0.2">
      <c r="D44" s="11"/>
    </row>
    <row r="45" spans="1:60" x14ac:dyDescent="0.2">
      <c r="D45" s="11"/>
    </row>
    <row r="46" spans="1:60" x14ac:dyDescent="0.2">
      <c r="D46" s="11"/>
    </row>
    <row r="47" spans="1:60" x14ac:dyDescent="0.2">
      <c r="D47" s="11"/>
    </row>
    <row r="48" spans="1:60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C9CD-44B9-4BEE-9182-BD022CA6CC18}">
  <sheetPr>
    <tabColor rgb="FF92D050"/>
    <outlinePr summaryBelow="0"/>
  </sheetPr>
  <dimension ref="A1:BH5000"/>
  <sheetViews>
    <sheetView workbookViewId="0">
      <pane ySplit="7" topLeftCell="A8" activePane="bottomLeft" state="frozen"/>
      <selection activeCell="AO56" sqref="AO56"/>
      <selection pane="bottomLeft" activeCell="AB21" sqref="AB21"/>
    </sheetView>
  </sheetViews>
  <sheetFormatPr defaultRowHeight="12.75" outlineLevelRow="1" x14ac:dyDescent="0.2"/>
  <cols>
    <col min="1" max="1" width="3.42578125" customWidth="1"/>
    <col min="2" max="2" width="12.5703125" style="73" customWidth="1"/>
    <col min="3" max="3" width="38.28515625" style="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49" t="s">
        <v>6</v>
      </c>
      <c r="B1" s="449"/>
      <c r="C1" s="449"/>
      <c r="D1" s="449"/>
      <c r="E1" s="449"/>
      <c r="F1" s="449"/>
      <c r="G1" s="449"/>
      <c r="AG1" t="s">
        <v>89</v>
      </c>
    </row>
    <row r="2" spans="1:60" ht="24.95" customHeight="1" x14ac:dyDescent="0.2">
      <c r="A2" s="330" t="s">
        <v>88</v>
      </c>
      <c r="B2" s="329" t="s">
        <v>357</v>
      </c>
      <c r="C2" s="450" t="s">
        <v>659</v>
      </c>
      <c r="D2" s="451"/>
      <c r="E2" s="451"/>
      <c r="F2" s="451"/>
      <c r="G2" s="452"/>
      <c r="AG2" t="s">
        <v>90</v>
      </c>
    </row>
    <row r="3" spans="1:60" ht="24.95" customHeight="1" x14ac:dyDescent="0.2">
      <c r="A3" s="330" t="s">
        <v>7</v>
      </c>
      <c r="B3" s="329" t="s">
        <v>364</v>
      </c>
      <c r="C3" s="450" t="s">
        <v>365</v>
      </c>
      <c r="D3" s="451"/>
      <c r="E3" s="451"/>
      <c r="F3" s="451"/>
      <c r="G3" s="452"/>
      <c r="AC3" s="73" t="s">
        <v>90</v>
      </c>
      <c r="AG3" t="s">
        <v>91</v>
      </c>
    </row>
    <row r="4" spans="1:60" ht="24.95" customHeight="1" x14ac:dyDescent="0.2">
      <c r="A4" s="328" t="s">
        <v>8</v>
      </c>
      <c r="B4" s="327" t="s">
        <v>369</v>
      </c>
      <c r="C4" s="492" t="s">
        <v>370</v>
      </c>
      <c r="D4" s="493"/>
      <c r="E4" s="493"/>
      <c r="F4" s="493"/>
      <c r="G4" s="494"/>
      <c r="AG4" t="s">
        <v>92</v>
      </c>
    </row>
    <row r="5" spans="1:60" x14ac:dyDescent="0.2">
      <c r="D5" s="11"/>
    </row>
    <row r="6" spans="1:60" ht="38.25" x14ac:dyDescent="0.2">
      <c r="A6" s="323" t="s">
        <v>95</v>
      </c>
      <c r="B6" s="326" t="s">
        <v>96</v>
      </c>
      <c r="C6" s="326" t="s">
        <v>97</v>
      </c>
      <c r="D6" s="325" t="s">
        <v>98</v>
      </c>
      <c r="E6" s="323" t="s">
        <v>459</v>
      </c>
      <c r="F6" s="324" t="s">
        <v>458</v>
      </c>
      <c r="G6" s="323" t="s">
        <v>27</v>
      </c>
      <c r="H6" s="322" t="s">
        <v>28</v>
      </c>
      <c r="I6" s="322" t="s">
        <v>101</v>
      </c>
      <c r="J6" s="322" t="s">
        <v>29</v>
      </c>
      <c r="K6" s="322" t="s">
        <v>102</v>
      </c>
      <c r="L6" s="322" t="s">
        <v>103</v>
      </c>
      <c r="M6" s="322" t="s">
        <v>457</v>
      </c>
      <c r="N6" s="322" t="s">
        <v>456</v>
      </c>
      <c r="O6" s="322" t="s">
        <v>455</v>
      </c>
      <c r="P6" s="322" t="s">
        <v>454</v>
      </c>
      <c r="Q6" s="322" t="s">
        <v>453</v>
      </c>
      <c r="R6" s="322" t="s">
        <v>109</v>
      </c>
      <c r="S6" s="322" t="s">
        <v>452</v>
      </c>
      <c r="T6" s="322" t="s">
        <v>451</v>
      </c>
      <c r="U6" s="322" t="s">
        <v>111</v>
      </c>
      <c r="V6" s="322" t="s">
        <v>112</v>
      </c>
      <c r="W6" s="322" t="s">
        <v>450</v>
      </c>
      <c r="X6" s="322" t="s">
        <v>449</v>
      </c>
    </row>
    <row r="7" spans="1:60" hidden="1" x14ac:dyDescent="0.2">
      <c r="A7" s="4"/>
      <c r="B7" s="5"/>
      <c r="C7" s="5"/>
      <c r="D7" s="7"/>
      <c r="E7" s="321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</row>
    <row r="8" spans="1:60" x14ac:dyDescent="0.2">
      <c r="A8" s="317" t="s">
        <v>113</v>
      </c>
      <c r="B8" s="316" t="s">
        <v>379</v>
      </c>
      <c r="C8" s="315" t="s">
        <v>370</v>
      </c>
      <c r="D8" s="314"/>
      <c r="E8" s="313"/>
      <c r="F8" s="312"/>
      <c r="G8" s="311">
        <f>SUMIF(AG9:AG26,"&lt;&gt;NOR",G9:G26)</f>
        <v>0</v>
      </c>
      <c r="H8" s="310"/>
      <c r="I8" s="310">
        <f>SUM(I9:I26)</f>
        <v>46713.159999999996</v>
      </c>
      <c r="J8" s="310"/>
      <c r="K8" s="310">
        <f>SUM(K9:K26)</f>
        <v>13175.95</v>
      </c>
      <c r="L8" s="310"/>
      <c r="M8" s="310">
        <f>SUM(M9:M26)</f>
        <v>0</v>
      </c>
      <c r="N8" s="310"/>
      <c r="O8" s="310">
        <f>SUM(O9:O26)</f>
        <v>0.12000000000000001</v>
      </c>
      <c r="P8" s="310"/>
      <c r="Q8" s="310">
        <f>SUM(Q9:Q26)</f>
        <v>0.02</v>
      </c>
      <c r="R8" s="310"/>
      <c r="S8" s="310"/>
      <c r="T8" s="310"/>
      <c r="U8" s="310"/>
      <c r="V8" s="310">
        <f>SUM(V9:V26)</f>
        <v>19.07</v>
      </c>
      <c r="W8" s="310"/>
      <c r="X8" s="310"/>
      <c r="AG8" t="s">
        <v>114</v>
      </c>
    </row>
    <row r="9" spans="1:60" outlineLevel="1" x14ac:dyDescent="0.2">
      <c r="A9" s="303">
        <v>1</v>
      </c>
      <c r="B9" s="302" t="s">
        <v>557</v>
      </c>
      <c r="C9" s="301" t="s">
        <v>556</v>
      </c>
      <c r="D9" s="300" t="s">
        <v>516</v>
      </c>
      <c r="E9" s="299">
        <v>3</v>
      </c>
      <c r="F9" s="384">
        <v>0</v>
      </c>
      <c r="G9" s="298">
        <f>ROUND(E9*F9,2)</f>
        <v>0</v>
      </c>
      <c r="H9" s="297">
        <v>4972.08</v>
      </c>
      <c r="I9" s="297">
        <f>ROUND(E9*H9,2)</f>
        <v>14916.24</v>
      </c>
      <c r="J9" s="297">
        <v>572.91999999999996</v>
      </c>
      <c r="K9" s="297">
        <f>ROUND(E9*J9,2)</f>
        <v>1718.76</v>
      </c>
      <c r="L9" s="297">
        <v>21</v>
      </c>
      <c r="M9" s="297">
        <f>G9*(1+L9/100)</f>
        <v>0</v>
      </c>
      <c r="N9" s="297">
        <v>1.772E-2</v>
      </c>
      <c r="O9" s="297">
        <f>ROUND(E9*N9,2)</f>
        <v>0.05</v>
      </c>
      <c r="P9" s="297">
        <v>0</v>
      </c>
      <c r="Q9" s="297">
        <f>ROUND(E9*P9,2)</f>
        <v>0</v>
      </c>
      <c r="R9" s="297"/>
      <c r="S9" s="297" t="s">
        <v>399</v>
      </c>
      <c r="T9" s="297" t="s">
        <v>399</v>
      </c>
      <c r="U9" s="297">
        <v>0.97299999999999998</v>
      </c>
      <c r="V9" s="297">
        <f>ROUND(E9*U9,2)</f>
        <v>2.92</v>
      </c>
      <c r="W9" s="297"/>
      <c r="X9" s="297" t="s">
        <v>418</v>
      </c>
      <c r="Y9" s="105"/>
      <c r="Z9" s="105"/>
      <c r="AA9" s="105"/>
      <c r="AB9" s="105"/>
      <c r="AC9" s="105"/>
      <c r="AD9" s="105"/>
      <c r="AE9" s="105"/>
      <c r="AF9" s="105"/>
      <c r="AG9" s="105" t="s">
        <v>417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outlineLevel="1" x14ac:dyDescent="0.2">
      <c r="A10" s="319"/>
      <c r="B10" s="318"/>
      <c r="C10" s="490" t="s">
        <v>555</v>
      </c>
      <c r="D10" s="491"/>
      <c r="E10" s="491"/>
      <c r="F10" s="491"/>
      <c r="G10" s="491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105"/>
      <c r="Z10" s="105"/>
      <c r="AA10" s="105"/>
      <c r="AB10" s="105"/>
      <c r="AC10" s="105"/>
      <c r="AD10" s="105"/>
      <c r="AE10" s="105"/>
      <c r="AF10" s="105"/>
      <c r="AG10" s="105" t="s">
        <v>431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outlineLevel="1" x14ac:dyDescent="0.2">
      <c r="A11" s="309">
        <v>2</v>
      </c>
      <c r="B11" s="308" t="s">
        <v>554</v>
      </c>
      <c r="C11" s="307" t="s">
        <v>553</v>
      </c>
      <c r="D11" s="306" t="s">
        <v>516</v>
      </c>
      <c r="E11" s="305">
        <v>1</v>
      </c>
      <c r="F11" s="383">
        <v>0</v>
      </c>
      <c r="G11" s="304">
        <f t="shared" ref="G11:G26" si="0">ROUND(E11*F11,2)</f>
        <v>0</v>
      </c>
      <c r="H11" s="297">
        <v>0</v>
      </c>
      <c r="I11" s="297">
        <f t="shared" ref="I11:I26" si="1">ROUND(E11*H11,2)</f>
        <v>0</v>
      </c>
      <c r="J11" s="297">
        <v>164.5</v>
      </c>
      <c r="K11" s="297">
        <f t="shared" ref="K11:K26" si="2">ROUND(E11*J11,2)</f>
        <v>164.5</v>
      </c>
      <c r="L11" s="297">
        <v>21</v>
      </c>
      <c r="M11" s="297">
        <f t="shared" ref="M11:M26" si="3">G11*(1+L11/100)</f>
        <v>0</v>
      </c>
      <c r="N11" s="297">
        <v>0</v>
      </c>
      <c r="O11" s="297">
        <f t="shared" ref="O11:O26" si="4">ROUND(E11*N11,2)</f>
        <v>0</v>
      </c>
      <c r="P11" s="297">
        <v>1.9460000000000002E-2</v>
      </c>
      <c r="Q11" s="297">
        <f t="shared" ref="Q11:Q26" si="5">ROUND(E11*P11,2)</f>
        <v>0.02</v>
      </c>
      <c r="R11" s="297"/>
      <c r="S11" s="297" t="s">
        <v>399</v>
      </c>
      <c r="T11" s="297" t="s">
        <v>399</v>
      </c>
      <c r="U11" s="297">
        <v>0.38200000000000001</v>
      </c>
      <c r="V11" s="297">
        <f t="shared" ref="V11:V26" si="6">ROUND(E11*U11,2)</f>
        <v>0.38</v>
      </c>
      <c r="W11" s="297"/>
      <c r="X11" s="297" t="s">
        <v>418</v>
      </c>
      <c r="Y11" s="105"/>
      <c r="Z11" s="105"/>
      <c r="AA11" s="105"/>
      <c r="AB11" s="105"/>
      <c r="AC11" s="105"/>
      <c r="AD11" s="105"/>
      <c r="AE11" s="105"/>
      <c r="AF11" s="105"/>
      <c r="AG11" s="105" t="s">
        <v>417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ht="22.5" outlineLevel="1" x14ac:dyDescent="0.2">
      <c r="A12" s="309">
        <v>3</v>
      </c>
      <c r="B12" s="308" t="s">
        <v>552</v>
      </c>
      <c r="C12" s="307" t="s">
        <v>551</v>
      </c>
      <c r="D12" s="306" t="s">
        <v>516</v>
      </c>
      <c r="E12" s="305">
        <v>3</v>
      </c>
      <c r="F12" s="383">
        <v>0</v>
      </c>
      <c r="G12" s="304">
        <f t="shared" si="0"/>
        <v>0</v>
      </c>
      <c r="H12" s="297">
        <v>2019.89</v>
      </c>
      <c r="I12" s="297">
        <f t="shared" si="1"/>
        <v>6059.67</v>
      </c>
      <c r="J12" s="297">
        <v>700.11</v>
      </c>
      <c r="K12" s="297">
        <f t="shared" si="2"/>
        <v>2100.33</v>
      </c>
      <c r="L12" s="297">
        <v>21</v>
      </c>
      <c r="M12" s="297">
        <f t="shared" si="3"/>
        <v>0</v>
      </c>
      <c r="N12" s="297">
        <v>1.7010000000000001E-2</v>
      </c>
      <c r="O12" s="297">
        <f t="shared" si="4"/>
        <v>0.05</v>
      </c>
      <c r="P12" s="297">
        <v>0</v>
      </c>
      <c r="Q12" s="297">
        <f t="shared" si="5"/>
        <v>0</v>
      </c>
      <c r="R12" s="297"/>
      <c r="S12" s="297" t="s">
        <v>399</v>
      </c>
      <c r="T12" s="297" t="s">
        <v>399</v>
      </c>
      <c r="U12" s="297">
        <v>1.1890000000000001</v>
      </c>
      <c r="V12" s="297">
        <f t="shared" si="6"/>
        <v>3.57</v>
      </c>
      <c r="W12" s="297"/>
      <c r="X12" s="297" t="s">
        <v>418</v>
      </c>
      <c r="Y12" s="105"/>
      <c r="Z12" s="105"/>
      <c r="AA12" s="105"/>
      <c r="AB12" s="105"/>
      <c r="AC12" s="105"/>
      <c r="AD12" s="105"/>
      <c r="AE12" s="105"/>
      <c r="AF12" s="105"/>
      <c r="AG12" s="105" t="s">
        <v>417</v>
      </c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outlineLevel="1" x14ac:dyDescent="0.2">
      <c r="A13" s="309">
        <v>4</v>
      </c>
      <c r="B13" s="308" t="s">
        <v>550</v>
      </c>
      <c r="C13" s="307" t="s">
        <v>549</v>
      </c>
      <c r="D13" s="306" t="s">
        <v>516</v>
      </c>
      <c r="E13" s="305">
        <v>3</v>
      </c>
      <c r="F13" s="383">
        <v>0</v>
      </c>
      <c r="G13" s="304">
        <f t="shared" si="0"/>
        <v>0</v>
      </c>
      <c r="H13" s="297">
        <v>1745.63</v>
      </c>
      <c r="I13" s="297">
        <f t="shared" si="1"/>
        <v>5236.8900000000003</v>
      </c>
      <c r="J13" s="297">
        <v>191.37</v>
      </c>
      <c r="K13" s="297">
        <f t="shared" si="2"/>
        <v>574.11</v>
      </c>
      <c r="L13" s="297">
        <v>21</v>
      </c>
      <c r="M13" s="297">
        <f t="shared" si="3"/>
        <v>0</v>
      </c>
      <c r="N13" s="297">
        <v>8.0700000000000008E-3</v>
      </c>
      <c r="O13" s="297">
        <f t="shared" si="4"/>
        <v>0.02</v>
      </c>
      <c r="P13" s="297">
        <v>0</v>
      </c>
      <c r="Q13" s="297">
        <f t="shared" si="5"/>
        <v>0</v>
      </c>
      <c r="R13" s="297"/>
      <c r="S13" s="297" t="s">
        <v>399</v>
      </c>
      <c r="T13" s="297" t="s">
        <v>399</v>
      </c>
      <c r="U13" s="297">
        <v>0.32500000000000001</v>
      </c>
      <c r="V13" s="297">
        <f t="shared" si="6"/>
        <v>0.98</v>
      </c>
      <c r="W13" s="297"/>
      <c r="X13" s="297" t="s">
        <v>418</v>
      </c>
      <c r="Y13" s="105"/>
      <c r="Z13" s="105"/>
      <c r="AA13" s="105"/>
      <c r="AB13" s="105"/>
      <c r="AC13" s="105"/>
      <c r="AD13" s="105"/>
      <c r="AE13" s="105"/>
      <c r="AF13" s="105"/>
      <c r="AG13" s="105" t="s">
        <v>417</v>
      </c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outlineLevel="1" x14ac:dyDescent="0.2">
      <c r="A14" s="309">
        <v>5</v>
      </c>
      <c r="B14" s="308" t="s">
        <v>548</v>
      </c>
      <c r="C14" s="307" t="s">
        <v>547</v>
      </c>
      <c r="D14" s="306" t="s">
        <v>516</v>
      </c>
      <c r="E14" s="305">
        <v>1</v>
      </c>
      <c r="F14" s="383">
        <v>0</v>
      </c>
      <c r="G14" s="304">
        <f t="shared" si="0"/>
        <v>0</v>
      </c>
      <c r="H14" s="297">
        <v>2144.8000000000002</v>
      </c>
      <c r="I14" s="297">
        <f t="shared" si="1"/>
        <v>2144.8000000000002</v>
      </c>
      <c r="J14" s="297">
        <v>125.2</v>
      </c>
      <c r="K14" s="297">
        <f t="shared" si="2"/>
        <v>125.2</v>
      </c>
      <c r="L14" s="297">
        <v>21</v>
      </c>
      <c r="M14" s="297">
        <f t="shared" si="3"/>
        <v>0</v>
      </c>
      <c r="N14" s="297">
        <v>2.0600000000000002E-3</v>
      </c>
      <c r="O14" s="297">
        <f t="shared" si="4"/>
        <v>0</v>
      </c>
      <c r="P14" s="297">
        <v>0</v>
      </c>
      <c r="Q14" s="297">
        <f t="shared" si="5"/>
        <v>0</v>
      </c>
      <c r="R14" s="297"/>
      <c r="S14" s="297" t="s">
        <v>399</v>
      </c>
      <c r="T14" s="297" t="s">
        <v>399</v>
      </c>
      <c r="U14" s="297">
        <v>0.23</v>
      </c>
      <c r="V14" s="297">
        <f t="shared" si="6"/>
        <v>0.23</v>
      </c>
      <c r="W14" s="297"/>
      <c r="X14" s="297" t="s">
        <v>418</v>
      </c>
      <c r="Y14" s="105"/>
      <c r="Z14" s="105"/>
      <c r="AA14" s="105"/>
      <c r="AB14" s="105"/>
      <c r="AC14" s="105"/>
      <c r="AD14" s="105"/>
      <c r="AE14" s="105"/>
      <c r="AF14" s="105"/>
      <c r="AG14" s="105" t="s">
        <v>417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1" x14ac:dyDescent="0.2">
      <c r="A15" s="309">
        <v>6</v>
      </c>
      <c r="B15" s="308" t="s">
        <v>546</v>
      </c>
      <c r="C15" s="307" t="s">
        <v>545</v>
      </c>
      <c r="D15" s="306" t="s">
        <v>516</v>
      </c>
      <c r="E15" s="305">
        <v>3</v>
      </c>
      <c r="F15" s="383">
        <v>0</v>
      </c>
      <c r="G15" s="304">
        <f t="shared" si="0"/>
        <v>0</v>
      </c>
      <c r="H15" s="297">
        <v>501.91</v>
      </c>
      <c r="I15" s="297">
        <f t="shared" si="1"/>
        <v>1505.73</v>
      </c>
      <c r="J15" s="297">
        <v>87.09</v>
      </c>
      <c r="K15" s="297">
        <f t="shared" si="2"/>
        <v>261.27</v>
      </c>
      <c r="L15" s="297">
        <v>21</v>
      </c>
      <c r="M15" s="297">
        <f t="shared" si="3"/>
        <v>0</v>
      </c>
      <c r="N15" s="297">
        <v>2.5999999999999998E-4</v>
      </c>
      <c r="O15" s="297">
        <f t="shared" si="4"/>
        <v>0</v>
      </c>
      <c r="P15" s="297">
        <v>0</v>
      </c>
      <c r="Q15" s="297">
        <f t="shared" si="5"/>
        <v>0</v>
      </c>
      <c r="R15" s="297"/>
      <c r="S15" s="297" t="s">
        <v>399</v>
      </c>
      <c r="T15" s="297" t="s">
        <v>399</v>
      </c>
      <c r="U15" s="297">
        <v>0.16</v>
      </c>
      <c r="V15" s="297">
        <f t="shared" si="6"/>
        <v>0.48</v>
      </c>
      <c r="W15" s="297"/>
      <c r="X15" s="297" t="s">
        <v>418</v>
      </c>
      <c r="Y15" s="105"/>
      <c r="Z15" s="105"/>
      <c r="AA15" s="105"/>
      <c r="AB15" s="105"/>
      <c r="AC15" s="105"/>
      <c r="AD15" s="105"/>
      <c r="AE15" s="105"/>
      <c r="AF15" s="105"/>
      <c r="AG15" s="105" t="s">
        <v>417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outlineLevel="1" x14ac:dyDescent="0.2">
      <c r="A16" s="309">
        <v>7</v>
      </c>
      <c r="B16" s="308" t="s">
        <v>544</v>
      </c>
      <c r="C16" s="307" t="s">
        <v>543</v>
      </c>
      <c r="D16" s="306" t="s">
        <v>516</v>
      </c>
      <c r="E16" s="305">
        <v>3</v>
      </c>
      <c r="F16" s="383">
        <v>0</v>
      </c>
      <c r="G16" s="304">
        <f t="shared" si="0"/>
        <v>0</v>
      </c>
      <c r="H16" s="297">
        <v>818.8</v>
      </c>
      <c r="I16" s="297">
        <f t="shared" si="1"/>
        <v>2456.4</v>
      </c>
      <c r="J16" s="297">
        <v>125.2</v>
      </c>
      <c r="K16" s="297">
        <f t="shared" si="2"/>
        <v>375.6</v>
      </c>
      <c r="L16" s="297">
        <v>21</v>
      </c>
      <c r="M16" s="297">
        <f t="shared" si="3"/>
        <v>0</v>
      </c>
      <c r="N16" s="297">
        <v>5.5999999999999995E-4</v>
      </c>
      <c r="O16" s="297">
        <f t="shared" si="4"/>
        <v>0</v>
      </c>
      <c r="P16" s="297">
        <v>0</v>
      </c>
      <c r="Q16" s="297">
        <f t="shared" si="5"/>
        <v>0</v>
      </c>
      <c r="R16" s="297"/>
      <c r="S16" s="297" t="s">
        <v>399</v>
      </c>
      <c r="T16" s="297" t="s">
        <v>399</v>
      </c>
      <c r="U16" s="297">
        <v>0.23</v>
      </c>
      <c r="V16" s="297">
        <f t="shared" si="6"/>
        <v>0.69</v>
      </c>
      <c r="W16" s="297"/>
      <c r="X16" s="297" t="s">
        <v>418</v>
      </c>
      <c r="Y16" s="105"/>
      <c r="Z16" s="105"/>
      <c r="AA16" s="105"/>
      <c r="AB16" s="105"/>
      <c r="AC16" s="105"/>
      <c r="AD16" s="105"/>
      <c r="AE16" s="105"/>
      <c r="AF16" s="105"/>
      <c r="AG16" s="105" t="s">
        <v>417</v>
      </c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60" outlineLevel="1" x14ac:dyDescent="0.2">
      <c r="A17" s="309">
        <v>8</v>
      </c>
      <c r="B17" s="308" t="s">
        <v>542</v>
      </c>
      <c r="C17" s="307" t="s">
        <v>541</v>
      </c>
      <c r="D17" s="306" t="s">
        <v>516</v>
      </c>
      <c r="E17" s="305">
        <v>3</v>
      </c>
      <c r="F17" s="383">
        <v>0</v>
      </c>
      <c r="G17" s="304">
        <f t="shared" si="0"/>
        <v>0</v>
      </c>
      <c r="H17" s="297">
        <v>1165.17</v>
      </c>
      <c r="I17" s="297">
        <f t="shared" si="1"/>
        <v>3495.51</v>
      </c>
      <c r="J17" s="297">
        <v>89.83</v>
      </c>
      <c r="K17" s="297">
        <f t="shared" si="2"/>
        <v>269.49</v>
      </c>
      <c r="L17" s="297">
        <v>21</v>
      </c>
      <c r="M17" s="297">
        <f t="shared" si="3"/>
        <v>0</v>
      </c>
      <c r="N17" s="297">
        <v>1.6000000000000001E-4</v>
      </c>
      <c r="O17" s="297">
        <f t="shared" si="4"/>
        <v>0</v>
      </c>
      <c r="P17" s="297">
        <v>0</v>
      </c>
      <c r="Q17" s="297">
        <f t="shared" si="5"/>
        <v>0</v>
      </c>
      <c r="R17" s="297"/>
      <c r="S17" s="297" t="s">
        <v>399</v>
      </c>
      <c r="T17" s="297" t="s">
        <v>399</v>
      </c>
      <c r="U17" s="297">
        <v>0.16500000000000001</v>
      </c>
      <c r="V17" s="297">
        <f t="shared" si="6"/>
        <v>0.5</v>
      </c>
      <c r="W17" s="297"/>
      <c r="X17" s="297" t="s">
        <v>418</v>
      </c>
      <c r="Y17" s="105"/>
      <c r="Z17" s="105"/>
      <c r="AA17" s="105"/>
      <c r="AB17" s="105"/>
      <c r="AC17" s="105"/>
      <c r="AD17" s="105"/>
      <c r="AE17" s="105"/>
      <c r="AF17" s="105"/>
      <c r="AG17" s="105" t="s">
        <v>417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1:60" outlineLevel="1" x14ac:dyDescent="0.2">
      <c r="A18" s="309">
        <v>9</v>
      </c>
      <c r="B18" s="308" t="s">
        <v>540</v>
      </c>
      <c r="C18" s="307" t="s">
        <v>539</v>
      </c>
      <c r="D18" s="306" t="s">
        <v>516</v>
      </c>
      <c r="E18" s="305">
        <v>6</v>
      </c>
      <c r="F18" s="383">
        <v>0</v>
      </c>
      <c r="G18" s="304">
        <f t="shared" si="0"/>
        <v>0</v>
      </c>
      <c r="H18" s="297">
        <v>137.93</v>
      </c>
      <c r="I18" s="297">
        <f t="shared" si="1"/>
        <v>827.58</v>
      </c>
      <c r="J18" s="297">
        <v>123.57</v>
      </c>
      <c r="K18" s="297">
        <f t="shared" si="2"/>
        <v>741.42</v>
      </c>
      <c r="L18" s="297">
        <v>21</v>
      </c>
      <c r="M18" s="297">
        <f t="shared" si="3"/>
        <v>0</v>
      </c>
      <c r="N18" s="297">
        <v>1.7000000000000001E-4</v>
      </c>
      <c r="O18" s="297">
        <f t="shared" si="4"/>
        <v>0</v>
      </c>
      <c r="P18" s="297">
        <v>0</v>
      </c>
      <c r="Q18" s="297">
        <f t="shared" si="5"/>
        <v>0</v>
      </c>
      <c r="R18" s="297"/>
      <c r="S18" s="297" t="s">
        <v>399</v>
      </c>
      <c r="T18" s="297" t="s">
        <v>399</v>
      </c>
      <c r="U18" s="297">
        <v>0.22700000000000001</v>
      </c>
      <c r="V18" s="297">
        <f t="shared" si="6"/>
        <v>1.36</v>
      </c>
      <c r="W18" s="297"/>
      <c r="X18" s="297" t="s">
        <v>418</v>
      </c>
      <c r="Y18" s="105"/>
      <c r="Z18" s="105"/>
      <c r="AA18" s="105"/>
      <c r="AB18" s="105"/>
      <c r="AC18" s="105"/>
      <c r="AD18" s="105"/>
      <c r="AE18" s="105"/>
      <c r="AF18" s="105"/>
      <c r="AG18" s="105" t="s">
        <v>417</v>
      </c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ht="22.5" outlineLevel="1" x14ac:dyDescent="0.2">
      <c r="A19" s="309">
        <v>10</v>
      </c>
      <c r="B19" s="308" t="s">
        <v>538</v>
      </c>
      <c r="C19" s="307" t="s">
        <v>537</v>
      </c>
      <c r="D19" s="306" t="s">
        <v>171</v>
      </c>
      <c r="E19" s="305">
        <v>3</v>
      </c>
      <c r="F19" s="383">
        <v>0</v>
      </c>
      <c r="G19" s="304">
        <f t="shared" si="0"/>
        <v>0</v>
      </c>
      <c r="H19" s="297">
        <v>2167.7600000000002</v>
      </c>
      <c r="I19" s="297">
        <f t="shared" si="1"/>
        <v>6503.28</v>
      </c>
      <c r="J19" s="297">
        <v>242.24</v>
      </c>
      <c r="K19" s="297">
        <f t="shared" si="2"/>
        <v>726.72</v>
      </c>
      <c r="L19" s="297">
        <v>21</v>
      </c>
      <c r="M19" s="297">
        <f t="shared" si="3"/>
        <v>0</v>
      </c>
      <c r="N19" s="297">
        <v>8.4999999999999995E-4</v>
      </c>
      <c r="O19" s="297">
        <f t="shared" si="4"/>
        <v>0</v>
      </c>
      <c r="P19" s="297">
        <v>0</v>
      </c>
      <c r="Q19" s="297">
        <f t="shared" si="5"/>
        <v>0</v>
      </c>
      <c r="R19" s="297"/>
      <c r="S19" s="297" t="s">
        <v>399</v>
      </c>
      <c r="T19" s="297" t="s">
        <v>399</v>
      </c>
      <c r="U19" s="297">
        <v>0.44500000000000001</v>
      </c>
      <c r="V19" s="297">
        <f t="shared" si="6"/>
        <v>1.34</v>
      </c>
      <c r="W19" s="297"/>
      <c r="X19" s="297" t="s">
        <v>418</v>
      </c>
      <c r="Y19" s="105"/>
      <c r="Z19" s="105"/>
      <c r="AA19" s="105"/>
      <c r="AB19" s="105"/>
      <c r="AC19" s="105"/>
      <c r="AD19" s="105"/>
      <c r="AE19" s="105"/>
      <c r="AF19" s="105"/>
      <c r="AG19" s="105" t="s">
        <v>417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0" outlineLevel="1" x14ac:dyDescent="0.2">
      <c r="A20" s="309">
        <v>11</v>
      </c>
      <c r="B20" s="308" t="s">
        <v>536</v>
      </c>
      <c r="C20" s="307" t="s">
        <v>535</v>
      </c>
      <c r="D20" s="306" t="s">
        <v>516</v>
      </c>
      <c r="E20" s="305">
        <v>1</v>
      </c>
      <c r="F20" s="383">
        <v>0</v>
      </c>
      <c r="G20" s="304">
        <f t="shared" si="0"/>
        <v>0</v>
      </c>
      <c r="H20" s="297">
        <v>0</v>
      </c>
      <c r="I20" s="297">
        <f t="shared" si="1"/>
        <v>0</v>
      </c>
      <c r="J20" s="297">
        <v>93.3</v>
      </c>
      <c r="K20" s="297">
        <f t="shared" si="2"/>
        <v>93.3</v>
      </c>
      <c r="L20" s="297">
        <v>21</v>
      </c>
      <c r="M20" s="297">
        <f t="shared" si="3"/>
        <v>0</v>
      </c>
      <c r="N20" s="297">
        <v>0</v>
      </c>
      <c r="O20" s="297">
        <f t="shared" si="4"/>
        <v>0</v>
      </c>
      <c r="P20" s="297">
        <v>1.56E-3</v>
      </c>
      <c r="Q20" s="297">
        <f t="shared" si="5"/>
        <v>0</v>
      </c>
      <c r="R20" s="297"/>
      <c r="S20" s="297" t="s">
        <v>399</v>
      </c>
      <c r="T20" s="297" t="s">
        <v>399</v>
      </c>
      <c r="U20" s="297">
        <v>0.217</v>
      </c>
      <c r="V20" s="297">
        <f t="shared" si="6"/>
        <v>0.22</v>
      </c>
      <c r="W20" s="297"/>
      <c r="X20" s="297" t="s">
        <v>418</v>
      </c>
      <c r="Y20" s="105"/>
      <c r="Z20" s="105"/>
      <c r="AA20" s="105"/>
      <c r="AB20" s="105"/>
      <c r="AC20" s="105"/>
      <c r="AD20" s="105"/>
      <c r="AE20" s="105"/>
      <c r="AF20" s="105"/>
      <c r="AG20" s="105" t="s">
        <v>417</v>
      </c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1:60" outlineLevel="1" x14ac:dyDescent="0.2">
      <c r="A21" s="309">
        <v>12</v>
      </c>
      <c r="B21" s="308" t="s">
        <v>534</v>
      </c>
      <c r="C21" s="307" t="s">
        <v>533</v>
      </c>
      <c r="D21" s="306" t="s">
        <v>164</v>
      </c>
      <c r="E21" s="305">
        <v>3</v>
      </c>
      <c r="F21" s="383">
        <v>0</v>
      </c>
      <c r="G21" s="304">
        <f t="shared" si="0"/>
        <v>0</v>
      </c>
      <c r="H21" s="297">
        <v>32.020000000000003</v>
      </c>
      <c r="I21" s="297">
        <f t="shared" si="1"/>
        <v>96.06</v>
      </c>
      <c r="J21" s="297">
        <v>1160.98</v>
      </c>
      <c r="K21" s="297">
        <f t="shared" si="2"/>
        <v>3482.94</v>
      </c>
      <c r="L21" s="297">
        <v>21</v>
      </c>
      <c r="M21" s="297">
        <f t="shared" si="3"/>
        <v>0</v>
      </c>
      <c r="N21" s="297">
        <v>8.0000000000000007E-5</v>
      </c>
      <c r="O21" s="297">
        <f t="shared" si="4"/>
        <v>0</v>
      </c>
      <c r="P21" s="297">
        <v>0</v>
      </c>
      <c r="Q21" s="297">
        <f t="shared" si="5"/>
        <v>0</v>
      </c>
      <c r="R21" s="297"/>
      <c r="S21" s="297" t="s">
        <v>399</v>
      </c>
      <c r="T21" s="297" t="s">
        <v>399</v>
      </c>
      <c r="U21" s="297">
        <v>2.1</v>
      </c>
      <c r="V21" s="297">
        <f t="shared" si="6"/>
        <v>6.3</v>
      </c>
      <c r="W21" s="297"/>
      <c r="X21" s="297" t="s">
        <v>418</v>
      </c>
      <c r="Y21" s="105"/>
      <c r="Z21" s="105"/>
      <c r="AA21" s="105"/>
      <c r="AB21" s="105"/>
      <c r="AC21" s="105"/>
      <c r="AD21" s="105"/>
      <c r="AE21" s="105"/>
      <c r="AF21" s="105"/>
      <c r="AG21" s="105" t="s">
        <v>417</v>
      </c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</row>
    <row r="22" spans="1:60" outlineLevel="1" x14ac:dyDescent="0.2">
      <c r="A22" s="309">
        <v>13</v>
      </c>
      <c r="B22" s="308" t="s">
        <v>532</v>
      </c>
      <c r="C22" s="307" t="s">
        <v>531</v>
      </c>
      <c r="D22" s="306" t="s">
        <v>530</v>
      </c>
      <c r="E22" s="305">
        <v>3</v>
      </c>
      <c r="F22" s="383">
        <v>0</v>
      </c>
      <c r="G22" s="304">
        <f t="shared" si="0"/>
        <v>0</v>
      </c>
      <c r="H22" s="297">
        <v>0</v>
      </c>
      <c r="I22" s="297">
        <f t="shared" si="1"/>
        <v>0</v>
      </c>
      <c r="J22" s="297">
        <v>750</v>
      </c>
      <c r="K22" s="297">
        <f t="shared" si="2"/>
        <v>2250</v>
      </c>
      <c r="L22" s="297">
        <v>21</v>
      </c>
      <c r="M22" s="297">
        <f t="shared" si="3"/>
        <v>0</v>
      </c>
      <c r="N22" s="297">
        <v>0</v>
      </c>
      <c r="O22" s="297">
        <f t="shared" si="4"/>
        <v>0</v>
      </c>
      <c r="P22" s="297">
        <v>0</v>
      </c>
      <c r="Q22" s="297">
        <f t="shared" si="5"/>
        <v>0</v>
      </c>
      <c r="R22" s="297"/>
      <c r="S22" s="297" t="s">
        <v>405</v>
      </c>
      <c r="T22" s="297" t="s">
        <v>398</v>
      </c>
      <c r="U22" s="297">
        <v>0</v>
      </c>
      <c r="V22" s="297">
        <f t="shared" si="6"/>
        <v>0</v>
      </c>
      <c r="W22" s="297"/>
      <c r="X22" s="297" t="s">
        <v>418</v>
      </c>
      <c r="Y22" s="105"/>
      <c r="Z22" s="105"/>
      <c r="AA22" s="105"/>
      <c r="AB22" s="105"/>
      <c r="AC22" s="105"/>
      <c r="AD22" s="105"/>
      <c r="AE22" s="105"/>
      <c r="AF22" s="105"/>
      <c r="AG22" s="105" t="s">
        <v>417</v>
      </c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1:60" outlineLevel="1" x14ac:dyDescent="0.2">
      <c r="A23" s="309">
        <v>14</v>
      </c>
      <c r="B23" s="308" t="s">
        <v>529</v>
      </c>
      <c r="C23" s="307" t="s">
        <v>528</v>
      </c>
      <c r="D23" s="306" t="s">
        <v>171</v>
      </c>
      <c r="E23" s="305">
        <v>3</v>
      </c>
      <c r="F23" s="383">
        <v>0</v>
      </c>
      <c r="G23" s="304">
        <f t="shared" si="0"/>
        <v>0</v>
      </c>
      <c r="H23" s="297">
        <v>776</v>
      </c>
      <c r="I23" s="297">
        <f t="shared" si="1"/>
        <v>2328</v>
      </c>
      <c r="J23" s="297">
        <v>0</v>
      </c>
      <c r="K23" s="297">
        <f t="shared" si="2"/>
        <v>0</v>
      </c>
      <c r="L23" s="297">
        <v>21</v>
      </c>
      <c r="M23" s="297">
        <f t="shared" si="3"/>
        <v>0</v>
      </c>
      <c r="N23" s="297">
        <v>1E-3</v>
      </c>
      <c r="O23" s="297">
        <f t="shared" si="4"/>
        <v>0</v>
      </c>
      <c r="P23" s="297">
        <v>0</v>
      </c>
      <c r="Q23" s="297">
        <f t="shared" si="5"/>
        <v>0</v>
      </c>
      <c r="R23" s="297" t="s">
        <v>525</v>
      </c>
      <c r="S23" s="297" t="s">
        <v>399</v>
      </c>
      <c r="T23" s="297" t="s">
        <v>399</v>
      </c>
      <c r="U23" s="297">
        <v>0</v>
      </c>
      <c r="V23" s="297">
        <f t="shared" si="6"/>
        <v>0</v>
      </c>
      <c r="W23" s="297"/>
      <c r="X23" s="297" t="s">
        <v>524</v>
      </c>
      <c r="Y23" s="105"/>
      <c r="Z23" s="105"/>
      <c r="AA23" s="105"/>
      <c r="AB23" s="105"/>
      <c r="AC23" s="105"/>
      <c r="AD23" s="105"/>
      <c r="AE23" s="105"/>
      <c r="AF23" s="105"/>
      <c r="AG23" s="105" t="s">
        <v>523</v>
      </c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</row>
    <row r="24" spans="1:60" outlineLevel="1" x14ac:dyDescent="0.2">
      <c r="A24" s="309">
        <v>15</v>
      </c>
      <c r="B24" s="308" t="s">
        <v>527</v>
      </c>
      <c r="C24" s="307" t="s">
        <v>526</v>
      </c>
      <c r="D24" s="306" t="s">
        <v>171</v>
      </c>
      <c r="E24" s="305">
        <v>1</v>
      </c>
      <c r="F24" s="383">
        <v>0</v>
      </c>
      <c r="G24" s="304">
        <f t="shared" si="0"/>
        <v>0</v>
      </c>
      <c r="H24" s="297">
        <v>1143</v>
      </c>
      <c r="I24" s="297">
        <f t="shared" si="1"/>
        <v>1143</v>
      </c>
      <c r="J24" s="297">
        <v>0</v>
      </c>
      <c r="K24" s="297">
        <f t="shared" si="2"/>
        <v>0</v>
      </c>
      <c r="L24" s="297">
        <v>21</v>
      </c>
      <c r="M24" s="297">
        <f t="shared" si="3"/>
        <v>0</v>
      </c>
      <c r="N24" s="297">
        <v>3.0999999999999999E-3</v>
      </c>
      <c r="O24" s="297">
        <f t="shared" si="4"/>
        <v>0</v>
      </c>
      <c r="P24" s="297">
        <v>0</v>
      </c>
      <c r="Q24" s="297">
        <f t="shared" si="5"/>
        <v>0</v>
      </c>
      <c r="R24" s="297" t="s">
        <v>525</v>
      </c>
      <c r="S24" s="297" t="s">
        <v>399</v>
      </c>
      <c r="T24" s="297" t="s">
        <v>399</v>
      </c>
      <c r="U24" s="297">
        <v>0</v>
      </c>
      <c r="V24" s="297">
        <f t="shared" si="6"/>
        <v>0</v>
      </c>
      <c r="W24" s="297"/>
      <c r="X24" s="297" t="s">
        <v>524</v>
      </c>
      <c r="Y24" s="105"/>
      <c r="Z24" s="105"/>
      <c r="AA24" s="105"/>
      <c r="AB24" s="105"/>
      <c r="AC24" s="105"/>
      <c r="AD24" s="105"/>
      <c r="AE24" s="105"/>
      <c r="AF24" s="105"/>
      <c r="AG24" s="105" t="s">
        <v>523</v>
      </c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1:60" ht="22.5" outlineLevel="1" x14ac:dyDescent="0.2">
      <c r="A25" s="309">
        <v>16</v>
      </c>
      <c r="B25" s="308" t="s">
        <v>522</v>
      </c>
      <c r="C25" s="307" t="s">
        <v>521</v>
      </c>
      <c r="D25" s="306" t="s">
        <v>0</v>
      </c>
      <c r="E25" s="305">
        <v>595.96799999999996</v>
      </c>
      <c r="F25" s="383">
        <v>0</v>
      </c>
      <c r="G25" s="304">
        <f t="shared" si="0"/>
        <v>0</v>
      </c>
      <c r="H25" s="297">
        <v>0</v>
      </c>
      <c r="I25" s="297">
        <f t="shared" si="1"/>
        <v>0</v>
      </c>
      <c r="J25" s="297">
        <v>0.4</v>
      </c>
      <c r="K25" s="297">
        <f t="shared" si="2"/>
        <v>238.39</v>
      </c>
      <c r="L25" s="297">
        <v>21</v>
      </c>
      <c r="M25" s="297">
        <f t="shared" si="3"/>
        <v>0</v>
      </c>
      <c r="N25" s="297">
        <v>0</v>
      </c>
      <c r="O25" s="297">
        <f t="shared" si="4"/>
        <v>0</v>
      </c>
      <c r="P25" s="297">
        <v>0</v>
      </c>
      <c r="Q25" s="297">
        <f t="shared" si="5"/>
        <v>0</v>
      </c>
      <c r="R25" s="297"/>
      <c r="S25" s="297" t="s">
        <v>399</v>
      </c>
      <c r="T25" s="297" t="s">
        <v>399</v>
      </c>
      <c r="U25" s="297">
        <v>0</v>
      </c>
      <c r="V25" s="297">
        <f t="shared" si="6"/>
        <v>0</v>
      </c>
      <c r="W25" s="297"/>
      <c r="X25" s="297" t="s">
        <v>414</v>
      </c>
      <c r="Y25" s="105"/>
      <c r="Z25" s="105"/>
      <c r="AA25" s="105"/>
      <c r="AB25" s="105"/>
      <c r="AC25" s="105"/>
      <c r="AD25" s="105"/>
      <c r="AE25" s="105"/>
      <c r="AF25" s="105"/>
      <c r="AG25" s="105" t="s">
        <v>413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1:60" ht="22.5" outlineLevel="1" x14ac:dyDescent="0.2">
      <c r="A26" s="309">
        <v>17</v>
      </c>
      <c r="B26" s="308" t="s">
        <v>520</v>
      </c>
      <c r="C26" s="307" t="s">
        <v>519</v>
      </c>
      <c r="D26" s="306" t="s">
        <v>204</v>
      </c>
      <c r="E26" s="305">
        <v>2.102E-2</v>
      </c>
      <c r="F26" s="383">
        <v>0</v>
      </c>
      <c r="G26" s="304">
        <f t="shared" si="0"/>
        <v>0</v>
      </c>
      <c r="H26" s="297">
        <v>0</v>
      </c>
      <c r="I26" s="297">
        <f t="shared" si="1"/>
        <v>0</v>
      </c>
      <c r="J26" s="297">
        <v>2565</v>
      </c>
      <c r="K26" s="297">
        <f t="shared" si="2"/>
        <v>53.92</v>
      </c>
      <c r="L26" s="297">
        <v>21</v>
      </c>
      <c r="M26" s="297">
        <f t="shared" si="3"/>
        <v>0</v>
      </c>
      <c r="N26" s="297">
        <v>0</v>
      </c>
      <c r="O26" s="297">
        <f t="shared" si="4"/>
        <v>0</v>
      </c>
      <c r="P26" s="297">
        <v>0</v>
      </c>
      <c r="Q26" s="297">
        <f t="shared" si="5"/>
        <v>0</v>
      </c>
      <c r="R26" s="297"/>
      <c r="S26" s="297" t="s">
        <v>399</v>
      </c>
      <c r="T26" s="297" t="s">
        <v>399</v>
      </c>
      <c r="U26" s="297">
        <v>4.7720000000000002</v>
      </c>
      <c r="V26" s="297">
        <f t="shared" si="6"/>
        <v>0.1</v>
      </c>
      <c r="W26" s="297"/>
      <c r="X26" s="297" t="s">
        <v>410</v>
      </c>
      <c r="Y26" s="105"/>
      <c r="Z26" s="105"/>
      <c r="AA26" s="105"/>
      <c r="AB26" s="105"/>
      <c r="AC26" s="105"/>
      <c r="AD26" s="105"/>
      <c r="AE26" s="105"/>
      <c r="AF26" s="105"/>
      <c r="AG26" s="105" t="s">
        <v>409</v>
      </c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</row>
    <row r="27" spans="1:60" x14ac:dyDescent="0.2">
      <c r="A27" s="317" t="s">
        <v>113</v>
      </c>
      <c r="B27" s="316" t="s">
        <v>380</v>
      </c>
      <c r="C27" s="315" t="s">
        <v>381</v>
      </c>
      <c r="D27" s="314"/>
      <c r="E27" s="313"/>
      <c r="F27" s="312"/>
      <c r="G27" s="311">
        <f>SUMIF(AG28:AG29,"&lt;&gt;NOR",G28:G29)</f>
        <v>0</v>
      </c>
      <c r="H27" s="310"/>
      <c r="I27" s="310">
        <f>SUM(I28:I29)</f>
        <v>21668.34</v>
      </c>
      <c r="J27" s="310"/>
      <c r="K27" s="310">
        <f>SUM(K28:K29)</f>
        <v>3225.8399999999997</v>
      </c>
      <c r="L27" s="310"/>
      <c r="M27" s="310">
        <f>SUM(M28:M29)</f>
        <v>0</v>
      </c>
      <c r="N27" s="310"/>
      <c r="O27" s="310">
        <f>SUM(O28:O29)</f>
        <v>0.03</v>
      </c>
      <c r="P27" s="310"/>
      <c r="Q27" s="310">
        <f>SUM(Q28:Q29)</f>
        <v>0</v>
      </c>
      <c r="R27" s="310"/>
      <c r="S27" s="310"/>
      <c r="T27" s="310"/>
      <c r="U27" s="310"/>
      <c r="V27" s="310">
        <f>SUM(V28:V29)</f>
        <v>5.31</v>
      </c>
      <c r="W27" s="310"/>
      <c r="X27" s="310"/>
      <c r="AG27" t="s">
        <v>114</v>
      </c>
    </row>
    <row r="28" spans="1:60" outlineLevel="1" x14ac:dyDescent="0.2">
      <c r="A28" s="309">
        <v>18</v>
      </c>
      <c r="B28" s="308" t="s">
        <v>518</v>
      </c>
      <c r="C28" s="307" t="s">
        <v>517</v>
      </c>
      <c r="D28" s="306" t="s">
        <v>516</v>
      </c>
      <c r="E28" s="305">
        <v>3</v>
      </c>
      <c r="F28" s="383">
        <v>0</v>
      </c>
      <c r="G28" s="304">
        <f>ROUND(E28*F28,2)</f>
        <v>0</v>
      </c>
      <c r="H28" s="297">
        <v>7222.78</v>
      </c>
      <c r="I28" s="297">
        <f>ROUND(E28*H28,2)</f>
        <v>21668.34</v>
      </c>
      <c r="J28" s="297">
        <v>1042.22</v>
      </c>
      <c r="K28" s="297">
        <f>ROUND(E28*J28,2)</f>
        <v>3126.66</v>
      </c>
      <c r="L28" s="297">
        <v>21</v>
      </c>
      <c r="M28" s="297">
        <f>G28*(1+L28/100)</f>
        <v>0</v>
      </c>
      <c r="N28" s="297">
        <v>8.9999999999999993E-3</v>
      </c>
      <c r="O28" s="297">
        <f>ROUND(E28*N28,2)</f>
        <v>0.03</v>
      </c>
      <c r="P28" s="297">
        <v>0</v>
      </c>
      <c r="Q28" s="297">
        <f>ROUND(E28*P28,2)</f>
        <v>0</v>
      </c>
      <c r="R28" s="297"/>
      <c r="S28" s="297" t="s">
        <v>399</v>
      </c>
      <c r="T28" s="297" t="s">
        <v>399</v>
      </c>
      <c r="U28" s="297">
        <v>1.77</v>
      </c>
      <c r="V28" s="297">
        <f>ROUND(E28*U28,2)</f>
        <v>5.31</v>
      </c>
      <c r="W28" s="297"/>
      <c r="X28" s="297" t="s">
        <v>418</v>
      </c>
      <c r="Y28" s="105"/>
      <c r="Z28" s="105"/>
      <c r="AA28" s="105"/>
      <c r="AB28" s="105"/>
      <c r="AC28" s="105"/>
      <c r="AD28" s="105"/>
      <c r="AE28" s="105"/>
      <c r="AF28" s="105"/>
      <c r="AG28" s="105" t="s">
        <v>417</v>
      </c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1:60" ht="22.5" outlineLevel="1" x14ac:dyDescent="0.2">
      <c r="A29" s="309">
        <v>19</v>
      </c>
      <c r="B29" s="308" t="s">
        <v>515</v>
      </c>
      <c r="C29" s="307" t="s">
        <v>514</v>
      </c>
      <c r="D29" s="306" t="s">
        <v>0</v>
      </c>
      <c r="E29" s="305">
        <v>247.95</v>
      </c>
      <c r="F29" s="383">
        <v>0</v>
      </c>
      <c r="G29" s="304">
        <f>ROUND(E29*F29,2)</f>
        <v>0</v>
      </c>
      <c r="H29" s="297">
        <v>0</v>
      </c>
      <c r="I29" s="297">
        <f>ROUND(E29*H29,2)</f>
        <v>0</v>
      </c>
      <c r="J29" s="297">
        <v>0.4</v>
      </c>
      <c r="K29" s="297">
        <f>ROUND(E29*J29,2)</f>
        <v>99.18</v>
      </c>
      <c r="L29" s="297">
        <v>21</v>
      </c>
      <c r="M29" s="297">
        <f>G29*(1+L29/100)</f>
        <v>0</v>
      </c>
      <c r="N29" s="297">
        <v>0</v>
      </c>
      <c r="O29" s="297">
        <f>ROUND(E29*N29,2)</f>
        <v>0</v>
      </c>
      <c r="P29" s="297">
        <v>0</v>
      </c>
      <c r="Q29" s="297">
        <f>ROUND(E29*P29,2)</f>
        <v>0</v>
      </c>
      <c r="R29" s="297"/>
      <c r="S29" s="297" t="s">
        <v>399</v>
      </c>
      <c r="T29" s="297" t="s">
        <v>399</v>
      </c>
      <c r="U29" s="297">
        <v>0</v>
      </c>
      <c r="V29" s="297">
        <f>ROUND(E29*U29,2)</f>
        <v>0</v>
      </c>
      <c r="W29" s="297"/>
      <c r="X29" s="297" t="s">
        <v>414</v>
      </c>
      <c r="Y29" s="105"/>
      <c r="Z29" s="105"/>
      <c r="AA29" s="105"/>
      <c r="AB29" s="105"/>
      <c r="AC29" s="105"/>
      <c r="AD29" s="105"/>
      <c r="AE29" s="105"/>
      <c r="AF29" s="105"/>
      <c r="AG29" s="105" t="s">
        <v>413</v>
      </c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</row>
    <row r="30" spans="1:60" x14ac:dyDescent="0.2">
      <c r="A30" s="317" t="s">
        <v>113</v>
      </c>
      <c r="B30" s="316" t="s">
        <v>87</v>
      </c>
      <c r="C30" s="315" t="s">
        <v>26</v>
      </c>
      <c r="D30" s="314"/>
      <c r="E30" s="313"/>
      <c r="F30" s="312"/>
      <c r="G30" s="311">
        <f>SUMIF(AG31:AG31,"&lt;&gt;NOR",G31:G31)</f>
        <v>0</v>
      </c>
      <c r="H30" s="310"/>
      <c r="I30" s="310">
        <f>SUM(I31:I31)</f>
        <v>0</v>
      </c>
      <c r="J30" s="310"/>
      <c r="K30" s="310">
        <f>SUM(K31:K31)</f>
        <v>1500</v>
      </c>
      <c r="L30" s="310"/>
      <c r="M30" s="310">
        <f>SUM(M31:M31)</f>
        <v>0</v>
      </c>
      <c r="N30" s="310"/>
      <c r="O30" s="310">
        <f>SUM(O31:O31)</f>
        <v>0</v>
      </c>
      <c r="P30" s="310"/>
      <c r="Q30" s="310">
        <f>SUM(Q31:Q31)</f>
        <v>0</v>
      </c>
      <c r="R30" s="310"/>
      <c r="S30" s="310"/>
      <c r="T30" s="310"/>
      <c r="U30" s="310"/>
      <c r="V30" s="310">
        <f>SUM(V31:V31)</f>
        <v>0</v>
      </c>
      <c r="W30" s="310"/>
      <c r="X30" s="310"/>
      <c r="AG30" t="s">
        <v>114</v>
      </c>
    </row>
    <row r="31" spans="1:60" ht="22.5" outlineLevel="1" x14ac:dyDescent="0.2">
      <c r="A31" s="303">
        <v>20</v>
      </c>
      <c r="B31" s="302" t="s">
        <v>402</v>
      </c>
      <c r="C31" s="301" t="s">
        <v>401</v>
      </c>
      <c r="D31" s="300" t="s">
        <v>400</v>
      </c>
      <c r="E31" s="299">
        <v>1</v>
      </c>
      <c r="F31" s="384">
        <v>0</v>
      </c>
      <c r="G31" s="298">
        <f>ROUND(E31*F31,2)</f>
        <v>0</v>
      </c>
      <c r="H31" s="297">
        <v>0</v>
      </c>
      <c r="I31" s="297">
        <f>ROUND(E31*H31,2)</f>
        <v>0</v>
      </c>
      <c r="J31" s="297">
        <v>1500</v>
      </c>
      <c r="K31" s="297">
        <f>ROUND(E31*J31,2)</f>
        <v>1500</v>
      </c>
      <c r="L31" s="297">
        <v>21</v>
      </c>
      <c r="M31" s="297">
        <f>G31*(1+L31/100)</f>
        <v>0</v>
      </c>
      <c r="N31" s="297">
        <v>0</v>
      </c>
      <c r="O31" s="297">
        <f>ROUND(E31*N31,2)</f>
        <v>0</v>
      </c>
      <c r="P31" s="297">
        <v>0</v>
      </c>
      <c r="Q31" s="297">
        <f>ROUND(E31*P31,2)</f>
        <v>0</v>
      </c>
      <c r="R31" s="297"/>
      <c r="S31" s="297" t="s">
        <v>399</v>
      </c>
      <c r="T31" s="297" t="s">
        <v>398</v>
      </c>
      <c r="U31" s="297">
        <v>0</v>
      </c>
      <c r="V31" s="297">
        <f>ROUND(E31*U31,2)</f>
        <v>0</v>
      </c>
      <c r="W31" s="297"/>
      <c r="X31" s="297" t="s">
        <v>397</v>
      </c>
      <c r="Y31" s="105"/>
      <c r="Z31" s="105"/>
      <c r="AA31" s="105"/>
      <c r="AB31" s="105"/>
      <c r="AC31" s="105"/>
      <c r="AD31" s="105"/>
      <c r="AE31" s="105"/>
      <c r="AF31" s="105"/>
      <c r="AG31" s="105" t="s">
        <v>396</v>
      </c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1:60" x14ac:dyDescent="0.2">
      <c r="A32" s="4"/>
      <c r="B32" s="5"/>
      <c r="C32" s="140"/>
      <c r="D32" s="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AE32">
        <v>12</v>
      </c>
      <c r="AF32">
        <v>21</v>
      </c>
      <c r="AG32" t="s">
        <v>103</v>
      </c>
    </row>
    <row r="33" spans="3:33" x14ac:dyDescent="0.2">
      <c r="C33" s="141"/>
      <c r="D33" s="11"/>
      <c r="AG33" t="s">
        <v>327</v>
      </c>
    </row>
    <row r="34" spans="3:33" x14ac:dyDescent="0.2">
      <c r="D34" s="11"/>
    </row>
    <row r="35" spans="3:33" x14ac:dyDescent="0.2">
      <c r="D35" s="11"/>
    </row>
    <row r="36" spans="3:33" x14ac:dyDescent="0.2">
      <c r="D36" s="11"/>
    </row>
    <row r="37" spans="3:33" x14ac:dyDescent="0.2">
      <c r="D37" s="11"/>
    </row>
    <row r="38" spans="3:33" x14ac:dyDescent="0.2">
      <c r="D38" s="11"/>
    </row>
    <row r="39" spans="3:33" x14ac:dyDescent="0.2">
      <c r="D39" s="11"/>
    </row>
    <row r="40" spans="3:33" x14ac:dyDescent="0.2">
      <c r="D40" s="11"/>
    </row>
    <row r="41" spans="3:33" x14ac:dyDescent="0.2">
      <c r="D41" s="11"/>
    </row>
    <row r="42" spans="3:33" x14ac:dyDescent="0.2">
      <c r="D42" s="11"/>
    </row>
    <row r="43" spans="3:33" x14ac:dyDescent="0.2">
      <c r="D43" s="11"/>
    </row>
    <row r="44" spans="3:33" x14ac:dyDescent="0.2">
      <c r="D44" s="11"/>
    </row>
    <row r="45" spans="3:33" x14ac:dyDescent="0.2">
      <c r="D45" s="11"/>
    </row>
    <row r="46" spans="3:33" x14ac:dyDescent="0.2">
      <c r="D46" s="11"/>
    </row>
    <row r="47" spans="3:33" x14ac:dyDescent="0.2">
      <c r="D47" s="11"/>
    </row>
    <row r="48" spans="3:33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CBF9-5847-4486-A766-3590ECA07FD8}">
  <sheetPr>
    <tabColor rgb="FF92D050"/>
    <outlinePr summaryBelow="0"/>
  </sheetPr>
  <dimension ref="A1:BH5000"/>
  <sheetViews>
    <sheetView workbookViewId="0">
      <pane ySplit="7" topLeftCell="A8" activePane="bottomLeft" state="frozen"/>
      <selection activeCell="AO56" sqref="AO56"/>
      <selection pane="bottomLeft" activeCell="AB18" sqref="AB18"/>
    </sheetView>
  </sheetViews>
  <sheetFormatPr defaultRowHeight="12.75" outlineLevelRow="1" x14ac:dyDescent="0.2"/>
  <cols>
    <col min="1" max="1" width="3.42578125" customWidth="1"/>
    <col min="2" max="2" width="12.5703125" style="73" customWidth="1"/>
    <col min="3" max="3" width="38.28515625" style="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49" t="s">
        <v>6</v>
      </c>
      <c r="B1" s="449"/>
      <c r="C1" s="449"/>
      <c r="D1" s="449"/>
      <c r="E1" s="449"/>
      <c r="F1" s="449"/>
      <c r="G1" s="449"/>
      <c r="AG1" t="s">
        <v>89</v>
      </c>
    </row>
    <row r="2" spans="1:60" ht="24.95" customHeight="1" x14ac:dyDescent="0.2">
      <c r="A2" s="330" t="s">
        <v>88</v>
      </c>
      <c r="B2" s="329" t="s">
        <v>357</v>
      </c>
      <c r="C2" s="450" t="s">
        <v>659</v>
      </c>
      <c r="D2" s="451"/>
      <c r="E2" s="451"/>
      <c r="F2" s="451"/>
      <c r="G2" s="452"/>
      <c r="AG2" t="s">
        <v>90</v>
      </c>
    </row>
    <row r="3" spans="1:60" ht="24.95" customHeight="1" x14ac:dyDescent="0.2">
      <c r="A3" s="330" t="s">
        <v>7</v>
      </c>
      <c r="B3" s="329" t="s">
        <v>364</v>
      </c>
      <c r="C3" s="450" t="s">
        <v>365</v>
      </c>
      <c r="D3" s="451"/>
      <c r="E3" s="451"/>
      <c r="F3" s="451"/>
      <c r="G3" s="452"/>
      <c r="AC3" s="73" t="s">
        <v>90</v>
      </c>
      <c r="AG3" t="s">
        <v>91</v>
      </c>
    </row>
    <row r="4" spans="1:60" ht="24.95" customHeight="1" x14ac:dyDescent="0.2">
      <c r="A4" s="328" t="s">
        <v>8</v>
      </c>
      <c r="B4" s="327" t="s">
        <v>371</v>
      </c>
      <c r="C4" s="492" t="s">
        <v>372</v>
      </c>
      <c r="D4" s="493"/>
      <c r="E4" s="493"/>
      <c r="F4" s="493"/>
      <c r="G4" s="494"/>
      <c r="AG4" t="s">
        <v>92</v>
      </c>
    </row>
    <row r="5" spans="1:60" x14ac:dyDescent="0.2">
      <c r="D5" s="11"/>
    </row>
    <row r="6" spans="1:60" ht="38.25" x14ac:dyDescent="0.2">
      <c r="A6" s="323" t="s">
        <v>95</v>
      </c>
      <c r="B6" s="326" t="s">
        <v>96</v>
      </c>
      <c r="C6" s="326" t="s">
        <v>97</v>
      </c>
      <c r="D6" s="325" t="s">
        <v>98</v>
      </c>
      <c r="E6" s="323" t="s">
        <v>459</v>
      </c>
      <c r="F6" s="324" t="s">
        <v>458</v>
      </c>
      <c r="G6" s="323" t="s">
        <v>27</v>
      </c>
      <c r="H6" s="322" t="s">
        <v>28</v>
      </c>
      <c r="I6" s="322" t="s">
        <v>101</v>
      </c>
      <c r="J6" s="322" t="s">
        <v>29</v>
      </c>
      <c r="K6" s="322" t="s">
        <v>102</v>
      </c>
      <c r="L6" s="322" t="s">
        <v>103</v>
      </c>
      <c r="M6" s="322" t="s">
        <v>457</v>
      </c>
      <c r="N6" s="322" t="s">
        <v>456</v>
      </c>
      <c r="O6" s="322" t="s">
        <v>455</v>
      </c>
      <c r="P6" s="322" t="s">
        <v>454</v>
      </c>
      <c r="Q6" s="322" t="s">
        <v>453</v>
      </c>
      <c r="R6" s="322" t="s">
        <v>109</v>
      </c>
      <c r="S6" s="322" t="s">
        <v>452</v>
      </c>
      <c r="T6" s="322" t="s">
        <v>451</v>
      </c>
      <c r="U6" s="322" t="s">
        <v>111</v>
      </c>
      <c r="V6" s="322" t="s">
        <v>112</v>
      </c>
      <c r="W6" s="322" t="s">
        <v>450</v>
      </c>
      <c r="X6" s="322" t="s">
        <v>449</v>
      </c>
    </row>
    <row r="7" spans="1:60" hidden="1" x14ac:dyDescent="0.2">
      <c r="A7" s="4"/>
      <c r="B7" s="5"/>
      <c r="C7" s="5"/>
      <c r="D7" s="7"/>
      <c r="E7" s="321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</row>
    <row r="8" spans="1:60" x14ac:dyDescent="0.2">
      <c r="A8" s="317" t="s">
        <v>113</v>
      </c>
      <c r="B8" s="316" t="s">
        <v>382</v>
      </c>
      <c r="C8" s="315" t="s">
        <v>383</v>
      </c>
      <c r="D8" s="314"/>
      <c r="E8" s="313"/>
      <c r="F8" s="312"/>
      <c r="G8" s="311">
        <f>SUMIF(AG9:AG15,"&lt;&gt;NOR",G9:G15)</f>
        <v>0</v>
      </c>
      <c r="H8" s="310"/>
      <c r="I8" s="310">
        <f>SUM(I9:I15)</f>
        <v>3013.01</v>
      </c>
      <c r="J8" s="310"/>
      <c r="K8" s="310">
        <f>SUM(K9:K15)</f>
        <v>3479.7700000000004</v>
      </c>
      <c r="L8" s="310"/>
      <c r="M8" s="310">
        <f>SUM(M9:M15)</f>
        <v>0</v>
      </c>
      <c r="N8" s="310"/>
      <c r="O8" s="310">
        <f>SUM(O9:O15)</f>
        <v>0.01</v>
      </c>
      <c r="P8" s="310"/>
      <c r="Q8" s="310">
        <f>SUM(Q9:Q15)</f>
        <v>0.03</v>
      </c>
      <c r="R8" s="310"/>
      <c r="S8" s="310"/>
      <c r="T8" s="310"/>
      <c r="U8" s="310"/>
      <c r="V8" s="310">
        <f>SUM(V9:V15)</f>
        <v>5.8800000000000008</v>
      </c>
      <c r="W8" s="310"/>
      <c r="X8" s="310"/>
      <c r="AG8" t="s">
        <v>114</v>
      </c>
    </row>
    <row r="9" spans="1:60" ht="22.5" outlineLevel="1" x14ac:dyDescent="0.2">
      <c r="A9" s="309">
        <v>1</v>
      </c>
      <c r="B9" s="308" t="s">
        <v>603</v>
      </c>
      <c r="C9" s="307" t="s">
        <v>602</v>
      </c>
      <c r="D9" s="306" t="s">
        <v>182</v>
      </c>
      <c r="E9" s="305">
        <v>10.5</v>
      </c>
      <c r="F9" s="383">
        <v>0</v>
      </c>
      <c r="G9" s="304">
        <f t="shared" ref="G9:G15" si="0">ROUND(E9*F9,2)</f>
        <v>0</v>
      </c>
      <c r="H9" s="297">
        <v>18.82</v>
      </c>
      <c r="I9" s="297">
        <f t="shared" ref="I9:I15" si="1">ROUND(E9*H9,2)</f>
        <v>197.61</v>
      </c>
      <c r="J9" s="297">
        <v>67.48</v>
      </c>
      <c r="K9" s="297">
        <f t="shared" ref="K9:K15" si="2">ROUND(E9*J9,2)</f>
        <v>708.54</v>
      </c>
      <c r="L9" s="297">
        <v>21</v>
      </c>
      <c r="M9" s="297">
        <f t="shared" ref="M9:M15" si="3">G9*(1+L9/100)</f>
        <v>0</v>
      </c>
      <c r="N9" s="297">
        <v>2.0000000000000002E-5</v>
      </c>
      <c r="O9" s="297">
        <f t="shared" ref="O9:O15" si="4">ROUND(E9*N9,2)</f>
        <v>0</v>
      </c>
      <c r="P9" s="297">
        <v>0</v>
      </c>
      <c r="Q9" s="297">
        <f t="shared" ref="Q9:Q15" si="5">ROUND(E9*P9,2)</f>
        <v>0</v>
      </c>
      <c r="R9" s="297"/>
      <c r="S9" s="297" t="s">
        <v>399</v>
      </c>
      <c r="T9" s="297" t="s">
        <v>399</v>
      </c>
      <c r="U9" s="297">
        <v>0.13500000000000001</v>
      </c>
      <c r="V9" s="297">
        <f t="shared" ref="V9:V15" si="6">ROUND(E9*U9,2)</f>
        <v>1.42</v>
      </c>
      <c r="W9" s="297"/>
      <c r="X9" s="297" t="s">
        <v>418</v>
      </c>
      <c r="Y9" s="105"/>
      <c r="Z9" s="105"/>
      <c r="AA9" s="105"/>
      <c r="AB9" s="105"/>
      <c r="AC9" s="105"/>
      <c r="AD9" s="105"/>
      <c r="AE9" s="105"/>
      <c r="AF9" s="105"/>
      <c r="AG9" s="105" t="s">
        <v>417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outlineLevel="1" x14ac:dyDescent="0.2">
      <c r="A10" s="309">
        <v>2</v>
      </c>
      <c r="B10" s="308" t="s">
        <v>601</v>
      </c>
      <c r="C10" s="307" t="s">
        <v>600</v>
      </c>
      <c r="D10" s="306" t="s">
        <v>171</v>
      </c>
      <c r="E10" s="305">
        <v>2</v>
      </c>
      <c r="F10" s="383">
        <v>0</v>
      </c>
      <c r="G10" s="304">
        <f t="shared" si="0"/>
        <v>0</v>
      </c>
      <c r="H10" s="297">
        <v>0</v>
      </c>
      <c r="I10" s="297">
        <f t="shared" si="1"/>
        <v>0</v>
      </c>
      <c r="J10" s="297">
        <v>129.5</v>
      </c>
      <c r="K10" s="297">
        <f t="shared" si="2"/>
        <v>259</v>
      </c>
      <c r="L10" s="297">
        <v>21</v>
      </c>
      <c r="M10" s="297">
        <f t="shared" si="3"/>
        <v>0</v>
      </c>
      <c r="N10" s="297">
        <v>0</v>
      </c>
      <c r="O10" s="297">
        <f t="shared" si="4"/>
        <v>0</v>
      </c>
      <c r="P10" s="297">
        <v>0</v>
      </c>
      <c r="Q10" s="297">
        <f t="shared" si="5"/>
        <v>0</v>
      </c>
      <c r="R10" s="297"/>
      <c r="S10" s="297" t="s">
        <v>399</v>
      </c>
      <c r="T10" s="297" t="s">
        <v>399</v>
      </c>
      <c r="U10" s="297">
        <v>0.23699999999999999</v>
      </c>
      <c r="V10" s="297">
        <f t="shared" si="6"/>
        <v>0.47</v>
      </c>
      <c r="W10" s="297"/>
      <c r="X10" s="297" t="s">
        <v>418</v>
      </c>
      <c r="Y10" s="105"/>
      <c r="Z10" s="105"/>
      <c r="AA10" s="105"/>
      <c r="AB10" s="105"/>
      <c r="AC10" s="105"/>
      <c r="AD10" s="105"/>
      <c r="AE10" s="105"/>
      <c r="AF10" s="105"/>
      <c r="AG10" s="105" t="s">
        <v>417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ht="22.5" outlineLevel="1" x14ac:dyDescent="0.2">
      <c r="A11" s="309">
        <v>3</v>
      </c>
      <c r="B11" s="308" t="s">
        <v>599</v>
      </c>
      <c r="C11" s="307" t="s">
        <v>598</v>
      </c>
      <c r="D11" s="306" t="s">
        <v>182</v>
      </c>
      <c r="E11" s="305">
        <v>9</v>
      </c>
      <c r="F11" s="383">
        <v>0</v>
      </c>
      <c r="G11" s="304">
        <f t="shared" si="0"/>
        <v>0</v>
      </c>
      <c r="H11" s="297">
        <v>5.16</v>
      </c>
      <c r="I11" s="297">
        <f t="shared" si="1"/>
        <v>46.44</v>
      </c>
      <c r="J11" s="297">
        <v>26.54</v>
      </c>
      <c r="K11" s="297">
        <f t="shared" si="2"/>
        <v>238.86</v>
      </c>
      <c r="L11" s="297">
        <v>21</v>
      </c>
      <c r="M11" s="297">
        <f t="shared" si="3"/>
        <v>0</v>
      </c>
      <c r="N11" s="297">
        <v>2.0000000000000002E-5</v>
      </c>
      <c r="O11" s="297">
        <f t="shared" si="4"/>
        <v>0</v>
      </c>
      <c r="P11" s="297">
        <v>3.2000000000000002E-3</v>
      </c>
      <c r="Q11" s="297">
        <f t="shared" si="5"/>
        <v>0.03</v>
      </c>
      <c r="R11" s="297"/>
      <c r="S11" s="297" t="s">
        <v>399</v>
      </c>
      <c r="T11" s="297" t="s">
        <v>399</v>
      </c>
      <c r="U11" s="297">
        <v>5.2999999999999999E-2</v>
      </c>
      <c r="V11" s="297">
        <f t="shared" si="6"/>
        <v>0.48</v>
      </c>
      <c r="W11" s="297"/>
      <c r="X11" s="297" t="s">
        <v>418</v>
      </c>
      <c r="Y11" s="105"/>
      <c r="Z11" s="105"/>
      <c r="AA11" s="105"/>
      <c r="AB11" s="105"/>
      <c r="AC11" s="105"/>
      <c r="AD11" s="105"/>
      <c r="AE11" s="105"/>
      <c r="AF11" s="105"/>
      <c r="AG11" s="105" t="s">
        <v>417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outlineLevel="1" x14ac:dyDescent="0.2">
      <c r="A12" s="309">
        <v>4</v>
      </c>
      <c r="B12" s="308" t="s">
        <v>597</v>
      </c>
      <c r="C12" s="307" t="s">
        <v>596</v>
      </c>
      <c r="D12" s="306" t="s">
        <v>182</v>
      </c>
      <c r="E12" s="305">
        <v>10.5</v>
      </c>
      <c r="F12" s="383">
        <v>0</v>
      </c>
      <c r="G12" s="304">
        <f t="shared" si="0"/>
        <v>0</v>
      </c>
      <c r="H12" s="297">
        <v>263.48</v>
      </c>
      <c r="I12" s="297">
        <f t="shared" si="1"/>
        <v>2766.54</v>
      </c>
      <c r="J12" s="297">
        <v>173.02</v>
      </c>
      <c r="K12" s="297">
        <f t="shared" si="2"/>
        <v>1816.71</v>
      </c>
      <c r="L12" s="297">
        <v>21</v>
      </c>
      <c r="M12" s="297">
        <f t="shared" si="3"/>
        <v>0</v>
      </c>
      <c r="N12" s="297">
        <v>7.6000000000000004E-4</v>
      </c>
      <c r="O12" s="297">
        <f t="shared" si="4"/>
        <v>0.01</v>
      </c>
      <c r="P12" s="297">
        <v>0</v>
      </c>
      <c r="Q12" s="297">
        <f t="shared" si="5"/>
        <v>0</v>
      </c>
      <c r="R12" s="297"/>
      <c r="S12" s="297" t="s">
        <v>399</v>
      </c>
      <c r="T12" s="297" t="s">
        <v>399</v>
      </c>
      <c r="U12" s="297">
        <v>0.29737999999999998</v>
      </c>
      <c r="V12" s="297">
        <f t="shared" si="6"/>
        <v>3.12</v>
      </c>
      <c r="W12" s="297"/>
      <c r="X12" s="297" t="s">
        <v>418</v>
      </c>
      <c r="Y12" s="105"/>
      <c r="Z12" s="105"/>
      <c r="AA12" s="105"/>
      <c r="AB12" s="105"/>
      <c r="AC12" s="105"/>
      <c r="AD12" s="105"/>
      <c r="AE12" s="105"/>
      <c r="AF12" s="105"/>
      <c r="AG12" s="105" t="s">
        <v>417</v>
      </c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outlineLevel="1" x14ac:dyDescent="0.2">
      <c r="A13" s="309">
        <v>5</v>
      </c>
      <c r="B13" s="308" t="s">
        <v>595</v>
      </c>
      <c r="C13" s="307" t="s">
        <v>594</v>
      </c>
      <c r="D13" s="306" t="s">
        <v>182</v>
      </c>
      <c r="E13" s="305">
        <v>10.5</v>
      </c>
      <c r="F13" s="383">
        <v>0</v>
      </c>
      <c r="G13" s="304">
        <f t="shared" si="0"/>
        <v>0</v>
      </c>
      <c r="H13" s="297">
        <v>0.23</v>
      </c>
      <c r="I13" s="297">
        <f t="shared" si="1"/>
        <v>2.42</v>
      </c>
      <c r="J13" s="297">
        <v>11.77</v>
      </c>
      <c r="K13" s="297">
        <f t="shared" si="2"/>
        <v>123.59</v>
      </c>
      <c r="L13" s="297">
        <v>21</v>
      </c>
      <c r="M13" s="297">
        <f t="shared" si="3"/>
        <v>0</v>
      </c>
      <c r="N13" s="297">
        <v>0</v>
      </c>
      <c r="O13" s="297">
        <f t="shared" si="4"/>
        <v>0</v>
      </c>
      <c r="P13" s="297">
        <v>0</v>
      </c>
      <c r="Q13" s="297">
        <f t="shared" si="5"/>
        <v>0</v>
      </c>
      <c r="R13" s="297"/>
      <c r="S13" s="297" t="s">
        <v>399</v>
      </c>
      <c r="T13" s="297" t="s">
        <v>399</v>
      </c>
      <c r="U13" s="297">
        <v>2.1499999999999998E-2</v>
      </c>
      <c r="V13" s="297">
        <f t="shared" si="6"/>
        <v>0.23</v>
      </c>
      <c r="W13" s="297"/>
      <c r="X13" s="297" t="s">
        <v>418</v>
      </c>
      <c r="Y13" s="105"/>
      <c r="Z13" s="105"/>
      <c r="AA13" s="105"/>
      <c r="AB13" s="105"/>
      <c r="AC13" s="105"/>
      <c r="AD13" s="105"/>
      <c r="AE13" s="105"/>
      <c r="AF13" s="105"/>
      <c r="AG13" s="105" t="s">
        <v>417</v>
      </c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outlineLevel="1" x14ac:dyDescent="0.2">
      <c r="A14" s="309">
        <v>6</v>
      </c>
      <c r="B14" s="308" t="s">
        <v>593</v>
      </c>
      <c r="C14" s="307" t="s">
        <v>592</v>
      </c>
      <c r="D14" s="306" t="s">
        <v>0</v>
      </c>
      <c r="E14" s="305">
        <v>61.597000000000001</v>
      </c>
      <c r="F14" s="383">
        <v>0</v>
      </c>
      <c r="G14" s="304">
        <f t="shared" si="0"/>
        <v>0</v>
      </c>
      <c r="H14" s="297">
        <v>0</v>
      </c>
      <c r="I14" s="297">
        <f t="shared" si="1"/>
        <v>0</v>
      </c>
      <c r="J14" s="297">
        <v>4.25</v>
      </c>
      <c r="K14" s="297">
        <f t="shared" si="2"/>
        <v>261.79000000000002</v>
      </c>
      <c r="L14" s="297">
        <v>21</v>
      </c>
      <c r="M14" s="297">
        <f t="shared" si="3"/>
        <v>0</v>
      </c>
      <c r="N14" s="297">
        <v>0</v>
      </c>
      <c r="O14" s="297">
        <f t="shared" si="4"/>
        <v>0</v>
      </c>
      <c r="P14" s="297">
        <v>0</v>
      </c>
      <c r="Q14" s="297">
        <f t="shared" si="5"/>
        <v>0</v>
      </c>
      <c r="R14" s="297"/>
      <c r="S14" s="297" t="s">
        <v>399</v>
      </c>
      <c r="T14" s="297" t="s">
        <v>399</v>
      </c>
      <c r="U14" s="297">
        <v>0</v>
      </c>
      <c r="V14" s="297">
        <f t="shared" si="6"/>
        <v>0</v>
      </c>
      <c r="W14" s="297"/>
      <c r="X14" s="297" t="s">
        <v>414</v>
      </c>
      <c r="Y14" s="105"/>
      <c r="Z14" s="105"/>
      <c r="AA14" s="105"/>
      <c r="AB14" s="105"/>
      <c r="AC14" s="105"/>
      <c r="AD14" s="105"/>
      <c r="AE14" s="105"/>
      <c r="AF14" s="105"/>
      <c r="AG14" s="105" t="s">
        <v>413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1" x14ac:dyDescent="0.2">
      <c r="A15" s="309">
        <v>7</v>
      </c>
      <c r="B15" s="308" t="s">
        <v>591</v>
      </c>
      <c r="C15" s="307" t="s">
        <v>590</v>
      </c>
      <c r="D15" s="306" t="s">
        <v>204</v>
      </c>
      <c r="E15" s="305">
        <v>2.8799999999999999E-2</v>
      </c>
      <c r="F15" s="383">
        <v>0</v>
      </c>
      <c r="G15" s="304">
        <f t="shared" si="0"/>
        <v>0</v>
      </c>
      <c r="H15" s="297">
        <v>0</v>
      </c>
      <c r="I15" s="297">
        <f t="shared" si="1"/>
        <v>0</v>
      </c>
      <c r="J15" s="297">
        <v>2475</v>
      </c>
      <c r="K15" s="297">
        <f t="shared" si="2"/>
        <v>71.28</v>
      </c>
      <c r="L15" s="297">
        <v>21</v>
      </c>
      <c r="M15" s="297">
        <f t="shared" si="3"/>
        <v>0</v>
      </c>
      <c r="N15" s="297">
        <v>0</v>
      </c>
      <c r="O15" s="297">
        <f t="shared" si="4"/>
        <v>0</v>
      </c>
      <c r="P15" s="297">
        <v>0</v>
      </c>
      <c r="Q15" s="297">
        <f t="shared" si="5"/>
        <v>0</v>
      </c>
      <c r="R15" s="297"/>
      <c r="S15" s="297" t="s">
        <v>399</v>
      </c>
      <c r="T15" s="297" t="s">
        <v>399</v>
      </c>
      <c r="U15" s="297">
        <v>5.5620000000000003</v>
      </c>
      <c r="V15" s="297">
        <f t="shared" si="6"/>
        <v>0.16</v>
      </c>
      <c r="W15" s="297"/>
      <c r="X15" s="297" t="s">
        <v>410</v>
      </c>
      <c r="Y15" s="105"/>
      <c r="Z15" s="105"/>
      <c r="AA15" s="105"/>
      <c r="AB15" s="105"/>
      <c r="AC15" s="105"/>
      <c r="AD15" s="105"/>
      <c r="AE15" s="105"/>
      <c r="AF15" s="105"/>
      <c r="AG15" s="105" t="s">
        <v>409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x14ac:dyDescent="0.2">
      <c r="A16" s="317" t="s">
        <v>113</v>
      </c>
      <c r="B16" s="316" t="s">
        <v>384</v>
      </c>
      <c r="C16" s="315" t="s">
        <v>385</v>
      </c>
      <c r="D16" s="314"/>
      <c r="E16" s="313"/>
      <c r="F16" s="312"/>
      <c r="G16" s="311">
        <f>SUMIF(AG17:AG22,"&lt;&gt;NOR",G17:G22)</f>
        <v>0</v>
      </c>
      <c r="H16" s="310"/>
      <c r="I16" s="310">
        <f>SUM(I17:I22)</f>
        <v>1903.91</v>
      </c>
      <c r="J16" s="310"/>
      <c r="K16" s="310">
        <f>SUM(K17:K22)</f>
        <v>465.59999999999997</v>
      </c>
      <c r="L16" s="310"/>
      <c r="M16" s="310">
        <f>SUM(M17:M22)</f>
        <v>0</v>
      </c>
      <c r="N16" s="310"/>
      <c r="O16" s="310">
        <f>SUM(O17:O22)</f>
        <v>0</v>
      </c>
      <c r="P16" s="310"/>
      <c r="Q16" s="310">
        <f>SUM(Q17:Q22)</f>
        <v>0</v>
      </c>
      <c r="R16" s="310"/>
      <c r="S16" s="310"/>
      <c r="T16" s="310"/>
      <c r="U16" s="310"/>
      <c r="V16" s="310">
        <f>SUM(V17:V22)</f>
        <v>0.88000000000000012</v>
      </c>
      <c r="W16" s="310"/>
      <c r="X16" s="310"/>
      <c r="AG16" t="s">
        <v>114</v>
      </c>
    </row>
    <row r="17" spans="1:60" outlineLevel="1" x14ac:dyDescent="0.2">
      <c r="A17" s="309">
        <v>8</v>
      </c>
      <c r="B17" s="308" t="s">
        <v>589</v>
      </c>
      <c r="C17" s="307" t="s">
        <v>588</v>
      </c>
      <c r="D17" s="306" t="s">
        <v>171</v>
      </c>
      <c r="E17" s="305">
        <v>4</v>
      </c>
      <c r="F17" s="383">
        <v>0</v>
      </c>
      <c r="G17" s="304">
        <f t="shared" ref="G17:G22" si="7">ROUND(E17*F17,2)</f>
        <v>0</v>
      </c>
      <c r="H17" s="297">
        <v>23.56</v>
      </c>
      <c r="I17" s="297">
        <f t="shared" ref="I17:I22" si="8">ROUND(E17*H17,2)</f>
        <v>94.24</v>
      </c>
      <c r="J17" s="297">
        <v>83.44</v>
      </c>
      <c r="K17" s="297">
        <f t="shared" ref="K17:K22" si="9">ROUND(E17*J17,2)</f>
        <v>333.76</v>
      </c>
      <c r="L17" s="297">
        <v>21</v>
      </c>
      <c r="M17" s="297">
        <f t="shared" ref="M17:M22" si="10">G17*(1+L17/100)</f>
        <v>0</v>
      </c>
      <c r="N17" s="297">
        <v>9.0000000000000006E-5</v>
      </c>
      <c r="O17" s="297">
        <f t="shared" ref="O17:O22" si="11">ROUND(E17*N17,2)</f>
        <v>0</v>
      </c>
      <c r="P17" s="297">
        <v>4.4999999999999999E-4</v>
      </c>
      <c r="Q17" s="297">
        <f t="shared" ref="Q17:Q22" si="12">ROUND(E17*P17,2)</f>
        <v>0</v>
      </c>
      <c r="R17" s="297"/>
      <c r="S17" s="297" t="s">
        <v>399</v>
      </c>
      <c r="T17" s="297" t="s">
        <v>399</v>
      </c>
      <c r="U17" s="297">
        <v>0.16600000000000001</v>
      </c>
      <c r="V17" s="297">
        <f t="shared" ref="V17:V22" si="13">ROUND(E17*U17,2)</f>
        <v>0.66</v>
      </c>
      <c r="W17" s="297"/>
      <c r="X17" s="297" t="s">
        <v>418</v>
      </c>
      <c r="Y17" s="105"/>
      <c r="Z17" s="105"/>
      <c r="AA17" s="105"/>
      <c r="AB17" s="105"/>
      <c r="AC17" s="105"/>
      <c r="AD17" s="105"/>
      <c r="AE17" s="105"/>
      <c r="AF17" s="105"/>
      <c r="AG17" s="105" t="s">
        <v>417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1:60" outlineLevel="1" x14ac:dyDescent="0.2">
      <c r="A18" s="309">
        <v>9</v>
      </c>
      <c r="B18" s="308" t="s">
        <v>587</v>
      </c>
      <c r="C18" s="307" t="s">
        <v>586</v>
      </c>
      <c r="D18" s="306" t="s">
        <v>171</v>
      </c>
      <c r="E18" s="305">
        <v>1</v>
      </c>
      <c r="F18" s="383">
        <v>0</v>
      </c>
      <c r="G18" s="304">
        <f t="shared" si="7"/>
        <v>0</v>
      </c>
      <c r="H18" s="297">
        <v>1.95</v>
      </c>
      <c r="I18" s="297">
        <f t="shared" si="8"/>
        <v>1.95</v>
      </c>
      <c r="J18" s="297">
        <v>27.85</v>
      </c>
      <c r="K18" s="297">
        <f t="shared" si="9"/>
        <v>27.85</v>
      </c>
      <c r="L18" s="297">
        <v>21</v>
      </c>
      <c r="M18" s="297">
        <f t="shared" si="10"/>
        <v>0</v>
      </c>
      <c r="N18" s="297">
        <v>0</v>
      </c>
      <c r="O18" s="297">
        <f t="shared" si="11"/>
        <v>0</v>
      </c>
      <c r="P18" s="297">
        <v>0</v>
      </c>
      <c r="Q18" s="297">
        <f t="shared" si="12"/>
        <v>0</v>
      </c>
      <c r="R18" s="297"/>
      <c r="S18" s="297" t="s">
        <v>399</v>
      </c>
      <c r="T18" s="297" t="s">
        <v>399</v>
      </c>
      <c r="U18" s="297">
        <v>5.0999999999999997E-2</v>
      </c>
      <c r="V18" s="297">
        <f t="shared" si="13"/>
        <v>0.05</v>
      </c>
      <c r="W18" s="297"/>
      <c r="X18" s="297" t="s">
        <v>418</v>
      </c>
      <c r="Y18" s="105"/>
      <c r="Z18" s="105"/>
      <c r="AA18" s="105"/>
      <c r="AB18" s="105"/>
      <c r="AC18" s="105"/>
      <c r="AD18" s="105"/>
      <c r="AE18" s="105"/>
      <c r="AF18" s="105"/>
      <c r="AG18" s="105" t="s">
        <v>417</v>
      </c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ht="22.5" outlineLevel="1" x14ac:dyDescent="0.2">
      <c r="A19" s="309">
        <v>10</v>
      </c>
      <c r="B19" s="308" t="s">
        <v>585</v>
      </c>
      <c r="C19" s="307" t="s">
        <v>584</v>
      </c>
      <c r="D19" s="306" t="s">
        <v>171</v>
      </c>
      <c r="E19" s="305">
        <v>1</v>
      </c>
      <c r="F19" s="383">
        <v>0</v>
      </c>
      <c r="G19" s="304">
        <f t="shared" si="7"/>
        <v>0</v>
      </c>
      <c r="H19" s="297">
        <v>778.72</v>
      </c>
      <c r="I19" s="297">
        <f t="shared" si="8"/>
        <v>778.72</v>
      </c>
      <c r="J19" s="297">
        <v>89.28</v>
      </c>
      <c r="K19" s="297">
        <f t="shared" si="9"/>
        <v>89.28</v>
      </c>
      <c r="L19" s="297">
        <v>21</v>
      </c>
      <c r="M19" s="297">
        <f t="shared" si="10"/>
        <v>0</v>
      </c>
      <c r="N19" s="297">
        <v>4.4999999999999999E-4</v>
      </c>
      <c r="O19" s="297">
        <f t="shared" si="11"/>
        <v>0</v>
      </c>
      <c r="P19" s="297">
        <v>0</v>
      </c>
      <c r="Q19" s="297">
        <f t="shared" si="12"/>
        <v>0</v>
      </c>
      <c r="R19" s="297"/>
      <c r="S19" s="297" t="s">
        <v>399</v>
      </c>
      <c r="T19" s="297" t="s">
        <v>399</v>
      </c>
      <c r="U19" s="297">
        <v>0.16400000000000001</v>
      </c>
      <c r="V19" s="297">
        <f t="shared" si="13"/>
        <v>0.16</v>
      </c>
      <c r="W19" s="297"/>
      <c r="X19" s="297" t="s">
        <v>418</v>
      </c>
      <c r="Y19" s="105"/>
      <c r="Z19" s="105"/>
      <c r="AA19" s="105"/>
      <c r="AB19" s="105"/>
      <c r="AC19" s="105"/>
      <c r="AD19" s="105"/>
      <c r="AE19" s="105"/>
      <c r="AF19" s="105"/>
      <c r="AG19" s="105" t="s">
        <v>417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0" outlineLevel="1" x14ac:dyDescent="0.2">
      <c r="A20" s="309">
        <v>11</v>
      </c>
      <c r="B20" s="308" t="s">
        <v>583</v>
      </c>
      <c r="C20" s="307" t="s">
        <v>582</v>
      </c>
      <c r="D20" s="306" t="s">
        <v>171</v>
      </c>
      <c r="E20" s="305">
        <v>1</v>
      </c>
      <c r="F20" s="383">
        <v>0</v>
      </c>
      <c r="G20" s="304">
        <f t="shared" si="7"/>
        <v>0</v>
      </c>
      <c r="H20" s="297">
        <v>1029</v>
      </c>
      <c r="I20" s="297">
        <f t="shared" si="8"/>
        <v>1029</v>
      </c>
      <c r="J20" s="297">
        <v>0</v>
      </c>
      <c r="K20" s="297">
        <f t="shared" si="9"/>
        <v>0</v>
      </c>
      <c r="L20" s="297">
        <v>21</v>
      </c>
      <c r="M20" s="297">
        <f t="shared" si="10"/>
        <v>0</v>
      </c>
      <c r="N20" s="297">
        <v>2.0000000000000001E-4</v>
      </c>
      <c r="O20" s="297">
        <f t="shared" si="11"/>
        <v>0</v>
      </c>
      <c r="P20" s="297">
        <v>0</v>
      </c>
      <c r="Q20" s="297">
        <f t="shared" si="12"/>
        <v>0</v>
      </c>
      <c r="R20" s="297" t="s">
        <v>525</v>
      </c>
      <c r="S20" s="297" t="s">
        <v>399</v>
      </c>
      <c r="T20" s="297" t="s">
        <v>399</v>
      </c>
      <c r="U20" s="297">
        <v>0</v>
      </c>
      <c r="V20" s="297">
        <f t="shared" si="13"/>
        <v>0</v>
      </c>
      <c r="W20" s="297"/>
      <c r="X20" s="297" t="s">
        <v>524</v>
      </c>
      <c r="Y20" s="105"/>
      <c r="Z20" s="105"/>
      <c r="AA20" s="105"/>
      <c r="AB20" s="105"/>
      <c r="AC20" s="105"/>
      <c r="AD20" s="105"/>
      <c r="AE20" s="105"/>
      <c r="AF20" s="105"/>
      <c r="AG20" s="105" t="s">
        <v>523</v>
      </c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1:60" outlineLevel="1" x14ac:dyDescent="0.2">
      <c r="A21" s="309">
        <v>12</v>
      </c>
      <c r="B21" s="308" t="s">
        <v>581</v>
      </c>
      <c r="C21" s="307" t="s">
        <v>580</v>
      </c>
      <c r="D21" s="306" t="s">
        <v>0</v>
      </c>
      <c r="E21" s="305">
        <v>23.547999999999998</v>
      </c>
      <c r="F21" s="383">
        <v>0</v>
      </c>
      <c r="G21" s="304">
        <f t="shared" si="7"/>
        <v>0</v>
      </c>
      <c r="H21" s="297">
        <v>0</v>
      </c>
      <c r="I21" s="297">
        <f t="shared" si="8"/>
        <v>0</v>
      </c>
      <c r="J21" s="297">
        <v>0.47</v>
      </c>
      <c r="K21" s="297">
        <f t="shared" si="9"/>
        <v>11.07</v>
      </c>
      <c r="L21" s="297">
        <v>21</v>
      </c>
      <c r="M21" s="297">
        <f t="shared" si="10"/>
        <v>0</v>
      </c>
      <c r="N21" s="297">
        <v>0</v>
      </c>
      <c r="O21" s="297">
        <f t="shared" si="11"/>
        <v>0</v>
      </c>
      <c r="P21" s="297">
        <v>0</v>
      </c>
      <c r="Q21" s="297">
        <f t="shared" si="12"/>
        <v>0</v>
      </c>
      <c r="R21" s="297"/>
      <c r="S21" s="297" t="s">
        <v>399</v>
      </c>
      <c r="T21" s="297" t="s">
        <v>399</v>
      </c>
      <c r="U21" s="297">
        <v>0</v>
      </c>
      <c r="V21" s="297">
        <f t="shared" si="13"/>
        <v>0</v>
      </c>
      <c r="W21" s="297"/>
      <c r="X21" s="297" t="s">
        <v>414</v>
      </c>
      <c r="Y21" s="105"/>
      <c r="Z21" s="105"/>
      <c r="AA21" s="105"/>
      <c r="AB21" s="105"/>
      <c r="AC21" s="105"/>
      <c r="AD21" s="105"/>
      <c r="AE21" s="105"/>
      <c r="AF21" s="105"/>
      <c r="AG21" s="105" t="s">
        <v>413</v>
      </c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</row>
    <row r="22" spans="1:60" outlineLevel="1" x14ac:dyDescent="0.2">
      <c r="A22" s="309">
        <v>13</v>
      </c>
      <c r="B22" s="308" t="s">
        <v>579</v>
      </c>
      <c r="C22" s="307" t="s">
        <v>578</v>
      </c>
      <c r="D22" s="306" t="s">
        <v>204</v>
      </c>
      <c r="E22" s="305">
        <v>1.8E-3</v>
      </c>
      <c r="F22" s="383">
        <v>0</v>
      </c>
      <c r="G22" s="304">
        <f t="shared" si="7"/>
        <v>0</v>
      </c>
      <c r="H22" s="297">
        <v>0</v>
      </c>
      <c r="I22" s="297">
        <f t="shared" si="8"/>
        <v>0</v>
      </c>
      <c r="J22" s="297">
        <v>2020</v>
      </c>
      <c r="K22" s="297">
        <f t="shared" si="9"/>
        <v>3.64</v>
      </c>
      <c r="L22" s="297">
        <v>21</v>
      </c>
      <c r="M22" s="297">
        <f t="shared" si="10"/>
        <v>0</v>
      </c>
      <c r="N22" s="297">
        <v>0</v>
      </c>
      <c r="O22" s="297">
        <f t="shared" si="11"/>
        <v>0</v>
      </c>
      <c r="P22" s="297">
        <v>0</v>
      </c>
      <c r="Q22" s="297">
        <f t="shared" si="12"/>
        <v>0</v>
      </c>
      <c r="R22" s="297"/>
      <c r="S22" s="297" t="s">
        <v>399</v>
      </c>
      <c r="T22" s="297" t="s">
        <v>399</v>
      </c>
      <c r="U22" s="297">
        <v>4.3390000000000004</v>
      </c>
      <c r="V22" s="297">
        <f t="shared" si="13"/>
        <v>0.01</v>
      </c>
      <c r="W22" s="297"/>
      <c r="X22" s="297" t="s">
        <v>410</v>
      </c>
      <c r="Y22" s="105"/>
      <c r="Z22" s="105"/>
      <c r="AA22" s="105"/>
      <c r="AB22" s="105"/>
      <c r="AC22" s="105"/>
      <c r="AD22" s="105"/>
      <c r="AE22" s="105"/>
      <c r="AF22" s="105"/>
      <c r="AG22" s="105" t="s">
        <v>409</v>
      </c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1:60" x14ac:dyDescent="0.2">
      <c r="A23" s="317" t="s">
        <v>113</v>
      </c>
      <c r="B23" s="316" t="s">
        <v>386</v>
      </c>
      <c r="C23" s="315" t="s">
        <v>387</v>
      </c>
      <c r="D23" s="314"/>
      <c r="E23" s="313"/>
      <c r="F23" s="312"/>
      <c r="G23" s="311">
        <f>SUMIF(AG24:AG33,"&lt;&gt;NOR",G24:G33)</f>
        <v>0</v>
      </c>
      <c r="H23" s="310"/>
      <c r="I23" s="310">
        <f>SUM(I24:I33)</f>
        <v>10192.369999999999</v>
      </c>
      <c r="J23" s="310"/>
      <c r="K23" s="310">
        <f>SUM(K24:K33)</f>
        <v>2146.0100000000002</v>
      </c>
      <c r="L23" s="310"/>
      <c r="M23" s="310">
        <f>SUM(M24:M33)</f>
        <v>0</v>
      </c>
      <c r="N23" s="310"/>
      <c r="O23" s="310">
        <f>SUM(O24:O33)</f>
        <v>0.03</v>
      </c>
      <c r="P23" s="310"/>
      <c r="Q23" s="310">
        <f>SUM(Q24:Q33)</f>
        <v>0.13</v>
      </c>
      <c r="R23" s="310"/>
      <c r="S23" s="310"/>
      <c r="T23" s="310"/>
      <c r="U23" s="310"/>
      <c r="V23" s="310">
        <f>SUM(V24:V33)</f>
        <v>3.5800000000000005</v>
      </c>
      <c r="W23" s="310"/>
      <c r="X23" s="310"/>
      <c r="AG23" t="s">
        <v>114</v>
      </c>
    </row>
    <row r="24" spans="1:60" outlineLevel="1" x14ac:dyDescent="0.2">
      <c r="A24" s="309">
        <v>14</v>
      </c>
      <c r="B24" s="308" t="s">
        <v>577</v>
      </c>
      <c r="C24" s="307" t="s">
        <v>576</v>
      </c>
      <c r="D24" s="306" t="s">
        <v>171</v>
      </c>
      <c r="E24" s="305">
        <v>1</v>
      </c>
      <c r="F24" s="383">
        <v>0</v>
      </c>
      <c r="G24" s="304">
        <f t="shared" ref="G24:G33" si="14">ROUND(E24*F24,2)</f>
        <v>0</v>
      </c>
      <c r="H24" s="297">
        <v>0</v>
      </c>
      <c r="I24" s="297">
        <f t="shared" ref="I24:I33" si="15">ROUND(E24*H24,2)</f>
        <v>0</v>
      </c>
      <c r="J24" s="297">
        <v>146</v>
      </c>
      <c r="K24" s="297">
        <f t="shared" ref="K24:K33" si="16">ROUND(E24*J24,2)</f>
        <v>146</v>
      </c>
      <c r="L24" s="297">
        <v>21</v>
      </c>
      <c r="M24" s="297">
        <f t="shared" ref="M24:M33" si="17">G24*(1+L24/100)</f>
        <v>0</v>
      </c>
      <c r="N24" s="297">
        <v>0</v>
      </c>
      <c r="O24" s="297">
        <f t="shared" ref="O24:O33" si="18">ROUND(E24*N24,2)</f>
        <v>0</v>
      </c>
      <c r="P24" s="297">
        <v>0</v>
      </c>
      <c r="Q24" s="297">
        <f t="shared" ref="Q24:Q33" si="19">ROUND(E24*P24,2)</f>
        <v>0</v>
      </c>
      <c r="R24" s="297"/>
      <c r="S24" s="297" t="s">
        <v>399</v>
      </c>
      <c r="T24" s="297" t="s">
        <v>399</v>
      </c>
      <c r="U24" s="297">
        <v>0.26800000000000002</v>
      </c>
      <c r="V24" s="297">
        <f t="shared" ref="V24:V33" si="20">ROUND(E24*U24,2)</f>
        <v>0.27</v>
      </c>
      <c r="W24" s="297"/>
      <c r="X24" s="297" t="s">
        <v>418</v>
      </c>
      <c r="Y24" s="105"/>
      <c r="Z24" s="105"/>
      <c r="AA24" s="105"/>
      <c r="AB24" s="105"/>
      <c r="AC24" s="105"/>
      <c r="AD24" s="105"/>
      <c r="AE24" s="105"/>
      <c r="AF24" s="105"/>
      <c r="AG24" s="105" t="s">
        <v>417</v>
      </c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1:60" outlineLevel="1" x14ac:dyDescent="0.2">
      <c r="A25" s="309">
        <v>15</v>
      </c>
      <c r="B25" s="308" t="s">
        <v>575</v>
      </c>
      <c r="C25" s="307" t="s">
        <v>574</v>
      </c>
      <c r="D25" s="306" t="s">
        <v>164</v>
      </c>
      <c r="E25" s="305">
        <v>5.04</v>
      </c>
      <c r="F25" s="383">
        <v>0</v>
      </c>
      <c r="G25" s="304">
        <f t="shared" si="14"/>
        <v>0</v>
      </c>
      <c r="H25" s="297">
        <v>0</v>
      </c>
      <c r="I25" s="297">
        <f t="shared" si="15"/>
        <v>0</v>
      </c>
      <c r="J25" s="297">
        <v>41</v>
      </c>
      <c r="K25" s="297">
        <f t="shared" si="16"/>
        <v>206.64</v>
      </c>
      <c r="L25" s="297">
        <v>21</v>
      </c>
      <c r="M25" s="297">
        <f t="shared" si="17"/>
        <v>0</v>
      </c>
      <c r="N25" s="297">
        <v>0</v>
      </c>
      <c r="O25" s="297">
        <f t="shared" si="18"/>
        <v>0</v>
      </c>
      <c r="P25" s="297">
        <v>2.3800000000000002E-2</v>
      </c>
      <c r="Q25" s="297">
        <f t="shared" si="19"/>
        <v>0.12</v>
      </c>
      <c r="R25" s="297"/>
      <c r="S25" s="297" t="s">
        <v>399</v>
      </c>
      <c r="T25" s="297" t="s">
        <v>399</v>
      </c>
      <c r="U25" s="297">
        <v>8.2000000000000003E-2</v>
      </c>
      <c r="V25" s="297">
        <f t="shared" si="20"/>
        <v>0.41</v>
      </c>
      <c r="W25" s="297"/>
      <c r="X25" s="297" t="s">
        <v>418</v>
      </c>
      <c r="Y25" s="105"/>
      <c r="Z25" s="105"/>
      <c r="AA25" s="105"/>
      <c r="AB25" s="105"/>
      <c r="AC25" s="105"/>
      <c r="AD25" s="105"/>
      <c r="AE25" s="105"/>
      <c r="AF25" s="105"/>
      <c r="AG25" s="105" t="s">
        <v>417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1:60" ht="22.5" outlineLevel="1" x14ac:dyDescent="0.2">
      <c r="A26" s="309">
        <v>16</v>
      </c>
      <c r="B26" s="308" t="s">
        <v>573</v>
      </c>
      <c r="C26" s="307" t="s">
        <v>572</v>
      </c>
      <c r="D26" s="306" t="s">
        <v>171</v>
      </c>
      <c r="E26" s="305">
        <v>1</v>
      </c>
      <c r="F26" s="383">
        <v>0</v>
      </c>
      <c r="G26" s="304">
        <f t="shared" si="14"/>
        <v>0</v>
      </c>
      <c r="H26" s="297">
        <v>10183.549999999999</v>
      </c>
      <c r="I26" s="297">
        <f t="shared" si="15"/>
        <v>10183.549999999999</v>
      </c>
      <c r="J26" s="297">
        <v>426.45</v>
      </c>
      <c r="K26" s="297">
        <f t="shared" si="16"/>
        <v>426.45</v>
      </c>
      <c r="L26" s="297">
        <v>21</v>
      </c>
      <c r="M26" s="297">
        <f t="shared" si="17"/>
        <v>0</v>
      </c>
      <c r="N26" s="297">
        <v>2.8150000000000001E-2</v>
      </c>
      <c r="O26" s="297">
        <f t="shared" si="18"/>
        <v>0.03</v>
      </c>
      <c r="P26" s="297">
        <v>0</v>
      </c>
      <c r="Q26" s="297">
        <f t="shared" si="19"/>
        <v>0</v>
      </c>
      <c r="R26" s="297"/>
      <c r="S26" s="297" t="s">
        <v>399</v>
      </c>
      <c r="T26" s="297" t="s">
        <v>399</v>
      </c>
      <c r="U26" s="297">
        <v>0.92800000000000005</v>
      </c>
      <c r="V26" s="297">
        <f t="shared" si="20"/>
        <v>0.93</v>
      </c>
      <c r="W26" s="297"/>
      <c r="X26" s="297" t="s">
        <v>418</v>
      </c>
      <c r="Y26" s="105"/>
      <c r="Z26" s="105"/>
      <c r="AA26" s="105"/>
      <c r="AB26" s="105"/>
      <c r="AC26" s="105"/>
      <c r="AD26" s="105"/>
      <c r="AE26" s="105"/>
      <c r="AF26" s="105"/>
      <c r="AG26" s="105" t="s">
        <v>417</v>
      </c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</row>
    <row r="27" spans="1:60" outlineLevel="1" x14ac:dyDescent="0.2">
      <c r="A27" s="309">
        <v>17</v>
      </c>
      <c r="B27" s="308" t="s">
        <v>571</v>
      </c>
      <c r="C27" s="307" t="s">
        <v>570</v>
      </c>
      <c r="D27" s="306" t="s">
        <v>171</v>
      </c>
      <c r="E27" s="305">
        <v>1</v>
      </c>
      <c r="F27" s="383">
        <v>0</v>
      </c>
      <c r="G27" s="304">
        <f t="shared" si="14"/>
        <v>0</v>
      </c>
      <c r="H27" s="297">
        <v>3.06</v>
      </c>
      <c r="I27" s="297">
        <f t="shared" si="15"/>
        <v>3.06</v>
      </c>
      <c r="J27" s="297">
        <v>308.44</v>
      </c>
      <c r="K27" s="297">
        <f t="shared" si="16"/>
        <v>308.44</v>
      </c>
      <c r="L27" s="297">
        <v>21</v>
      </c>
      <c r="M27" s="297">
        <f t="shared" si="17"/>
        <v>0</v>
      </c>
      <c r="N27" s="297">
        <v>0</v>
      </c>
      <c r="O27" s="297">
        <f t="shared" si="18"/>
        <v>0</v>
      </c>
      <c r="P27" s="297">
        <v>0</v>
      </c>
      <c r="Q27" s="297">
        <f t="shared" si="19"/>
        <v>0</v>
      </c>
      <c r="R27" s="297"/>
      <c r="S27" s="297" t="s">
        <v>399</v>
      </c>
      <c r="T27" s="297" t="s">
        <v>399</v>
      </c>
      <c r="U27" s="297">
        <v>0.61699999999999999</v>
      </c>
      <c r="V27" s="297">
        <f t="shared" si="20"/>
        <v>0.62</v>
      </c>
      <c r="W27" s="297"/>
      <c r="X27" s="297" t="s">
        <v>418</v>
      </c>
      <c r="Y27" s="105"/>
      <c r="Z27" s="105"/>
      <c r="AA27" s="105"/>
      <c r="AB27" s="105"/>
      <c r="AC27" s="105"/>
      <c r="AD27" s="105"/>
      <c r="AE27" s="105"/>
      <c r="AF27" s="105"/>
      <c r="AG27" s="105" t="s">
        <v>417</v>
      </c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outlineLevel="1" x14ac:dyDescent="0.2">
      <c r="A28" s="309">
        <v>18</v>
      </c>
      <c r="B28" s="308" t="s">
        <v>569</v>
      </c>
      <c r="C28" s="307" t="s">
        <v>568</v>
      </c>
      <c r="D28" s="306" t="s">
        <v>171</v>
      </c>
      <c r="E28" s="305">
        <v>1</v>
      </c>
      <c r="F28" s="383">
        <v>0</v>
      </c>
      <c r="G28" s="304">
        <f t="shared" si="14"/>
        <v>0</v>
      </c>
      <c r="H28" s="297">
        <v>0</v>
      </c>
      <c r="I28" s="297">
        <f t="shared" si="15"/>
        <v>0</v>
      </c>
      <c r="J28" s="297">
        <v>31</v>
      </c>
      <c r="K28" s="297">
        <f t="shared" si="16"/>
        <v>31</v>
      </c>
      <c r="L28" s="297">
        <v>21</v>
      </c>
      <c r="M28" s="297">
        <f t="shared" si="17"/>
        <v>0</v>
      </c>
      <c r="N28" s="297">
        <v>0</v>
      </c>
      <c r="O28" s="297">
        <f t="shared" si="18"/>
        <v>0</v>
      </c>
      <c r="P28" s="297">
        <v>0</v>
      </c>
      <c r="Q28" s="297">
        <f t="shared" si="19"/>
        <v>0</v>
      </c>
      <c r="R28" s="297"/>
      <c r="S28" s="297" t="s">
        <v>399</v>
      </c>
      <c r="T28" s="297" t="s">
        <v>399</v>
      </c>
      <c r="U28" s="297">
        <v>6.2E-2</v>
      </c>
      <c r="V28" s="297">
        <f t="shared" si="20"/>
        <v>0.06</v>
      </c>
      <c r="W28" s="297"/>
      <c r="X28" s="297" t="s">
        <v>418</v>
      </c>
      <c r="Y28" s="105"/>
      <c r="Z28" s="105"/>
      <c r="AA28" s="105"/>
      <c r="AB28" s="105"/>
      <c r="AC28" s="105"/>
      <c r="AD28" s="105"/>
      <c r="AE28" s="105"/>
      <c r="AF28" s="105"/>
      <c r="AG28" s="105" t="s">
        <v>417</v>
      </c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1:60" outlineLevel="1" x14ac:dyDescent="0.2">
      <c r="A29" s="309">
        <v>19</v>
      </c>
      <c r="B29" s="308" t="s">
        <v>567</v>
      </c>
      <c r="C29" s="307" t="s">
        <v>566</v>
      </c>
      <c r="D29" s="306" t="s">
        <v>164</v>
      </c>
      <c r="E29" s="305">
        <v>5.0199999999999996</v>
      </c>
      <c r="F29" s="383">
        <v>0</v>
      </c>
      <c r="G29" s="304">
        <f t="shared" si="14"/>
        <v>0</v>
      </c>
      <c r="H29" s="297">
        <v>0</v>
      </c>
      <c r="I29" s="297">
        <f t="shared" si="15"/>
        <v>0</v>
      </c>
      <c r="J29" s="297">
        <v>15.5</v>
      </c>
      <c r="K29" s="297">
        <f t="shared" si="16"/>
        <v>77.81</v>
      </c>
      <c r="L29" s="297">
        <v>21</v>
      </c>
      <c r="M29" s="297">
        <f t="shared" si="17"/>
        <v>0</v>
      </c>
      <c r="N29" s="297">
        <v>0</v>
      </c>
      <c r="O29" s="297">
        <f t="shared" si="18"/>
        <v>0</v>
      </c>
      <c r="P29" s="297">
        <v>0</v>
      </c>
      <c r="Q29" s="297">
        <f t="shared" si="19"/>
        <v>0</v>
      </c>
      <c r="R29" s="297"/>
      <c r="S29" s="297" t="s">
        <v>399</v>
      </c>
      <c r="T29" s="297" t="s">
        <v>399</v>
      </c>
      <c r="U29" s="297">
        <v>3.1E-2</v>
      </c>
      <c r="V29" s="297">
        <f t="shared" si="20"/>
        <v>0.16</v>
      </c>
      <c r="W29" s="297"/>
      <c r="X29" s="297" t="s">
        <v>418</v>
      </c>
      <c r="Y29" s="105"/>
      <c r="Z29" s="105"/>
      <c r="AA29" s="105"/>
      <c r="AB29" s="105"/>
      <c r="AC29" s="105"/>
      <c r="AD29" s="105"/>
      <c r="AE29" s="105"/>
      <c r="AF29" s="105"/>
      <c r="AG29" s="105" t="s">
        <v>417</v>
      </c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</row>
    <row r="30" spans="1:60" outlineLevel="1" x14ac:dyDescent="0.2">
      <c r="A30" s="309">
        <v>20</v>
      </c>
      <c r="B30" s="308" t="s">
        <v>565</v>
      </c>
      <c r="C30" s="307" t="s">
        <v>564</v>
      </c>
      <c r="D30" s="306" t="s">
        <v>171</v>
      </c>
      <c r="E30" s="305">
        <v>8</v>
      </c>
      <c r="F30" s="383">
        <v>0</v>
      </c>
      <c r="G30" s="304">
        <f t="shared" si="14"/>
        <v>0</v>
      </c>
      <c r="H30" s="297">
        <v>0.72</v>
      </c>
      <c r="I30" s="297">
        <f t="shared" si="15"/>
        <v>5.76</v>
      </c>
      <c r="J30" s="297">
        <v>14.58</v>
      </c>
      <c r="K30" s="297">
        <f t="shared" si="16"/>
        <v>116.64</v>
      </c>
      <c r="L30" s="297">
        <v>21</v>
      </c>
      <c r="M30" s="297">
        <f t="shared" si="17"/>
        <v>0</v>
      </c>
      <c r="N30" s="297">
        <v>1.0000000000000001E-5</v>
      </c>
      <c r="O30" s="297">
        <f t="shared" si="18"/>
        <v>0</v>
      </c>
      <c r="P30" s="297">
        <v>7.5000000000000002E-4</v>
      </c>
      <c r="Q30" s="297">
        <f t="shared" si="19"/>
        <v>0.01</v>
      </c>
      <c r="R30" s="297"/>
      <c r="S30" s="297" t="s">
        <v>399</v>
      </c>
      <c r="T30" s="297" t="s">
        <v>399</v>
      </c>
      <c r="U30" s="297">
        <v>2.9000000000000001E-2</v>
      </c>
      <c r="V30" s="297">
        <f t="shared" si="20"/>
        <v>0.23</v>
      </c>
      <c r="W30" s="297"/>
      <c r="X30" s="297" t="s">
        <v>418</v>
      </c>
      <c r="Y30" s="105"/>
      <c r="Z30" s="105"/>
      <c r="AA30" s="105"/>
      <c r="AB30" s="105"/>
      <c r="AC30" s="105"/>
      <c r="AD30" s="105"/>
      <c r="AE30" s="105"/>
      <c r="AF30" s="105"/>
      <c r="AG30" s="105" t="s">
        <v>417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1:60" outlineLevel="1" x14ac:dyDescent="0.2">
      <c r="A31" s="309">
        <v>21</v>
      </c>
      <c r="B31" s="308" t="s">
        <v>563</v>
      </c>
      <c r="C31" s="307" t="s">
        <v>562</v>
      </c>
      <c r="D31" s="306" t="s">
        <v>164</v>
      </c>
      <c r="E31" s="305">
        <v>5.04</v>
      </c>
      <c r="F31" s="383">
        <v>0</v>
      </c>
      <c r="G31" s="304">
        <f t="shared" si="14"/>
        <v>0</v>
      </c>
      <c r="H31" s="297">
        <v>0</v>
      </c>
      <c r="I31" s="297">
        <f t="shared" si="15"/>
        <v>0</v>
      </c>
      <c r="J31" s="297">
        <v>26</v>
      </c>
      <c r="K31" s="297">
        <f t="shared" si="16"/>
        <v>131.04</v>
      </c>
      <c r="L31" s="297">
        <v>21</v>
      </c>
      <c r="M31" s="297">
        <f t="shared" si="17"/>
        <v>0</v>
      </c>
      <c r="N31" s="297">
        <v>0</v>
      </c>
      <c r="O31" s="297">
        <f t="shared" si="18"/>
        <v>0</v>
      </c>
      <c r="P31" s="297">
        <v>0</v>
      </c>
      <c r="Q31" s="297">
        <f t="shared" si="19"/>
        <v>0</v>
      </c>
      <c r="R31" s="297"/>
      <c r="S31" s="297" t="s">
        <v>399</v>
      </c>
      <c r="T31" s="297" t="s">
        <v>399</v>
      </c>
      <c r="U31" s="297">
        <v>5.1999999999999998E-2</v>
      </c>
      <c r="V31" s="297">
        <f t="shared" si="20"/>
        <v>0.26</v>
      </c>
      <c r="W31" s="297"/>
      <c r="X31" s="297" t="s">
        <v>418</v>
      </c>
      <c r="Y31" s="105"/>
      <c r="Z31" s="105"/>
      <c r="AA31" s="105"/>
      <c r="AB31" s="105"/>
      <c r="AC31" s="105"/>
      <c r="AD31" s="105"/>
      <c r="AE31" s="105"/>
      <c r="AF31" s="105"/>
      <c r="AG31" s="105" t="s">
        <v>417</v>
      </c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1:60" outlineLevel="1" x14ac:dyDescent="0.2">
      <c r="A32" s="309">
        <v>22</v>
      </c>
      <c r="B32" s="308" t="s">
        <v>561</v>
      </c>
      <c r="C32" s="307" t="s">
        <v>560</v>
      </c>
      <c r="D32" s="306" t="s">
        <v>0</v>
      </c>
      <c r="E32" s="305">
        <v>116.3639</v>
      </c>
      <c r="F32" s="383">
        <v>0</v>
      </c>
      <c r="G32" s="304">
        <f t="shared" si="14"/>
        <v>0</v>
      </c>
      <c r="H32" s="297">
        <v>0</v>
      </c>
      <c r="I32" s="297">
        <f t="shared" si="15"/>
        <v>0</v>
      </c>
      <c r="J32" s="297">
        <v>3.5</v>
      </c>
      <c r="K32" s="297">
        <f t="shared" si="16"/>
        <v>407.27</v>
      </c>
      <c r="L32" s="297">
        <v>21</v>
      </c>
      <c r="M32" s="297">
        <f t="shared" si="17"/>
        <v>0</v>
      </c>
      <c r="N32" s="297">
        <v>0</v>
      </c>
      <c r="O32" s="297">
        <f t="shared" si="18"/>
        <v>0</v>
      </c>
      <c r="P32" s="297">
        <v>0</v>
      </c>
      <c r="Q32" s="297">
        <f t="shared" si="19"/>
        <v>0</v>
      </c>
      <c r="R32" s="297"/>
      <c r="S32" s="297" t="s">
        <v>399</v>
      </c>
      <c r="T32" s="297" t="s">
        <v>399</v>
      </c>
      <c r="U32" s="297">
        <v>0</v>
      </c>
      <c r="V32" s="297">
        <f t="shared" si="20"/>
        <v>0</v>
      </c>
      <c r="W32" s="297"/>
      <c r="X32" s="297" t="s">
        <v>414</v>
      </c>
      <c r="Y32" s="105"/>
      <c r="Z32" s="105"/>
      <c r="AA32" s="105"/>
      <c r="AB32" s="105"/>
      <c r="AC32" s="105"/>
      <c r="AD32" s="105"/>
      <c r="AE32" s="105"/>
      <c r="AF32" s="105"/>
      <c r="AG32" s="105" t="s">
        <v>413</v>
      </c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</row>
    <row r="33" spans="1:60" outlineLevel="1" x14ac:dyDescent="0.2">
      <c r="A33" s="309">
        <v>23</v>
      </c>
      <c r="B33" s="308" t="s">
        <v>559</v>
      </c>
      <c r="C33" s="307" t="s">
        <v>558</v>
      </c>
      <c r="D33" s="306" t="s">
        <v>204</v>
      </c>
      <c r="E33" s="305">
        <v>0.12595000000000001</v>
      </c>
      <c r="F33" s="383">
        <v>0</v>
      </c>
      <c r="G33" s="304">
        <f t="shared" si="14"/>
        <v>0</v>
      </c>
      <c r="H33" s="297">
        <v>0</v>
      </c>
      <c r="I33" s="297">
        <f t="shared" si="15"/>
        <v>0</v>
      </c>
      <c r="J33" s="297">
        <v>2340</v>
      </c>
      <c r="K33" s="297">
        <f t="shared" si="16"/>
        <v>294.72000000000003</v>
      </c>
      <c r="L33" s="297">
        <v>21</v>
      </c>
      <c r="M33" s="297">
        <f t="shared" si="17"/>
        <v>0</v>
      </c>
      <c r="N33" s="297">
        <v>0</v>
      </c>
      <c r="O33" s="297">
        <f t="shared" si="18"/>
        <v>0</v>
      </c>
      <c r="P33" s="297">
        <v>0</v>
      </c>
      <c r="Q33" s="297">
        <f t="shared" si="19"/>
        <v>0</v>
      </c>
      <c r="R33" s="297"/>
      <c r="S33" s="297" t="s">
        <v>399</v>
      </c>
      <c r="T33" s="297" t="s">
        <v>399</v>
      </c>
      <c r="U33" s="297">
        <v>5.0570000000000004</v>
      </c>
      <c r="V33" s="297">
        <f t="shared" si="20"/>
        <v>0.64</v>
      </c>
      <c r="W33" s="297"/>
      <c r="X33" s="297" t="s">
        <v>410</v>
      </c>
      <c r="Y33" s="105"/>
      <c r="Z33" s="105"/>
      <c r="AA33" s="105"/>
      <c r="AB33" s="105"/>
      <c r="AC33" s="105"/>
      <c r="AD33" s="105"/>
      <c r="AE33" s="105"/>
      <c r="AF33" s="105"/>
      <c r="AG33" s="105" t="s">
        <v>409</v>
      </c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</row>
    <row r="34" spans="1:60" x14ac:dyDescent="0.2">
      <c r="A34" s="317" t="s">
        <v>113</v>
      </c>
      <c r="B34" s="316" t="s">
        <v>87</v>
      </c>
      <c r="C34" s="315" t="s">
        <v>26</v>
      </c>
      <c r="D34" s="314"/>
      <c r="E34" s="313"/>
      <c r="F34" s="312"/>
      <c r="G34" s="311">
        <f>SUMIF(AG35:AG35,"&lt;&gt;NOR",G35:G35)</f>
        <v>0</v>
      </c>
      <c r="H34" s="310"/>
      <c r="I34" s="310">
        <f>SUM(I35:I35)</f>
        <v>0</v>
      </c>
      <c r="J34" s="310"/>
      <c r="K34" s="310">
        <f>SUM(K35:K35)</f>
        <v>1000</v>
      </c>
      <c r="L34" s="310"/>
      <c r="M34" s="310">
        <f>SUM(M35:M35)</f>
        <v>0</v>
      </c>
      <c r="N34" s="310"/>
      <c r="O34" s="310">
        <f>SUM(O35:O35)</f>
        <v>0</v>
      </c>
      <c r="P34" s="310"/>
      <c r="Q34" s="310">
        <f>SUM(Q35:Q35)</f>
        <v>0</v>
      </c>
      <c r="R34" s="310"/>
      <c r="S34" s="310"/>
      <c r="T34" s="310"/>
      <c r="U34" s="310"/>
      <c r="V34" s="310">
        <f>SUM(V35:V35)</f>
        <v>0</v>
      </c>
      <c r="W34" s="310"/>
      <c r="X34" s="310"/>
      <c r="AG34" t="s">
        <v>114</v>
      </c>
    </row>
    <row r="35" spans="1:60" ht="22.5" outlineLevel="1" x14ac:dyDescent="0.2">
      <c r="A35" s="303">
        <v>24</v>
      </c>
      <c r="B35" s="302" t="s">
        <v>402</v>
      </c>
      <c r="C35" s="301" t="s">
        <v>401</v>
      </c>
      <c r="D35" s="300" t="s">
        <v>516</v>
      </c>
      <c r="E35" s="299">
        <v>1</v>
      </c>
      <c r="F35" s="384">
        <v>0</v>
      </c>
      <c r="G35" s="298">
        <f>ROUND(E35*F35,2)</f>
        <v>0</v>
      </c>
      <c r="H35" s="297">
        <v>0</v>
      </c>
      <c r="I35" s="297">
        <f>ROUND(E35*H35,2)</f>
        <v>0</v>
      </c>
      <c r="J35" s="297">
        <v>1000</v>
      </c>
      <c r="K35" s="297">
        <f>ROUND(E35*J35,2)</f>
        <v>1000</v>
      </c>
      <c r="L35" s="297">
        <v>21</v>
      </c>
      <c r="M35" s="297">
        <f>G35*(1+L35/100)</f>
        <v>0</v>
      </c>
      <c r="N35" s="297">
        <v>0</v>
      </c>
      <c r="O35" s="297">
        <f>ROUND(E35*N35,2)</f>
        <v>0</v>
      </c>
      <c r="P35" s="297">
        <v>0</v>
      </c>
      <c r="Q35" s="297">
        <f>ROUND(E35*P35,2)</f>
        <v>0</v>
      </c>
      <c r="R35" s="297"/>
      <c r="S35" s="297" t="s">
        <v>399</v>
      </c>
      <c r="T35" s="297" t="s">
        <v>398</v>
      </c>
      <c r="U35" s="297">
        <v>0</v>
      </c>
      <c r="V35" s="297">
        <f>ROUND(E35*U35,2)</f>
        <v>0</v>
      </c>
      <c r="W35" s="297"/>
      <c r="X35" s="297" t="s">
        <v>397</v>
      </c>
      <c r="Y35" s="105"/>
      <c r="Z35" s="105"/>
      <c r="AA35" s="105"/>
      <c r="AB35" s="105"/>
      <c r="AC35" s="105"/>
      <c r="AD35" s="105"/>
      <c r="AE35" s="105"/>
      <c r="AF35" s="105"/>
      <c r="AG35" s="105" t="s">
        <v>396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1:60" x14ac:dyDescent="0.2">
      <c r="A36" s="4"/>
      <c r="B36" s="5"/>
      <c r="C36" s="140"/>
      <c r="D36" s="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AE36">
        <v>12</v>
      </c>
      <c r="AF36">
        <v>21</v>
      </c>
      <c r="AG36" t="s">
        <v>103</v>
      </c>
    </row>
    <row r="37" spans="1:60" x14ac:dyDescent="0.2">
      <c r="C37" s="141"/>
      <c r="D37" s="11"/>
      <c r="AG37" t="s">
        <v>327</v>
      </c>
    </row>
    <row r="38" spans="1:60" x14ac:dyDescent="0.2">
      <c r="D38" s="11"/>
    </row>
    <row r="39" spans="1:60" x14ac:dyDescent="0.2">
      <c r="D39" s="11"/>
    </row>
    <row r="40" spans="1:60" x14ac:dyDescent="0.2">
      <c r="D40" s="11"/>
    </row>
    <row r="41" spans="1:60" x14ac:dyDescent="0.2">
      <c r="D41" s="11"/>
    </row>
    <row r="42" spans="1:60" x14ac:dyDescent="0.2">
      <c r="D42" s="11"/>
    </row>
    <row r="43" spans="1:60" x14ac:dyDescent="0.2">
      <c r="D43" s="11"/>
    </row>
    <row r="44" spans="1:60" x14ac:dyDescent="0.2">
      <c r="D44" s="11"/>
    </row>
    <row r="45" spans="1:60" x14ac:dyDescent="0.2">
      <c r="D45" s="11"/>
    </row>
    <row r="46" spans="1:60" x14ac:dyDescent="0.2">
      <c r="D46" s="11"/>
    </row>
    <row r="47" spans="1:60" x14ac:dyDescent="0.2">
      <c r="D47" s="11"/>
    </row>
    <row r="48" spans="1:60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0892-5E38-4D32-BD0A-1A3581E70C00}">
  <sheetPr>
    <tabColor rgb="FF92D050"/>
    <outlinePr summaryBelow="0"/>
  </sheetPr>
  <dimension ref="A1:BH4981"/>
  <sheetViews>
    <sheetView workbookViewId="0">
      <pane ySplit="7" topLeftCell="A8" activePane="bottomLeft" state="frozen"/>
      <selection pane="bottomLeft" activeCell="AA10" sqref="AA10"/>
    </sheetView>
  </sheetViews>
  <sheetFormatPr defaultRowHeight="12.75" outlineLevelRow="1" x14ac:dyDescent="0.2"/>
  <cols>
    <col min="1" max="1" width="3.42578125" customWidth="1"/>
    <col min="2" max="2" width="12.5703125" style="73" customWidth="1"/>
    <col min="3" max="3" width="38.28515625" style="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8" max="28" width="0" hidden="1" customWidth="1"/>
    <col min="29" max="29" width="9.140625" hidden="1" customWidth="1"/>
    <col min="30" max="30" width="0" hidden="1" customWidth="1"/>
    <col min="31" max="37" width="9.140625" hidden="1" customWidth="1"/>
    <col min="38" max="41" width="9.140625" customWidth="1"/>
  </cols>
  <sheetData>
    <row r="1" spans="1:60" ht="15.75" customHeight="1" x14ac:dyDescent="0.25">
      <c r="A1" s="449" t="s">
        <v>6</v>
      </c>
      <c r="B1" s="449"/>
      <c r="C1" s="449"/>
      <c r="D1" s="449"/>
      <c r="E1" s="449"/>
      <c r="F1" s="449"/>
      <c r="G1" s="449"/>
      <c r="AG1" t="s">
        <v>89</v>
      </c>
    </row>
    <row r="2" spans="1:60" ht="24.95" customHeight="1" x14ac:dyDescent="0.2">
      <c r="A2" s="330" t="s">
        <v>88</v>
      </c>
      <c r="B2" s="329" t="s">
        <v>357</v>
      </c>
      <c r="C2" s="450" t="s">
        <v>659</v>
      </c>
      <c r="D2" s="451"/>
      <c r="E2" s="451"/>
      <c r="F2" s="451"/>
      <c r="G2" s="452"/>
      <c r="AG2" t="s">
        <v>90</v>
      </c>
    </row>
    <row r="3" spans="1:60" ht="24.95" customHeight="1" x14ac:dyDescent="0.2">
      <c r="A3" s="330" t="s">
        <v>7</v>
      </c>
      <c r="B3" s="329" t="s">
        <v>364</v>
      </c>
      <c r="C3" s="450" t="s">
        <v>365</v>
      </c>
      <c r="D3" s="451"/>
      <c r="E3" s="451"/>
      <c r="F3" s="451"/>
      <c r="G3" s="452"/>
      <c r="AC3" s="73" t="s">
        <v>90</v>
      </c>
      <c r="AG3" t="s">
        <v>91</v>
      </c>
    </row>
    <row r="4" spans="1:60" ht="24.95" customHeight="1" x14ac:dyDescent="0.2">
      <c r="A4" s="328" t="s">
        <v>8</v>
      </c>
      <c r="B4" s="327" t="s">
        <v>371</v>
      </c>
      <c r="C4" s="492" t="s">
        <v>372</v>
      </c>
      <c r="D4" s="493"/>
      <c r="E4" s="493"/>
      <c r="F4" s="493"/>
      <c r="G4" s="494"/>
      <c r="AG4" t="s">
        <v>92</v>
      </c>
    </row>
    <row r="5" spans="1:60" x14ac:dyDescent="0.2">
      <c r="D5" s="11"/>
    </row>
    <row r="6" spans="1:60" ht="38.25" x14ac:dyDescent="0.2">
      <c r="A6" s="323" t="s">
        <v>95</v>
      </c>
      <c r="B6" s="326" t="s">
        <v>96</v>
      </c>
      <c r="C6" s="326" t="s">
        <v>97</v>
      </c>
      <c r="D6" s="325" t="s">
        <v>98</v>
      </c>
      <c r="E6" s="323" t="s">
        <v>459</v>
      </c>
      <c r="F6" s="324" t="s">
        <v>458</v>
      </c>
      <c r="G6" s="323" t="s">
        <v>27</v>
      </c>
      <c r="H6" s="322" t="s">
        <v>28</v>
      </c>
      <c r="I6" s="322" t="s">
        <v>101</v>
      </c>
      <c r="J6" s="322" t="s">
        <v>29</v>
      </c>
      <c r="K6" s="322" t="s">
        <v>102</v>
      </c>
      <c r="L6" s="322" t="s">
        <v>103</v>
      </c>
      <c r="M6" s="322" t="s">
        <v>457</v>
      </c>
      <c r="N6" s="322" t="s">
        <v>456</v>
      </c>
      <c r="O6" s="322" t="s">
        <v>455</v>
      </c>
      <c r="P6" s="322" t="s">
        <v>454</v>
      </c>
      <c r="Q6" s="322" t="s">
        <v>453</v>
      </c>
      <c r="R6" s="322" t="s">
        <v>109</v>
      </c>
      <c r="S6" s="322" t="s">
        <v>452</v>
      </c>
      <c r="T6" s="322" t="s">
        <v>451</v>
      </c>
      <c r="U6" s="322" t="s">
        <v>111</v>
      </c>
      <c r="V6" s="322" t="s">
        <v>112</v>
      </c>
      <c r="W6" s="322" t="s">
        <v>450</v>
      </c>
      <c r="X6" s="322" t="s">
        <v>449</v>
      </c>
    </row>
    <row r="7" spans="1:60" hidden="1" x14ac:dyDescent="0.2">
      <c r="A7" s="4"/>
      <c r="B7" s="5"/>
      <c r="C7" s="5"/>
      <c r="D7" s="7"/>
      <c r="E7" s="321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</row>
    <row r="8" spans="1:60" x14ac:dyDescent="0.2">
      <c r="A8" s="317" t="s">
        <v>113</v>
      </c>
      <c r="B8" s="316" t="s">
        <v>390</v>
      </c>
      <c r="C8" s="315" t="s">
        <v>391</v>
      </c>
      <c r="D8" s="314"/>
      <c r="E8" s="313"/>
      <c r="F8" s="312"/>
      <c r="G8" s="311">
        <f>SUMIF(AG9:AG12,"&lt;&gt;NOR",G9:G12)</f>
        <v>0</v>
      </c>
      <c r="H8" s="310"/>
      <c r="I8" s="310">
        <f>SUM(I9:I12)</f>
        <v>343.92</v>
      </c>
      <c r="J8" s="310"/>
      <c r="K8" s="310">
        <f>SUM(K9:K12)</f>
        <v>2541.48</v>
      </c>
      <c r="L8" s="310"/>
      <c r="M8" s="310">
        <f>SUM(M9:M12)</f>
        <v>0</v>
      </c>
      <c r="N8" s="310"/>
      <c r="O8" s="310">
        <f>SUM(O9:O12)</f>
        <v>0</v>
      </c>
      <c r="P8" s="310"/>
      <c r="Q8" s="310">
        <f>SUM(Q9:Q12)</f>
        <v>0</v>
      </c>
      <c r="R8" s="310"/>
      <c r="S8" s="310"/>
      <c r="T8" s="310"/>
      <c r="U8" s="310"/>
      <c r="V8" s="310">
        <f>SUM(V9:V12)</f>
        <v>4.68</v>
      </c>
      <c r="W8" s="310"/>
      <c r="X8" s="310"/>
      <c r="AG8" t="s">
        <v>114</v>
      </c>
    </row>
    <row r="9" spans="1:60" ht="22.5" outlineLevel="1" x14ac:dyDescent="0.2">
      <c r="A9" s="386">
        <v>1</v>
      </c>
      <c r="B9" s="308" t="s">
        <v>645</v>
      </c>
      <c r="C9" s="307" t="s">
        <v>646</v>
      </c>
      <c r="D9" s="306" t="s">
        <v>171</v>
      </c>
      <c r="E9" s="305">
        <v>4</v>
      </c>
      <c r="F9" s="383">
        <v>0</v>
      </c>
      <c r="G9" s="304">
        <f>ROUND(E9*F9,2)</f>
        <v>0</v>
      </c>
      <c r="H9" s="297">
        <v>18.82</v>
      </c>
      <c r="I9" s="297">
        <f>ROUND(E9*H9,2)</f>
        <v>75.28</v>
      </c>
      <c r="J9" s="297">
        <v>67.48</v>
      </c>
      <c r="K9" s="297">
        <f>ROUND(E9*J9,2)</f>
        <v>269.92</v>
      </c>
      <c r="L9" s="297">
        <v>21</v>
      </c>
      <c r="M9" s="297">
        <f>G9*(1+L9/100)</f>
        <v>0</v>
      </c>
      <c r="N9" s="297">
        <v>2.0000000000000002E-5</v>
      </c>
      <c r="O9" s="297">
        <f>ROUND(E9*N9,2)</f>
        <v>0</v>
      </c>
      <c r="P9" s="297">
        <v>0</v>
      </c>
      <c r="Q9" s="297">
        <f>ROUND(E9*P9,2)</f>
        <v>0</v>
      </c>
      <c r="R9" s="297"/>
      <c r="S9" s="297" t="s">
        <v>399</v>
      </c>
      <c r="T9" s="297" t="s">
        <v>399</v>
      </c>
      <c r="U9" s="297">
        <v>0.13500000000000001</v>
      </c>
      <c r="V9" s="297">
        <f>ROUND(E9*U9,2)</f>
        <v>0.54</v>
      </c>
      <c r="W9" s="297"/>
      <c r="X9" s="297" t="s">
        <v>418</v>
      </c>
      <c r="Y9" s="105"/>
      <c r="Z9" s="105"/>
      <c r="AA9" s="105"/>
      <c r="AB9" s="105"/>
      <c r="AC9" s="105"/>
      <c r="AD9" s="105"/>
      <c r="AE9" s="105"/>
      <c r="AF9" s="105"/>
      <c r="AG9" s="105" t="s">
        <v>417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ht="22.5" outlineLevel="1" x14ac:dyDescent="0.2">
      <c r="A10" s="386">
        <v>2</v>
      </c>
      <c r="B10" s="308" t="s">
        <v>647</v>
      </c>
      <c r="C10" s="307" t="s">
        <v>648</v>
      </c>
      <c r="D10" s="306" t="s">
        <v>182</v>
      </c>
      <c r="E10" s="305">
        <v>16</v>
      </c>
      <c r="F10" s="383">
        <v>0</v>
      </c>
      <c r="G10" s="304">
        <f>ROUND(E10*F10,2)</f>
        <v>0</v>
      </c>
      <c r="H10" s="297">
        <v>0</v>
      </c>
      <c r="I10" s="297">
        <f>ROUND(E10*H10,2)</f>
        <v>0</v>
      </c>
      <c r="J10" s="297">
        <v>129.5</v>
      </c>
      <c r="K10" s="297">
        <f>ROUND(E10*J10,2)</f>
        <v>2072</v>
      </c>
      <c r="L10" s="297">
        <v>21</v>
      </c>
      <c r="M10" s="297">
        <f>G10*(1+L10/100)</f>
        <v>0</v>
      </c>
      <c r="N10" s="297">
        <v>0</v>
      </c>
      <c r="O10" s="297">
        <f>ROUND(E10*N10,2)</f>
        <v>0</v>
      </c>
      <c r="P10" s="297">
        <v>0</v>
      </c>
      <c r="Q10" s="297">
        <f>ROUND(E10*P10,2)</f>
        <v>0</v>
      </c>
      <c r="R10" s="297"/>
      <c r="S10" s="297" t="s">
        <v>399</v>
      </c>
      <c r="T10" s="297" t="s">
        <v>399</v>
      </c>
      <c r="U10" s="297">
        <v>0.23699999999999999</v>
      </c>
      <c r="V10" s="297">
        <f>ROUND(E10*U10,2)</f>
        <v>3.79</v>
      </c>
      <c r="W10" s="297"/>
      <c r="X10" s="297" t="s">
        <v>418</v>
      </c>
      <c r="Y10" s="105"/>
      <c r="Z10" s="105"/>
      <c r="AA10" s="105"/>
      <c r="AB10" s="105"/>
      <c r="AC10" s="105"/>
      <c r="AD10" s="105"/>
      <c r="AE10" s="105"/>
      <c r="AF10" s="105"/>
      <c r="AG10" s="105" t="s">
        <v>417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ht="22.5" outlineLevel="1" x14ac:dyDescent="0.2">
      <c r="A11" s="386">
        <v>3</v>
      </c>
      <c r="B11" s="308" t="s">
        <v>649</v>
      </c>
      <c r="C11" s="307" t="s">
        <v>650</v>
      </c>
      <c r="D11" s="306" t="s">
        <v>171</v>
      </c>
      <c r="E11" s="305">
        <v>1</v>
      </c>
      <c r="F11" s="383">
        <v>0</v>
      </c>
      <c r="G11" s="304">
        <f>ROUND(E11*F11,2)</f>
        <v>0</v>
      </c>
      <c r="H11" s="297">
        <v>5.16</v>
      </c>
      <c r="I11" s="297">
        <f>ROUND(E11*H11,2)</f>
        <v>5.16</v>
      </c>
      <c r="J11" s="297">
        <v>26.54</v>
      </c>
      <c r="K11" s="297">
        <f>ROUND(E11*J11,2)</f>
        <v>26.54</v>
      </c>
      <c r="L11" s="297">
        <v>21</v>
      </c>
      <c r="M11" s="297">
        <f>G11*(1+L11/100)</f>
        <v>0</v>
      </c>
      <c r="N11" s="297">
        <v>2.0000000000000002E-5</v>
      </c>
      <c r="O11" s="297">
        <f>ROUND(E11*N11,2)</f>
        <v>0</v>
      </c>
      <c r="P11" s="297">
        <v>3.2000000000000002E-3</v>
      </c>
      <c r="Q11" s="297">
        <f>ROUND(E11*P11,2)</f>
        <v>0</v>
      </c>
      <c r="R11" s="297"/>
      <c r="S11" s="297" t="s">
        <v>399</v>
      </c>
      <c r="T11" s="297" t="s">
        <v>399</v>
      </c>
      <c r="U11" s="297">
        <v>5.2999999999999999E-2</v>
      </c>
      <c r="V11" s="297">
        <f>ROUND(E11*U11,2)</f>
        <v>0.05</v>
      </c>
      <c r="W11" s="297"/>
      <c r="X11" s="297" t="s">
        <v>418</v>
      </c>
      <c r="Y11" s="105"/>
      <c r="Z11" s="105"/>
      <c r="AA11" s="105"/>
      <c r="AB11" s="105"/>
      <c r="AC11" s="105"/>
      <c r="AD11" s="105"/>
      <c r="AE11" s="105"/>
      <c r="AF11" s="105"/>
      <c r="AG11" s="105" t="s">
        <v>417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ht="22.5" outlineLevel="1" x14ac:dyDescent="0.2">
      <c r="A12" s="386">
        <v>4</v>
      </c>
      <c r="B12" s="308" t="s">
        <v>651</v>
      </c>
      <c r="C12" s="307" t="s">
        <v>652</v>
      </c>
      <c r="D12" s="306" t="s">
        <v>608</v>
      </c>
      <c r="E12" s="305">
        <v>1</v>
      </c>
      <c r="F12" s="383">
        <v>0</v>
      </c>
      <c r="G12" s="304">
        <f>ROUND(E12*F12,2)</f>
        <v>0</v>
      </c>
      <c r="H12" s="297">
        <v>263.48</v>
      </c>
      <c r="I12" s="297">
        <f>ROUND(E12*H12,2)</f>
        <v>263.48</v>
      </c>
      <c r="J12" s="297">
        <v>173.02</v>
      </c>
      <c r="K12" s="297">
        <f>ROUND(E12*J12,2)</f>
        <v>173.02</v>
      </c>
      <c r="L12" s="297">
        <v>21</v>
      </c>
      <c r="M12" s="297">
        <f>G12*(1+L12/100)</f>
        <v>0</v>
      </c>
      <c r="N12" s="297">
        <v>7.6000000000000004E-4</v>
      </c>
      <c r="O12" s="297">
        <f>ROUND(E12*N12,2)</f>
        <v>0</v>
      </c>
      <c r="P12" s="297">
        <v>0</v>
      </c>
      <c r="Q12" s="297">
        <f>ROUND(E12*P12,2)</f>
        <v>0</v>
      </c>
      <c r="R12" s="297"/>
      <c r="S12" s="297" t="s">
        <v>399</v>
      </c>
      <c r="T12" s="297" t="s">
        <v>399</v>
      </c>
      <c r="U12" s="297">
        <v>0.29737999999999998</v>
      </c>
      <c r="V12" s="297">
        <f>ROUND(E12*U12,2)</f>
        <v>0.3</v>
      </c>
      <c r="W12" s="297"/>
      <c r="X12" s="297" t="s">
        <v>418</v>
      </c>
      <c r="Y12" s="105"/>
      <c r="Z12" s="105"/>
      <c r="AA12" s="105"/>
      <c r="AB12" s="105"/>
      <c r="AC12" s="105"/>
      <c r="AD12" s="105"/>
      <c r="AE12" s="105"/>
      <c r="AF12" s="105"/>
      <c r="AG12" s="105" t="s">
        <v>417</v>
      </c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x14ac:dyDescent="0.2">
      <c r="A13" s="317" t="s">
        <v>113</v>
      </c>
      <c r="B13" s="316" t="s">
        <v>86</v>
      </c>
      <c r="C13" s="315" t="s">
        <v>25</v>
      </c>
      <c r="D13" s="314"/>
      <c r="E13" s="313"/>
      <c r="F13" s="312"/>
      <c r="G13" s="311">
        <f>SUMIF(AE14:AE16,"&lt;&gt;NOR",G14:G16)</f>
        <v>0</v>
      </c>
      <c r="H13" s="310"/>
      <c r="I13" s="310">
        <f>SUM(I14:I16)</f>
        <v>804.23</v>
      </c>
      <c r="J13" s="310"/>
      <c r="K13" s="310">
        <f>SUM(K14:K16)</f>
        <v>200.57</v>
      </c>
      <c r="L13" s="310"/>
      <c r="M13" s="310">
        <f>SUM(M14:M16)</f>
        <v>0</v>
      </c>
      <c r="N13" s="310"/>
      <c r="O13" s="310">
        <f>SUM(O14:O16)</f>
        <v>0</v>
      </c>
      <c r="P13" s="310"/>
      <c r="Q13" s="310">
        <f>SUM(Q14:Q16)</f>
        <v>0</v>
      </c>
      <c r="R13" s="310"/>
      <c r="S13" s="310"/>
      <c r="T13" s="310"/>
      <c r="U13" s="310"/>
      <c r="V13" s="310">
        <f>SUM(V14:V16)</f>
        <v>0.38</v>
      </c>
      <c r="W13" s="310"/>
      <c r="X13" s="310"/>
      <c r="AG13" t="s">
        <v>114</v>
      </c>
    </row>
    <row r="14" spans="1:60" outlineLevel="1" x14ac:dyDescent="0.2">
      <c r="A14" s="386">
        <v>5</v>
      </c>
      <c r="B14" s="308" t="s">
        <v>653</v>
      </c>
      <c r="C14" s="307" t="s">
        <v>654</v>
      </c>
      <c r="D14" s="306" t="s">
        <v>400</v>
      </c>
      <c r="E14" s="305">
        <v>1</v>
      </c>
      <c r="F14" s="383">
        <v>0</v>
      </c>
      <c r="G14" s="304">
        <f>ROUND(E14*F14,2)</f>
        <v>0</v>
      </c>
      <c r="H14" s="297">
        <v>23.56</v>
      </c>
      <c r="I14" s="297">
        <f>ROUND(E14*H14,2)</f>
        <v>23.56</v>
      </c>
      <c r="J14" s="297">
        <v>83.44</v>
      </c>
      <c r="K14" s="297">
        <f>ROUND(E14*J14,2)</f>
        <v>83.44</v>
      </c>
      <c r="L14" s="297">
        <v>21</v>
      </c>
      <c r="M14" s="297">
        <f>G14*(1+L14/100)</f>
        <v>0</v>
      </c>
      <c r="N14" s="297">
        <v>9.0000000000000006E-5</v>
      </c>
      <c r="O14" s="297">
        <f>ROUND(E14*N14,2)</f>
        <v>0</v>
      </c>
      <c r="P14" s="297">
        <v>4.4999999999999999E-4</v>
      </c>
      <c r="Q14" s="297">
        <f>ROUND(E14*P14,2)</f>
        <v>0</v>
      </c>
      <c r="R14" s="297"/>
      <c r="S14" s="297" t="s">
        <v>399</v>
      </c>
      <c r="T14" s="297" t="s">
        <v>399</v>
      </c>
      <c r="U14" s="297">
        <v>0.16600000000000001</v>
      </c>
      <c r="V14" s="297">
        <f>ROUND(E14*U14,2)</f>
        <v>0.17</v>
      </c>
      <c r="W14" s="297"/>
      <c r="X14" s="297" t="s">
        <v>418</v>
      </c>
      <c r="Y14" s="105"/>
      <c r="Z14" s="105"/>
      <c r="AA14" s="105"/>
      <c r="AB14" s="105"/>
      <c r="AC14" s="105"/>
      <c r="AD14" s="105"/>
      <c r="AE14" s="105"/>
      <c r="AF14" s="105"/>
      <c r="AG14" s="105" t="s">
        <v>417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1" x14ac:dyDescent="0.2">
      <c r="A15" s="386">
        <v>6</v>
      </c>
      <c r="B15" s="308" t="s">
        <v>655</v>
      </c>
      <c r="C15" s="307" t="s">
        <v>656</v>
      </c>
      <c r="D15" s="306" t="s">
        <v>400</v>
      </c>
      <c r="E15" s="305">
        <v>1</v>
      </c>
      <c r="F15" s="383">
        <v>0</v>
      </c>
      <c r="G15" s="304">
        <f>ROUND(E15*F15,2)</f>
        <v>0</v>
      </c>
      <c r="H15" s="297">
        <v>1.95</v>
      </c>
      <c r="I15" s="297">
        <f>ROUND(E15*H15,2)</f>
        <v>1.95</v>
      </c>
      <c r="J15" s="297">
        <v>27.85</v>
      </c>
      <c r="K15" s="297">
        <f>ROUND(E15*J15,2)</f>
        <v>27.85</v>
      </c>
      <c r="L15" s="297">
        <v>21</v>
      </c>
      <c r="M15" s="297">
        <f>G15*(1+L15/100)</f>
        <v>0</v>
      </c>
      <c r="N15" s="297">
        <v>0</v>
      </c>
      <c r="O15" s="297">
        <f>ROUND(E15*N15,2)</f>
        <v>0</v>
      </c>
      <c r="P15" s="297">
        <v>0</v>
      </c>
      <c r="Q15" s="297">
        <f>ROUND(E15*P15,2)</f>
        <v>0</v>
      </c>
      <c r="R15" s="297"/>
      <c r="S15" s="297" t="s">
        <v>399</v>
      </c>
      <c r="T15" s="297" t="s">
        <v>399</v>
      </c>
      <c r="U15" s="297">
        <v>5.0999999999999997E-2</v>
      </c>
      <c r="V15" s="297">
        <f>ROUND(E15*U15,2)</f>
        <v>0.05</v>
      </c>
      <c r="W15" s="297"/>
      <c r="X15" s="297" t="s">
        <v>418</v>
      </c>
      <c r="Y15" s="105"/>
      <c r="Z15" s="105"/>
      <c r="AA15" s="105"/>
      <c r="AB15" s="105"/>
      <c r="AC15" s="105"/>
      <c r="AD15" s="105"/>
      <c r="AE15" s="105"/>
      <c r="AF15" s="105"/>
      <c r="AG15" s="105" t="s">
        <v>417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outlineLevel="1" x14ac:dyDescent="0.2">
      <c r="A16" s="336">
        <v>7</v>
      </c>
      <c r="B16" s="335" t="s">
        <v>657</v>
      </c>
      <c r="C16" s="334" t="s">
        <v>658</v>
      </c>
      <c r="D16" s="333" t="s">
        <v>400</v>
      </c>
      <c r="E16" s="332">
        <v>1</v>
      </c>
      <c r="F16" s="385">
        <v>0</v>
      </c>
      <c r="G16" s="331">
        <f>ROUND(E16*F16,2)</f>
        <v>0</v>
      </c>
      <c r="H16" s="297">
        <v>778.72</v>
      </c>
      <c r="I16" s="297">
        <f>ROUND(E16*H16,2)</f>
        <v>778.72</v>
      </c>
      <c r="J16" s="297">
        <v>89.28</v>
      </c>
      <c r="K16" s="297">
        <f>ROUND(E16*J16,2)</f>
        <v>89.28</v>
      </c>
      <c r="L16" s="297">
        <v>21</v>
      </c>
      <c r="M16" s="297">
        <f>G16*(1+L16/100)</f>
        <v>0</v>
      </c>
      <c r="N16" s="297">
        <v>4.4999999999999999E-4</v>
      </c>
      <c r="O16" s="297">
        <f>ROUND(E16*N16,2)</f>
        <v>0</v>
      </c>
      <c r="P16" s="297">
        <v>0</v>
      </c>
      <c r="Q16" s="297">
        <f>ROUND(E16*P16,2)</f>
        <v>0</v>
      </c>
      <c r="R16" s="297"/>
      <c r="S16" s="297" t="s">
        <v>399</v>
      </c>
      <c r="T16" s="297" t="s">
        <v>399</v>
      </c>
      <c r="U16" s="297">
        <v>0.16400000000000001</v>
      </c>
      <c r="V16" s="297">
        <f>ROUND(E16*U16,2)</f>
        <v>0.16</v>
      </c>
      <c r="W16" s="297"/>
      <c r="X16" s="297" t="s">
        <v>418</v>
      </c>
      <c r="Y16" s="105"/>
      <c r="Z16" s="105"/>
      <c r="AA16" s="105"/>
      <c r="AB16" s="105"/>
      <c r="AC16" s="105"/>
      <c r="AD16" s="105"/>
      <c r="AE16" s="105"/>
      <c r="AF16" s="105"/>
      <c r="AG16" s="105" t="s">
        <v>417</v>
      </c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24" x14ac:dyDescent="0.2">
      <c r="A17" s="4"/>
      <c r="B17" s="5"/>
      <c r="C17" s="140"/>
      <c r="D17" s="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">
      <c r="C18" s="141"/>
      <c r="D18" s="11"/>
    </row>
    <row r="19" spans="1:24" x14ac:dyDescent="0.2">
      <c r="D19" s="11"/>
    </row>
    <row r="20" spans="1:24" x14ac:dyDescent="0.2">
      <c r="D20" s="11"/>
    </row>
    <row r="21" spans="1:24" x14ac:dyDescent="0.2">
      <c r="D21" s="11"/>
    </row>
    <row r="22" spans="1:24" x14ac:dyDescent="0.2">
      <c r="D22" s="11"/>
    </row>
    <row r="23" spans="1:24" x14ac:dyDescent="0.2">
      <c r="D23" s="11"/>
    </row>
    <row r="24" spans="1:24" x14ac:dyDescent="0.2">
      <c r="D24" s="11"/>
    </row>
    <row r="25" spans="1:24" x14ac:dyDescent="0.2">
      <c r="D25" s="11"/>
    </row>
    <row r="26" spans="1:24" x14ac:dyDescent="0.2">
      <c r="D26" s="11"/>
    </row>
    <row r="27" spans="1:24" x14ac:dyDescent="0.2">
      <c r="D27" s="11"/>
    </row>
    <row r="28" spans="1:24" x14ac:dyDescent="0.2">
      <c r="D28" s="11"/>
    </row>
    <row r="29" spans="1:24" x14ac:dyDescent="0.2">
      <c r="D29" s="11"/>
    </row>
    <row r="30" spans="1:24" x14ac:dyDescent="0.2">
      <c r="D30" s="11"/>
    </row>
    <row r="31" spans="1:24" x14ac:dyDescent="0.2">
      <c r="D31" s="11"/>
    </row>
    <row r="32" spans="1:24" x14ac:dyDescent="0.2">
      <c r="D32" s="11"/>
    </row>
    <row r="33" spans="4:4" x14ac:dyDescent="0.2">
      <c r="D33" s="11"/>
    </row>
    <row r="34" spans="4:4" x14ac:dyDescent="0.2">
      <c r="D34" s="11"/>
    </row>
    <row r="35" spans="4:4" x14ac:dyDescent="0.2">
      <c r="D35" s="11"/>
    </row>
    <row r="36" spans="4:4" x14ac:dyDescent="0.2">
      <c r="D36" s="11"/>
    </row>
    <row r="37" spans="4:4" x14ac:dyDescent="0.2">
      <c r="D37" s="11"/>
    </row>
    <row r="38" spans="4:4" x14ac:dyDescent="0.2">
      <c r="D38" s="11"/>
    </row>
    <row r="39" spans="4:4" x14ac:dyDescent="0.2">
      <c r="D39" s="11"/>
    </row>
    <row r="40" spans="4:4" x14ac:dyDescent="0.2">
      <c r="D40" s="11"/>
    </row>
    <row r="41" spans="4:4" x14ac:dyDescent="0.2">
      <c r="D41" s="11"/>
    </row>
    <row r="42" spans="4:4" x14ac:dyDescent="0.2">
      <c r="D42" s="11"/>
    </row>
    <row r="43" spans="4:4" x14ac:dyDescent="0.2">
      <c r="D43" s="11"/>
    </row>
    <row r="44" spans="4:4" x14ac:dyDescent="0.2">
      <c r="D44" s="11"/>
    </row>
    <row r="45" spans="4:4" x14ac:dyDescent="0.2">
      <c r="D45" s="11"/>
    </row>
    <row r="46" spans="4:4" x14ac:dyDescent="0.2">
      <c r="D46" s="11"/>
    </row>
    <row r="47" spans="4:4" x14ac:dyDescent="0.2">
      <c r="D47" s="11"/>
    </row>
    <row r="48" spans="4:4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FD5C-3518-4038-9496-A3645AE2BCF6}">
  <sheetPr>
    <tabColor rgb="FF92D050"/>
    <outlinePr summaryBelow="0"/>
  </sheetPr>
  <dimension ref="A1:BH4980"/>
  <sheetViews>
    <sheetView workbookViewId="0">
      <pane ySplit="7" topLeftCell="A8" activePane="bottomLeft" state="frozen"/>
      <selection activeCell="N47" sqref="N47"/>
      <selection pane="bottomLeft" activeCell="AA13" sqref="AA13"/>
    </sheetView>
  </sheetViews>
  <sheetFormatPr defaultRowHeight="12.75" outlineLevelRow="1" x14ac:dyDescent="0.2"/>
  <cols>
    <col min="1" max="1" width="3.42578125" customWidth="1"/>
    <col min="2" max="2" width="12.5703125" style="73" customWidth="1"/>
    <col min="3" max="3" width="38.28515625" style="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8" max="28" width="0" hidden="1" customWidth="1"/>
    <col min="29" max="29" width="9.140625" hidden="1" customWidth="1"/>
    <col min="30" max="30" width="0" hidden="1" customWidth="1"/>
    <col min="31" max="37" width="9.140625" hidden="1" customWidth="1"/>
    <col min="38" max="41" width="9.140625" customWidth="1"/>
  </cols>
  <sheetData>
    <row r="1" spans="1:60" ht="15.75" customHeight="1" x14ac:dyDescent="0.25">
      <c r="A1" s="449" t="s">
        <v>6</v>
      </c>
      <c r="B1" s="449"/>
      <c r="C1" s="449"/>
      <c r="D1" s="449"/>
      <c r="E1" s="449"/>
      <c r="F1" s="449"/>
      <c r="G1" s="449"/>
      <c r="AG1" t="s">
        <v>89</v>
      </c>
    </row>
    <row r="2" spans="1:60" ht="24.95" customHeight="1" x14ac:dyDescent="0.2">
      <c r="A2" s="330" t="s">
        <v>88</v>
      </c>
      <c r="B2" s="329" t="s">
        <v>357</v>
      </c>
      <c r="C2" s="450" t="s">
        <v>659</v>
      </c>
      <c r="D2" s="451"/>
      <c r="E2" s="451"/>
      <c r="F2" s="451"/>
      <c r="G2" s="452"/>
      <c r="AG2" t="s">
        <v>90</v>
      </c>
    </row>
    <row r="3" spans="1:60" ht="24.95" customHeight="1" x14ac:dyDescent="0.2">
      <c r="A3" s="330" t="s">
        <v>7</v>
      </c>
      <c r="B3" s="329" t="s">
        <v>369</v>
      </c>
      <c r="C3" s="450" t="s">
        <v>374</v>
      </c>
      <c r="D3" s="451"/>
      <c r="E3" s="451"/>
      <c r="F3" s="451"/>
      <c r="G3" s="452"/>
      <c r="AC3" s="73" t="s">
        <v>90</v>
      </c>
      <c r="AG3" t="s">
        <v>91</v>
      </c>
    </row>
    <row r="4" spans="1:60" ht="24.95" customHeight="1" x14ac:dyDescent="0.2">
      <c r="A4" s="328" t="s">
        <v>8</v>
      </c>
      <c r="B4" s="327" t="s">
        <v>369</v>
      </c>
      <c r="C4" s="492" t="s">
        <v>374</v>
      </c>
      <c r="D4" s="493"/>
      <c r="E4" s="493"/>
      <c r="F4" s="493"/>
      <c r="G4" s="494"/>
      <c r="AG4" t="s">
        <v>92</v>
      </c>
    </row>
    <row r="5" spans="1:60" x14ac:dyDescent="0.2">
      <c r="D5" s="11"/>
    </row>
    <row r="6" spans="1:60" ht="38.25" x14ac:dyDescent="0.2">
      <c r="A6" s="323" t="s">
        <v>95</v>
      </c>
      <c r="B6" s="326" t="s">
        <v>96</v>
      </c>
      <c r="C6" s="326" t="s">
        <v>97</v>
      </c>
      <c r="D6" s="325" t="s">
        <v>98</v>
      </c>
      <c r="E6" s="323" t="s">
        <v>459</v>
      </c>
      <c r="F6" s="323" t="s">
        <v>458</v>
      </c>
      <c r="G6" s="323" t="s">
        <v>27</v>
      </c>
      <c r="H6" s="348" t="s">
        <v>28</v>
      </c>
      <c r="I6" s="322" t="s">
        <v>101</v>
      </c>
      <c r="J6" s="322" t="s">
        <v>29</v>
      </c>
      <c r="K6" s="322" t="s">
        <v>102</v>
      </c>
      <c r="L6" s="322" t="s">
        <v>103</v>
      </c>
      <c r="M6" s="322" t="s">
        <v>457</v>
      </c>
      <c r="N6" s="322" t="s">
        <v>456</v>
      </c>
      <c r="O6" s="322" t="s">
        <v>455</v>
      </c>
      <c r="P6" s="322" t="s">
        <v>454</v>
      </c>
      <c r="Q6" s="322" t="s">
        <v>453</v>
      </c>
      <c r="R6" s="322" t="s">
        <v>109</v>
      </c>
      <c r="S6" s="322" t="s">
        <v>452</v>
      </c>
      <c r="T6" s="322" t="s">
        <v>451</v>
      </c>
      <c r="U6" s="322" t="s">
        <v>111</v>
      </c>
      <c r="V6" s="322" t="s">
        <v>112</v>
      </c>
      <c r="W6" s="322" t="s">
        <v>450</v>
      </c>
      <c r="X6" s="322" t="s">
        <v>449</v>
      </c>
    </row>
    <row r="7" spans="1:60" hidden="1" x14ac:dyDescent="0.2">
      <c r="A7" s="347"/>
      <c r="B7" s="346"/>
      <c r="C7" s="346"/>
      <c r="D7" s="345"/>
      <c r="E7" s="344"/>
      <c r="F7" s="343"/>
      <c r="G7" s="343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</row>
    <row r="8" spans="1:60" x14ac:dyDescent="0.2">
      <c r="A8" s="342" t="s">
        <v>113</v>
      </c>
      <c r="B8" s="341" t="s">
        <v>392</v>
      </c>
      <c r="C8" s="340" t="s">
        <v>393</v>
      </c>
      <c r="D8" s="339"/>
      <c r="E8" s="338"/>
      <c r="F8" s="337"/>
      <c r="G8" s="337">
        <f>SUMIF(AG9:AG12,"&lt;&gt;NOR",G9:G12)</f>
        <v>0</v>
      </c>
      <c r="H8" s="310"/>
      <c r="I8" s="310">
        <f>SUM(I9:I12)</f>
        <v>80.44</v>
      </c>
      <c r="J8" s="310"/>
      <c r="K8" s="310">
        <f>SUM(K9:K12)</f>
        <v>2238.96</v>
      </c>
      <c r="L8" s="310"/>
      <c r="M8" s="310">
        <f>SUM(M9:M12)</f>
        <v>0</v>
      </c>
      <c r="N8" s="310"/>
      <c r="O8" s="310">
        <f>SUM(O9:O12)</f>
        <v>0</v>
      </c>
      <c r="P8" s="310"/>
      <c r="Q8" s="310">
        <f>SUM(Q9:Q12)</f>
        <v>0</v>
      </c>
      <c r="R8" s="310"/>
      <c r="S8" s="310"/>
      <c r="T8" s="310"/>
      <c r="U8" s="310"/>
      <c r="V8" s="310">
        <f>SUM(V9:V12)</f>
        <v>4.1499999999999995</v>
      </c>
      <c r="W8" s="310"/>
      <c r="X8" s="310"/>
      <c r="AG8" t="s">
        <v>114</v>
      </c>
    </row>
    <row r="9" spans="1:60" outlineLevel="1" x14ac:dyDescent="0.2">
      <c r="A9" s="336">
        <v>1</v>
      </c>
      <c r="B9" s="335" t="s">
        <v>616</v>
      </c>
      <c r="C9" s="334" t="s">
        <v>615</v>
      </c>
      <c r="D9" s="333" t="s">
        <v>171</v>
      </c>
      <c r="E9" s="332">
        <v>4</v>
      </c>
      <c r="F9" s="385">
        <v>0</v>
      </c>
      <c r="G9" s="331">
        <f>ROUND(E9*F9,2)</f>
        <v>0</v>
      </c>
      <c r="H9" s="297">
        <v>18.82</v>
      </c>
      <c r="I9" s="297">
        <f>ROUND(E9*H9,2)</f>
        <v>75.28</v>
      </c>
      <c r="J9" s="297">
        <v>67.48</v>
      </c>
      <c r="K9" s="297">
        <f>ROUND(E9*J9,2)</f>
        <v>269.92</v>
      </c>
      <c r="L9" s="297">
        <v>21</v>
      </c>
      <c r="M9" s="297">
        <f>G9*(1+L9/100)</f>
        <v>0</v>
      </c>
      <c r="N9" s="297">
        <v>2.0000000000000002E-5</v>
      </c>
      <c r="O9" s="297">
        <f>ROUND(E9*N9,2)</f>
        <v>0</v>
      </c>
      <c r="P9" s="297">
        <v>0</v>
      </c>
      <c r="Q9" s="297">
        <f>ROUND(E9*P9,2)</f>
        <v>0</v>
      </c>
      <c r="R9" s="297"/>
      <c r="S9" s="297" t="s">
        <v>399</v>
      </c>
      <c r="T9" s="297" t="s">
        <v>399</v>
      </c>
      <c r="U9" s="297">
        <v>0.13500000000000001</v>
      </c>
      <c r="V9" s="297">
        <f>ROUND(E9*U9,2)</f>
        <v>0.54</v>
      </c>
      <c r="W9" s="297"/>
      <c r="X9" s="297" t="s">
        <v>418</v>
      </c>
      <c r="Y9" s="105"/>
      <c r="Z9" s="105"/>
      <c r="AA9" s="105"/>
      <c r="AB9" s="105"/>
      <c r="AC9" s="105"/>
      <c r="AD9" s="105"/>
      <c r="AE9" s="105"/>
      <c r="AF9" s="105"/>
      <c r="AG9" s="105" t="s">
        <v>417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ht="22.5" outlineLevel="1" x14ac:dyDescent="0.2">
      <c r="A10" s="336">
        <v>2</v>
      </c>
      <c r="B10" s="335" t="s">
        <v>614</v>
      </c>
      <c r="C10" s="334" t="s">
        <v>613</v>
      </c>
      <c r="D10" s="333" t="s">
        <v>182</v>
      </c>
      <c r="E10" s="332">
        <v>15</v>
      </c>
      <c r="F10" s="385">
        <v>0</v>
      </c>
      <c r="G10" s="331">
        <f>ROUND(E10*F10,2)</f>
        <v>0</v>
      </c>
      <c r="H10" s="297">
        <v>0</v>
      </c>
      <c r="I10" s="297">
        <f>ROUND(E10*H10,2)</f>
        <v>0</v>
      </c>
      <c r="J10" s="297">
        <v>129.5</v>
      </c>
      <c r="K10" s="297">
        <f>ROUND(E10*J10,2)</f>
        <v>1942.5</v>
      </c>
      <c r="L10" s="297">
        <v>21</v>
      </c>
      <c r="M10" s="297">
        <f>G10*(1+L10/100)</f>
        <v>0</v>
      </c>
      <c r="N10" s="297">
        <v>0</v>
      </c>
      <c r="O10" s="297">
        <f>ROUND(E10*N10,2)</f>
        <v>0</v>
      </c>
      <c r="P10" s="297">
        <v>0</v>
      </c>
      <c r="Q10" s="297">
        <f>ROUND(E10*P10,2)</f>
        <v>0</v>
      </c>
      <c r="R10" s="297"/>
      <c r="S10" s="297" t="s">
        <v>399</v>
      </c>
      <c r="T10" s="297" t="s">
        <v>399</v>
      </c>
      <c r="U10" s="297">
        <v>0.23699999999999999</v>
      </c>
      <c r="V10" s="297">
        <f>ROUND(E10*U10,2)</f>
        <v>3.56</v>
      </c>
      <c r="W10" s="297"/>
      <c r="X10" s="297" t="s">
        <v>418</v>
      </c>
      <c r="Y10" s="105"/>
      <c r="Z10" s="105"/>
      <c r="AA10" s="105"/>
      <c r="AB10" s="105"/>
      <c r="AC10" s="105"/>
      <c r="AD10" s="105"/>
      <c r="AE10" s="105"/>
      <c r="AF10" s="105"/>
      <c r="AG10" s="105" t="s">
        <v>417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outlineLevel="1" x14ac:dyDescent="0.2">
      <c r="A11" s="336">
        <v>3</v>
      </c>
      <c r="B11" s="335" t="s">
        <v>612</v>
      </c>
      <c r="C11" s="334" t="s">
        <v>611</v>
      </c>
      <c r="D11" s="333" t="s">
        <v>608</v>
      </c>
      <c r="E11" s="332">
        <v>1</v>
      </c>
      <c r="F11" s="385">
        <v>0</v>
      </c>
      <c r="G11" s="331">
        <f>ROUND(E11*F11,2)</f>
        <v>0</v>
      </c>
      <c r="H11" s="297">
        <v>5.16</v>
      </c>
      <c r="I11" s="297">
        <f>ROUND(E11*H11,2)</f>
        <v>5.16</v>
      </c>
      <c r="J11" s="297">
        <v>26.54</v>
      </c>
      <c r="K11" s="297">
        <f>ROUND(E11*J11,2)</f>
        <v>26.54</v>
      </c>
      <c r="L11" s="297">
        <v>21</v>
      </c>
      <c r="M11" s="297">
        <f>G11*(1+L11/100)</f>
        <v>0</v>
      </c>
      <c r="N11" s="297">
        <v>2.0000000000000002E-5</v>
      </c>
      <c r="O11" s="297">
        <f>ROUND(E11*N11,2)</f>
        <v>0</v>
      </c>
      <c r="P11" s="297">
        <v>3.2000000000000002E-3</v>
      </c>
      <c r="Q11" s="297">
        <f>ROUND(E11*P11,2)</f>
        <v>0</v>
      </c>
      <c r="R11" s="297"/>
      <c r="S11" s="297" t="s">
        <v>399</v>
      </c>
      <c r="T11" s="297" t="s">
        <v>399</v>
      </c>
      <c r="U11" s="297">
        <v>5.2999999999999999E-2</v>
      </c>
      <c r="V11" s="297">
        <f>ROUND(E11*U11,2)</f>
        <v>0.05</v>
      </c>
      <c r="W11" s="297"/>
      <c r="X11" s="297" t="s">
        <v>418</v>
      </c>
      <c r="Y11" s="105"/>
      <c r="Z11" s="105"/>
      <c r="AA11" s="105"/>
      <c r="AB11" s="105"/>
      <c r="AC11" s="105"/>
      <c r="AD11" s="105"/>
      <c r="AE11" s="105"/>
      <c r="AF11" s="105"/>
      <c r="AG11" s="105" t="s">
        <v>417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outlineLevel="1" x14ac:dyDescent="0.2">
      <c r="A12" s="336">
        <v>4</v>
      </c>
      <c r="B12" s="335" t="s">
        <v>610</v>
      </c>
      <c r="C12" s="334" t="s">
        <v>609</v>
      </c>
      <c r="D12" s="333" t="s">
        <v>608</v>
      </c>
      <c r="E12" s="332">
        <v>1</v>
      </c>
      <c r="F12" s="385">
        <v>0</v>
      </c>
      <c r="G12" s="331">
        <f>ROUND(E12*F12,2)</f>
        <v>0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x14ac:dyDescent="0.2">
      <c r="A13" s="342" t="s">
        <v>113</v>
      </c>
      <c r="B13" s="341" t="s">
        <v>394</v>
      </c>
      <c r="C13" s="340" t="s">
        <v>395</v>
      </c>
      <c r="D13" s="339"/>
      <c r="E13" s="338"/>
      <c r="F13" s="337"/>
      <c r="G13" s="337">
        <f>SUMIF(AE14:AE15,"&lt;&gt;NOR",G14:G15)</f>
        <v>0</v>
      </c>
      <c r="H13" s="310"/>
      <c r="I13" s="310">
        <f>SUM(I14:I15)</f>
        <v>25.509999999999998</v>
      </c>
      <c r="J13" s="310"/>
      <c r="K13" s="310">
        <f>SUM(K14:K15)</f>
        <v>111.28999999999999</v>
      </c>
      <c r="L13" s="310"/>
      <c r="M13" s="310">
        <f>SUM(M14:M15)</f>
        <v>0</v>
      </c>
      <c r="N13" s="310"/>
      <c r="O13" s="310">
        <f>SUM(O14:O15)</f>
        <v>0</v>
      </c>
      <c r="P13" s="310"/>
      <c r="Q13" s="310">
        <f>SUM(Q14:Q15)</f>
        <v>0</v>
      </c>
      <c r="R13" s="310"/>
      <c r="S13" s="310"/>
      <c r="T13" s="310"/>
      <c r="U13" s="310"/>
      <c r="V13" s="310">
        <f>SUM(V14:V15)</f>
        <v>0.22000000000000003</v>
      </c>
      <c r="W13" s="310"/>
      <c r="X13" s="310"/>
      <c r="AG13" t="s">
        <v>114</v>
      </c>
    </row>
    <row r="14" spans="1:60" outlineLevel="1" x14ac:dyDescent="0.2">
      <c r="A14" s="336">
        <v>5</v>
      </c>
      <c r="B14" s="335" t="s">
        <v>607</v>
      </c>
      <c r="C14" s="334" t="s">
        <v>606</v>
      </c>
      <c r="D14" s="333" t="s">
        <v>400</v>
      </c>
      <c r="E14" s="332">
        <v>1</v>
      </c>
      <c r="F14" s="385">
        <v>0</v>
      </c>
      <c r="G14" s="331">
        <f>ROUND(E14*F14,2)</f>
        <v>0</v>
      </c>
      <c r="H14" s="297">
        <v>23.56</v>
      </c>
      <c r="I14" s="297">
        <f>ROUND(E14*H14,2)</f>
        <v>23.56</v>
      </c>
      <c r="J14" s="297">
        <v>83.44</v>
      </c>
      <c r="K14" s="297">
        <f>ROUND(E14*J14,2)</f>
        <v>83.44</v>
      </c>
      <c r="L14" s="297">
        <v>21</v>
      </c>
      <c r="M14" s="297">
        <f>G14*(1+L14/100)</f>
        <v>0</v>
      </c>
      <c r="N14" s="297">
        <v>9.0000000000000006E-5</v>
      </c>
      <c r="O14" s="297">
        <f>ROUND(E14*N14,2)</f>
        <v>0</v>
      </c>
      <c r="P14" s="297">
        <v>4.4999999999999999E-4</v>
      </c>
      <c r="Q14" s="297">
        <f>ROUND(E14*P14,2)</f>
        <v>0</v>
      </c>
      <c r="R14" s="297"/>
      <c r="S14" s="297" t="s">
        <v>399</v>
      </c>
      <c r="T14" s="297" t="s">
        <v>399</v>
      </c>
      <c r="U14" s="297">
        <v>0.16600000000000001</v>
      </c>
      <c r="V14" s="297">
        <f>ROUND(E14*U14,2)</f>
        <v>0.17</v>
      </c>
      <c r="W14" s="297"/>
      <c r="X14" s="297" t="s">
        <v>418</v>
      </c>
      <c r="Y14" s="105"/>
      <c r="Z14" s="105"/>
      <c r="AA14" s="105"/>
      <c r="AB14" s="105"/>
      <c r="AC14" s="105"/>
      <c r="AD14" s="105"/>
      <c r="AE14" s="105"/>
      <c r="AF14" s="105"/>
      <c r="AG14" s="105" t="s">
        <v>417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1" x14ac:dyDescent="0.2">
      <c r="A15" s="336">
        <v>6</v>
      </c>
      <c r="B15" s="335" t="s">
        <v>605</v>
      </c>
      <c r="C15" s="334" t="s">
        <v>604</v>
      </c>
      <c r="D15" s="333" t="s">
        <v>400</v>
      </c>
      <c r="E15" s="332">
        <v>1</v>
      </c>
      <c r="F15" s="385">
        <v>0</v>
      </c>
      <c r="G15" s="331">
        <f>ROUND(E15*F15,2)</f>
        <v>0</v>
      </c>
      <c r="H15" s="297">
        <v>1.95</v>
      </c>
      <c r="I15" s="297">
        <f>ROUND(E15*H15,2)</f>
        <v>1.95</v>
      </c>
      <c r="J15" s="297">
        <v>27.85</v>
      </c>
      <c r="K15" s="297">
        <f>ROUND(E15*J15,2)</f>
        <v>27.85</v>
      </c>
      <c r="L15" s="297">
        <v>21</v>
      </c>
      <c r="M15" s="297">
        <f>G15*(1+L15/100)</f>
        <v>0</v>
      </c>
      <c r="N15" s="297">
        <v>0</v>
      </c>
      <c r="O15" s="297">
        <f>ROUND(E15*N15,2)</f>
        <v>0</v>
      </c>
      <c r="P15" s="297">
        <v>0</v>
      </c>
      <c r="Q15" s="297">
        <f>ROUND(E15*P15,2)</f>
        <v>0</v>
      </c>
      <c r="R15" s="297"/>
      <c r="S15" s="297" t="s">
        <v>399</v>
      </c>
      <c r="T15" s="297" t="s">
        <v>399</v>
      </c>
      <c r="U15" s="297">
        <v>5.0999999999999997E-2</v>
      </c>
      <c r="V15" s="297">
        <f>ROUND(E15*U15,2)</f>
        <v>0.05</v>
      </c>
      <c r="W15" s="297"/>
      <c r="X15" s="297" t="s">
        <v>418</v>
      </c>
      <c r="Y15" s="105"/>
      <c r="Z15" s="105"/>
      <c r="AA15" s="105"/>
      <c r="AB15" s="105"/>
      <c r="AC15" s="105"/>
      <c r="AD15" s="105"/>
      <c r="AE15" s="105"/>
      <c r="AF15" s="105"/>
      <c r="AG15" s="105" t="s">
        <v>417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x14ac:dyDescent="0.2">
      <c r="A16" s="4"/>
      <c r="B16" s="5"/>
      <c r="C16" s="140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3:4" x14ac:dyDescent="0.2">
      <c r="C17" s="141"/>
      <c r="D17" s="11"/>
    </row>
    <row r="18" spans="3:4" x14ac:dyDescent="0.2">
      <c r="D18" s="11"/>
    </row>
    <row r="19" spans="3:4" x14ac:dyDescent="0.2">
      <c r="D19" s="11"/>
    </row>
    <row r="20" spans="3:4" x14ac:dyDescent="0.2">
      <c r="D20" s="11"/>
    </row>
    <row r="21" spans="3:4" x14ac:dyDescent="0.2">
      <c r="D21" s="11"/>
    </row>
    <row r="22" spans="3:4" x14ac:dyDescent="0.2">
      <c r="D22" s="11"/>
    </row>
    <row r="23" spans="3:4" x14ac:dyDescent="0.2">
      <c r="D23" s="11"/>
    </row>
    <row r="24" spans="3:4" x14ac:dyDescent="0.2">
      <c r="D24" s="11"/>
    </row>
    <row r="25" spans="3:4" x14ac:dyDescent="0.2">
      <c r="D25" s="11"/>
    </row>
    <row r="26" spans="3:4" x14ac:dyDescent="0.2">
      <c r="D26" s="11"/>
    </row>
    <row r="27" spans="3:4" x14ac:dyDescent="0.2">
      <c r="D27" s="11"/>
    </row>
    <row r="28" spans="3:4" x14ac:dyDescent="0.2">
      <c r="D28" s="11"/>
    </row>
    <row r="29" spans="3:4" x14ac:dyDescent="0.2">
      <c r="D29" s="11"/>
    </row>
    <row r="30" spans="3:4" x14ac:dyDescent="0.2">
      <c r="D30" s="11"/>
    </row>
    <row r="31" spans="3:4" x14ac:dyDescent="0.2">
      <c r="D31" s="11"/>
    </row>
    <row r="32" spans="3:4" x14ac:dyDescent="0.2">
      <c r="D32" s="11"/>
    </row>
    <row r="33" spans="4:4" x14ac:dyDescent="0.2">
      <c r="D33" s="11"/>
    </row>
    <row r="34" spans="4:4" x14ac:dyDescent="0.2">
      <c r="D34" s="11"/>
    </row>
    <row r="35" spans="4:4" x14ac:dyDescent="0.2">
      <c r="D35" s="11"/>
    </row>
    <row r="36" spans="4:4" x14ac:dyDescent="0.2">
      <c r="D36" s="11"/>
    </row>
    <row r="37" spans="4:4" x14ac:dyDescent="0.2">
      <c r="D37" s="11"/>
    </row>
    <row r="38" spans="4:4" x14ac:dyDescent="0.2">
      <c r="D38" s="11"/>
    </row>
    <row r="39" spans="4:4" x14ac:dyDescent="0.2">
      <c r="D39" s="11"/>
    </row>
    <row r="40" spans="4:4" x14ac:dyDescent="0.2">
      <c r="D40" s="11"/>
    </row>
    <row r="41" spans="4:4" x14ac:dyDescent="0.2">
      <c r="D41" s="11"/>
    </row>
    <row r="42" spans="4:4" x14ac:dyDescent="0.2">
      <c r="D42" s="11"/>
    </row>
    <row r="43" spans="4:4" x14ac:dyDescent="0.2">
      <c r="D43" s="11"/>
    </row>
    <row r="44" spans="4:4" x14ac:dyDescent="0.2">
      <c r="D44" s="11"/>
    </row>
    <row r="45" spans="4:4" x14ac:dyDescent="0.2">
      <c r="D45" s="11"/>
    </row>
    <row r="46" spans="4:4" x14ac:dyDescent="0.2">
      <c r="D46" s="11"/>
    </row>
    <row r="47" spans="4:4" x14ac:dyDescent="0.2">
      <c r="D47" s="11"/>
    </row>
    <row r="48" spans="4:4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78</vt:i4>
      </vt:variant>
    </vt:vector>
  </HeadingPairs>
  <TitlesOfParts>
    <vt:vector size="90" baseType="lpstr">
      <vt:lpstr>Pokyny pro vyplnění</vt:lpstr>
      <vt:lpstr>SOUHRN</vt:lpstr>
      <vt:lpstr>Stavba</vt:lpstr>
      <vt:lpstr>VzorPolozky</vt:lpstr>
      <vt:lpstr>Rozpočet Pol</vt:lpstr>
      <vt:lpstr>ZTI-SOUHRN</vt:lpstr>
      <vt:lpstr>01 01 Pol - ZTI</vt:lpstr>
      <vt:lpstr>01 02 Pol - ZTI</vt:lpstr>
      <vt:lpstr>01 03 Pol - ZTI</vt:lpstr>
      <vt:lpstr>01 04 Pol - VYT</vt:lpstr>
      <vt:lpstr>01 05 Pol - ELE</vt:lpstr>
      <vt:lpstr>01 06 Pol - VZT</vt:lpstr>
      <vt:lpstr>Stavba!CelkemDPHVypocet</vt:lpstr>
      <vt:lpstr>'ZTI-SOUHRN'!CelkemDPHVypocet</vt:lpstr>
      <vt:lpstr>CenaCelkem</vt:lpstr>
      <vt:lpstr>CenaCelkemBezDPH</vt:lpstr>
      <vt:lpstr>Stavba!CenaCelkemVypocet</vt:lpstr>
      <vt:lpstr>'ZTI-SOUHRN'!CenaCelkemVypocet</vt:lpstr>
      <vt:lpstr>cisloobjektu</vt:lpstr>
      <vt:lpstr>Stavba!CisloStavby</vt:lpstr>
      <vt:lpstr>'ZTI-SOUHRN'!CisloStavby</vt:lpstr>
      <vt:lpstr>CisloStavebnihoRozpoctu</vt:lpstr>
      <vt:lpstr>dadresa</vt:lpstr>
      <vt:lpstr>Stavba!DIČ</vt:lpstr>
      <vt:lpstr>'ZTI-SOUHRN'!DIČ</vt:lpstr>
      <vt:lpstr>dmisto</vt:lpstr>
      <vt:lpstr>DPHSni</vt:lpstr>
      <vt:lpstr>DPHZakl</vt:lpstr>
      <vt:lpstr>Stavba!dpsc</vt:lpstr>
      <vt:lpstr>'ZTI-SOUHRN'!dpsc</vt:lpstr>
      <vt:lpstr>Stavba!IČO</vt:lpstr>
      <vt:lpstr>'ZTI-SOUHRN'!IČO</vt:lpstr>
      <vt:lpstr>Mena</vt:lpstr>
      <vt:lpstr>MistoStavby</vt:lpstr>
      <vt:lpstr>nazevobjektu</vt:lpstr>
      <vt:lpstr>Stavba!NazevStavby</vt:lpstr>
      <vt:lpstr>'ZTI-SOUHRN'!NazevStavby</vt:lpstr>
      <vt:lpstr>NazevStavebnihoRozpoctu</vt:lpstr>
      <vt:lpstr>'01 01 Pol - ZTI'!Názvy_tisku</vt:lpstr>
      <vt:lpstr>'01 02 Pol - ZTI'!Názvy_tisku</vt:lpstr>
      <vt:lpstr>'01 03 Pol - ZTI'!Názvy_tisku</vt:lpstr>
      <vt:lpstr>'01 04 Pol - VYT'!Názvy_tisku</vt:lpstr>
      <vt:lpstr>'01 05 Pol - ELE'!Názvy_tisku</vt:lpstr>
      <vt:lpstr>'01 06 Pol - VZT'!Názvy_tisku</vt:lpstr>
      <vt:lpstr>oadresa</vt:lpstr>
      <vt:lpstr>Stavba!Objednatel</vt:lpstr>
      <vt:lpstr>'ZTI-SOUHRN'!Objednatel</vt:lpstr>
      <vt:lpstr>Stavba!Objekt</vt:lpstr>
      <vt:lpstr>'ZTI-SOUHRN'!Objekt</vt:lpstr>
      <vt:lpstr>'01 01 Pol - ZTI'!Oblast_tisku</vt:lpstr>
      <vt:lpstr>'01 02 Pol - ZTI'!Oblast_tisku</vt:lpstr>
      <vt:lpstr>'01 03 Pol - ZTI'!Oblast_tisku</vt:lpstr>
      <vt:lpstr>'01 04 Pol - VYT'!Oblast_tisku</vt:lpstr>
      <vt:lpstr>'01 05 Pol - ELE'!Oblast_tisku</vt:lpstr>
      <vt:lpstr>'01 06 Pol - VZT'!Oblast_tisku</vt:lpstr>
      <vt:lpstr>'Rozpočet Pol'!Oblast_tisku</vt:lpstr>
      <vt:lpstr>Stavba!Oblast_tisku</vt:lpstr>
      <vt:lpstr>'ZTI-SOUHRN'!Oblast_tisku</vt:lpstr>
      <vt:lpstr>Stavba!odic</vt:lpstr>
      <vt:lpstr>'ZTI-SOUHRN'!odic</vt:lpstr>
      <vt:lpstr>Stavba!oico</vt:lpstr>
      <vt:lpstr>'ZTI-SOUHRN'!oico</vt:lpstr>
      <vt:lpstr>Stavba!omisto</vt:lpstr>
      <vt:lpstr>'ZTI-SOUHRN'!omisto</vt:lpstr>
      <vt:lpstr>Stavba!onazev</vt:lpstr>
      <vt:lpstr>'ZTI-SOUHRN'!onazev</vt:lpstr>
      <vt:lpstr>Stavba!opsc</vt:lpstr>
      <vt:lpstr>'ZTI-SOUHRN'!opsc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'ZTI-SOUHRN'!SazbaDPH1</vt:lpstr>
      <vt:lpstr>Stavba!SazbaDPH2</vt:lpstr>
      <vt:lpstr>'ZTI-SOUHRN'!SazbaDPH2</vt:lpstr>
      <vt:lpstr>Vypracoval</vt:lpstr>
      <vt:lpstr>ZakladDPHSni</vt:lpstr>
      <vt:lpstr>Stavba!ZakladDPHSniVypocet</vt:lpstr>
      <vt:lpstr>'ZTI-SOUHRN'!ZakladDPHSniVypocet</vt:lpstr>
      <vt:lpstr>ZakladDPHZakl</vt:lpstr>
      <vt:lpstr>Stavba!ZakladDPHZaklVypocet</vt:lpstr>
      <vt:lpstr>'ZTI-SOUHRN'!ZakladDPHZaklVypocet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Zouhar Lukáš</cp:lastModifiedBy>
  <cp:lastPrinted>2014-02-28T09:52:57Z</cp:lastPrinted>
  <dcterms:created xsi:type="dcterms:W3CDTF">2009-04-08T07:15:50Z</dcterms:created>
  <dcterms:modified xsi:type="dcterms:W3CDTF">2024-05-07T11:32:52Z</dcterms:modified>
</cp:coreProperties>
</file>