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3"/>
  </bookViews>
  <sheets>
    <sheet name="Rekapitulace" sheetId="5" r:id="rId1"/>
    <sheet name="SO 000Ostatní" sheetId="2" r:id="rId2"/>
    <sheet name="SO 000Vedlejší" sheetId="3" r:id="rId3"/>
    <sheet name="SO 101" sheetId="4" r:id="rId4"/>
  </sheets>
  <definedNames/>
  <calcPr calcId="162913"/>
  <extLst/>
</workbook>
</file>

<file path=xl/sharedStrings.xml><?xml version="1.0" encoding="utf-8"?>
<sst xmlns="http://schemas.openxmlformats.org/spreadsheetml/2006/main" count="233" uniqueCount="113">
  <si>
    <t>EstiCon</t>
  </si>
  <si>
    <t>Rekapitulace ceny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</si>
  <si>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</si>
  <si>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</si>
  <si>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</si>
  <si>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</si>
  <si>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</si>
  <si>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</si>
  <si>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</si>
  <si>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Ostatní</t>
  </si>
  <si>
    <t>náklady</t>
  </si>
  <si>
    <t>Vedlejší</t>
  </si>
  <si>
    <t>SO 101</t>
  </si>
  <si>
    <t>Komunikace</t>
  </si>
  <si>
    <t>S</t>
  </si>
  <si>
    <t>Stavba:</t>
  </si>
  <si>
    <t>MR 2</t>
  </si>
  <si>
    <t>O</t>
  </si>
  <si>
    <t>Objekt:</t>
  </si>
  <si>
    <t>SO 000</t>
  </si>
  <si>
    <t>Ostatní a vedlejší náklady</t>
  </si>
  <si>
    <t>O1</t>
  </si>
  <si>
    <t>Rozpočet: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</si>
  <si>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</si>
  <si>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</si>
  <si>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</si>
  <si>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</si>
  <si>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</si>
  <si>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</si>
  <si>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</si>
  <si>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</si>
  <si>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Cenová soustava</t>
  </si>
  <si>
    <t>Jednotková</t>
  </si>
  <si>
    <t>Celkem</t>
  </si>
  <si>
    <t>SD</t>
  </si>
  <si>
    <t>0</t>
  </si>
  <si>
    <t>Všeobecné konstrukce a práce</t>
  </si>
  <si>
    <t>P</t>
  </si>
  <si>
    <t>02710</t>
  </si>
  <si>
    <t/>
  </si>
  <si>
    <t>POMOC PRÁCE ZŘÍZ NEBO ZAJIŠŤ OBJÍŽĎKY A PŘÍSTUP CESTY</t>
  </si>
  <si>
    <t>KPL</t>
  </si>
  <si>
    <t>PP</t>
  </si>
  <si>
    <t>Přechodná úprava dopravního značení a objízdných tras, včetně údržby a úprav
během stavebních prací v souladu s TP66 - II.vydání "Zásady pro označování
pracovních míst na PK" a s platnými předpisy pro navrhování DZ na PK, vč.
vyhlášky č. 294/2015 Sb.
Stávající svislé dopravní značky se pro potřeby PDZ zachovají a dle potřeby
zakryjí, upraví nebo doplní. Přechodné SDZ (značky, směrovací desky, závory,
semaforová souprava, světla) se umístí na nosičích a podkladních deskách včetně
nutných přesunů dle jednotlivých fází (etap) výstavby, dodávky, montáže,
demontáže, včetně všech potřebných povolení k uzavírce.
Včetně projednání s dotčenými orgány.
Vše v režii zhotovitele.</t>
  </si>
  <si>
    <t>TS</t>
  </si>
  <si>
    <t>zahrnuje veškeré náklady spojené s objednatelem požadovanými zařízeními</t>
  </si>
  <si>
    <t>02946</t>
  </si>
  <si>
    <t>OSTAT POŽADAVKY - FOTODOKUMENTACE</t>
  </si>
  <si>
    <t>Fotodokumentace provádění stavby - popsáno v obchodních podmínkách</t>
  </si>
  <si>
    <t>položka zahrnuje:
- fotodokumentaci zadavatelem požadovaného děje a konstrukcí v požadovaných časových intervalech
- zadavatelem specifikované výstupy (fotografie v papírovém a digitálním formátu) v požadovaném počtu</t>
  </si>
  <si>
    <t>00014</t>
  </si>
  <si>
    <t>R</t>
  </si>
  <si>
    <t>Zajištění provedení a výstupů veškerých zkoušek a revizí - popsáno v obchodních podmínkách, technických podmínkách a normách ČSN</t>
  </si>
  <si>
    <t>1</t>
  </si>
  <si>
    <t>Zemní práce</t>
  </si>
  <si>
    <t>11372</t>
  </si>
  <si>
    <t>FRÉZOVÁNÍ ZPEVNĚNÝCH PLOCH ASFALTOVÝCH</t>
  </si>
  <si>
    <t>M3</t>
  </si>
  <si>
    <t>odvoz a likvidace v režii zhotovitele
frézování tl. 0,05m</t>
  </si>
  <si>
    <t>VV</t>
  </si>
  <si>
    <t>Položka zahrnuje veškerou manipulaci s vybouranou sutí a s vybouranými hmotami vč. uložení.</t>
  </si>
  <si>
    <t>5</t>
  </si>
  <si>
    <t>572213</t>
  </si>
  <si>
    <t>SPOJOVACÍ POSTŘIK Z EMULZE DO 0,5KG/M2</t>
  </si>
  <si>
    <t>M2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</si>
  <si>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</si>
  <si>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</si>
  <si>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577A1</t>
  </si>
  <si>
    <t>VÝSPRAVA TRHLIN ASFALTOVOU ZÁLIVKOU</t>
  </si>
  <si>
    <t>M</t>
  </si>
  <si>
    <t>sanace trhlin</t>
  </si>
  <si>
    <t>- vyfrézování drážky šířky do 20mm hloubky do 40mm
- vyčištění
- nátěr
- výplň předepsanou zálivkovou hmotou</t>
  </si>
  <si>
    <t>zalití pracovních spar</t>
  </si>
  <si>
    <t>položka zahrnuje:
- dodávku předepsaného materiálu
- vyčištění a výplň spar tímto materiálem</t>
  </si>
  <si>
    <t>9</t>
  </si>
  <si>
    <t>Ostatní konstrukce a práce</t>
  </si>
  <si>
    <t>položka zahrnuje:
- dodání a pokládku nátěrového materiálu (měří se pouze natíraná plocha)
- předznačení a reflexní úpravu</t>
  </si>
  <si>
    <t>915221</t>
  </si>
  <si>
    <t>VODOR DOPRAV ZNAČ PLASTEM STRUKTURÁLNÍ NEHLUČNÉ - DOD A POKLÁDKA</t>
  </si>
  <si>
    <t>středová čára 0,125 - 1460 m</t>
  </si>
  <si>
    <t>120 = 120,000 [B]</t>
  </si>
  <si>
    <t>919111</t>
  </si>
  <si>
    <t>ŘEZÁNÍ ASFALTOVÉHO KRYTU VOZOVEK TL DO 50MM</t>
  </si>
  <si>
    <t>položka zahrnuje řezání vozovkové vrstvy v předepsané tloušťce, včetně spotřeby vody</t>
  </si>
  <si>
    <t>93818</t>
  </si>
  <si>
    <t>OČIŠTĚNÍ ASFALT VOZOVEK ZAMETENÍM</t>
  </si>
  <si>
    <t>položka zahrnuje očištění předepsaným způsobem včetně odklizení vzniklého odpadu</t>
  </si>
  <si>
    <t>Stavba: MR 2 - II/399 Plaveč Únanov</t>
  </si>
  <si>
    <t>II/399 Plaveč - Únanov</t>
  </si>
  <si>
    <t>řezání a napojení na stávající povrch</t>
  </si>
  <si>
    <t>6,00+6,06 = 12,06 [A]</t>
  </si>
  <si>
    <t>a</t>
  </si>
  <si>
    <t>b</t>
  </si>
  <si>
    <t>18095*0,05 = 904,750 [A]</t>
  </si>
  <si>
    <t>odvoz a likvidace v režii zhotovitele
frézování tl. 0,05m, podkladní vrstvy vozovky pro lokální sanace v ploše 300 m2</t>
  </si>
  <si>
    <t>300*0,05 = 15,000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</si>
  <si>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</si>
  <si>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sanace podkladních vrstev v ploše 300 m2 - zaměřeno na stavbě</t>
  </si>
  <si>
    <t>574A04</t>
  </si>
  <si>
    <t>ASFALTOVÝ BETON PRO OBRUSNÉ VRSTVY ACO 11+, 11S</t>
  </si>
  <si>
    <t>18095*0,05=904,75</t>
  </si>
  <si>
    <t>574C06</t>
  </si>
  <si>
    <t>ASFALTOVÝ BETON PRO LOŽNÍ VRSTVY ACL 16+, 16S</t>
  </si>
  <si>
    <t>k pol. 574A04</t>
  </si>
  <si>
    <t>k pol. 574C06</t>
  </si>
  <si>
    <t>300*0,05=15,00</t>
  </si>
  <si>
    <t>58920</t>
  </si>
  <si>
    <t>VÝPLŇ SPAR MODIFIKOVANÝM ASFALTEM</t>
  </si>
  <si>
    <t>Soupis prací</t>
  </si>
  <si>
    <t>00015</t>
  </si>
  <si>
    <t>R02</t>
  </si>
  <si>
    <t>Zajištění osazení 2 ks dopravního značení, včetně demontáže</t>
  </si>
  <si>
    <t>zajištění osazení 2 ks dopravního značení - označení stavby, včetně demontáže - dodání objednatelem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</si>
</sst>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#\ ###\ ##0.00"/>
    <numFmt numFmtId="165" formatCode="#\ ###\ ###\ ###\ ##0.000"/>
    <numFmt numFmtId="166" formatCode="#,##0.000"/>
  </numFmts>
  <fonts count="10">
    <font>
      <sz val="11"/>
      <name val="Calibri"/>
      <family val="2"/>
      <scheme val="minor"/>
    </font>
    <font>
      <sz val="10"/>
      <name val="Arial"/>
      <family val="2"/>
    </font>
    <font>
      <sz val="11"/>
      <color rgb="FFD9D9D9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1A5BD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/>
      <top style="thin"/>
      <bottom style="thin"/>
    </border>
  </borders>
  <cellStyleXfs count="28"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horizontal="right" vertical="center" wrapText="1"/>
      <protection/>
    </xf>
    <xf numFmtId="0" fontId="4" fillId="0" borderId="0">
      <alignment horizontal="left" vertical="center" wrapText="1"/>
      <protection/>
    </xf>
    <xf numFmtId="0" fontId="3" fillId="0" borderId="0">
      <alignment horizontal="right" vertical="center" wrapText="1"/>
      <protection/>
    </xf>
    <xf numFmtId="0" fontId="5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9" fillId="0" borderId="0">
      <alignment horizontal="left" vertical="center" wrapText="1"/>
      <protection/>
    </xf>
  </cellStyleXfs>
  <cellXfs count="96">
    <xf numFmtId="0" fontId="0" fillId="0" borderId="0" xfId="0"/>
    <xf numFmtId="0" fontId="2" fillId="2" borderId="0" xfId="0" applyFont="1" applyFill="1"/>
    <xf numFmtId="0" fontId="3" fillId="2" borderId="0" xfId="20" applyFill="1" applyAlignment="1">
      <alignment horizontal="right" vertical="center" wrapText="1"/>
      <protection/>
    </xf>
    <xf numFmtId="0" fontId="0" fillId="2" borderId="0" xfId="0" applyFill="1"/>
    <xf numFmtId="0" fontId="3" fillId="2" borderId="0" xfId="22" applyFill="1" applyAlignment="1">
      <alignment horizontal="right" vertical="center" wrapText="1"/>
      <protection/>
    </xf>
    <xf numFmtId="164" fontId="3" fillId="2" borderId="0" xfId="22" applyNumberFormat="1" applyFill="1" applyAlignment="1">
      <alignment horizontal="right" vertical="center" wrapText="1"/>
      <protection/>
    </xf>
    <xf numFmtId="0" fontId="5" fillId="3" borderId="1" xfId="23" applyFill="1" applyBorder="1" applyAlignment="1">
      <alignment horizontal="center" vertical="center" wrapText="1"/>
      <protection/>
    </xf>
    <xf numFmtId="0" fontId="3" fillId="0" borderId="1" xfId="20" applyBorder="1" applyAlignment="1">
      <alignment horizontal="right" vertical="center" wrapText="1"/>
      <protection/>
    </xf>
    <xf numFmtId="164" fontId="3" fillId="0" borderId="1" xfId="20" applyNumberFormat="1" applyBorder="1" applyAlignment="1">
      <alignment horizontal="right" vertical="center" wrapText="1"/>
      <protection/>
    </xf>
    <xf numFmtId="0" fontId="0" fillId="2" borderId="2" xfId="0" applyFill="1" applyBorder="1"/>
    <xf numFmtId="0" fontId="0" fillId="2" borderId="3" xfId="0" applyFill="1" applyBorder="1"/>
    <xf numFmtId="0" fontId="3" fillId="2" borderId="3" xfId="20" applyFill="1" applyBorder="1" applyAlignment="1">
      <alignment horizontal="right" vertical="center" wrapText="1"/>
      <protection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6" fillId="2" borderId="5" xfId="24" applyFill="1" applyBorder="1" applyAlignment="1">
      <alignment horizontal="left" vertical="center" wrapText="1"/>
      <protection/>
    </xf>
    <xf numFmtId="0" fontId="6" fillId="2" borderId="0" xfId="24" applyFill="1" applyAlignment="1">
      <alignment horizontal="left" vertical="center" wrapText="1"/>
      <protection/>
    </xf>
    <xf numFmtId="0" fontId="0" fillId="2" borderId="7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5" fillId="3" borderId="8" xfId="23" applyFill="1" applyBorder="1" applyAlignment="1">
      <alignment horizontal="center" vertical="center" wrapText="1"/>
      <protection/>
    </xf>
    <xf numFmtId="0" fontId="5" fillId="3" borderId="9" xfId="23" applyFill="1" applyBorder="1" applyAlignment="1">
      <alignment horizontal="center" vertical="center" wrapText="1"/>
      <protection/>
    </xf>
    <xf numFmtId="0" fontId="5" fillId="3" borderId="10" xfId="23" applyFill="1" applyBorder="1" applyAlignment="1">
      <alignment horizontal="center" vertical="center" wrapText="1"/>
      <protection/>
    </xf>
    <xf numFmtId="0" fontId="5" fillId="3" borderId="11" xfId="23" applyFill="1" applyBorder="1" applyAlignment="1">
      <alignment horizontal="center" vertical="center" wrapText="1"/>
      <protection/>
    </xf>
    <xf numFmtId="0" fontId="7" fillId="2" borderId="7" xfId="0" applyFont="1" applyFill="1" applyBorder="1"/>
    <xf numFmtId="0" fontId="7" fillId="2" borderId="12" xfId="0" applyFont="1" applyFill="1" applyBorder="1"/>
    <xf numFmtId="0" fontId="7" fillId="2" borderId="7" xfId="0" applyFont="1" applyFill="1" applyBorder="1" applyAlignment="1">
      <alignment horizontal="right"/>
    </xf>
    <xf numFmtId="0" fontId="7" fillId="2" borderId="13" xfId="0" applyFont="1" applyFill="1" applyBorder="1"/>
    <xf numFmtId="164" fontId="7" fillId="2" borderId="7" xfId="0" applyNumberFormat="1" applyFont="1" applyFill="1" applyBorder="1" applyAlignment="1">
      <alignment horizontal="center"/>
    </xf>
    <xf numFmtId="0" fontId="0" fillId="2" borderId="14" xfId="0" applyFill="1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0" xfId="0" applyNumberFormat="1"/>
    <xf numFmtId="0" fontId="0" fillId="0" borderId="5" xfId="0" applyBorder="1"/>
    <xf numFmtId="0" fontId="0" fillId="0" borderId="6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8" fillId="0" borderId="7" xfId="0" applyFont="1" applyBorder="1" applyAlignment="1">
      <alignment wrapText="1"/>
    </xf>
    <xf numFmtId="0" fontId="0" fillId="0" borderId="1" xfId="0" applyFont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0" fontId="0" fillId="0" borderId="19" xfId="0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9" xfId="0" applyBorder="1"/>
    <xf numFmtId="0" fontId="0" fillId="0" borderId="10" xfId="0" applyFont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0" fillId="0" borderId="23" xfId="0" applyFont="1" applyBorder="1"/>
    <xf numFmtId="0" fontId="0" fillId="0" borderId="24" xfId="0" applyFont="1" applyBorder="1"/>
    <xf numFmtId="0" fontId="0" fillId="0" borderId="25" xfId="0" applyFont="1" applyBorder="1"/>
    <xf numFmtId="0" fontId="0" fillId="0" borderId="26" xfId="0" applyBorder="1"/>
    <xf numFmtId="0" fontId="0" fillId="0" borderId="27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right"/>
    </xf>
    <xf numFmtId="0" fontId="0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horizontal="right"/>
    </xf>
    <xf numFmtId="0" fontId="0" fillId="0" borderId="20" xfId="0" applyFont="1" applyBorder="1"/>
    <xf numFmtId="0" fontId="4" fillId="2" borderId="0" xfId="21" applyFont="1" applyFill="1" applyAlignment="1">
      <alignment horizontal="left" vertical="center" wrapText="1"/>
      <protection/>
    </xf>
    <xf numFmtId="0" fontId="0" fillId="0" borderId="1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28" xfId="0" applyFont="1" applyBorder="1" applyAlignment="1">
      <alignment horizontal="center"/>
    </xf>
    <xf numFmtId="165" fontId="0" fillId="0" borderId="28" xfId="0" applyNumberFormat="1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wrapText="1"/>
    </xf>
    <xf numFmtId="0" fontId="4" fillId="2" borderId="0" xfId="21" applyFill="1" applyAlignment="1">
      <alignment horizontal="left" vertical="center" wrapText="1"/>
      <protection/>
    </xf>
    <xf numFmtId="0" fontId="0" fillId="2" borderId="0" xfId="0" applyFill="1"/>
    <xf numFmtId="0" fontId="6" fillId="2" borderId="0" xfId="24" applyFill="1" applyAlignment="1">
      <alignment horizontal="right" vertical="center" wrapText="1"/>
      <protection/>
    </xf>
    <xf numFmtId="0" fontId="0" fillId="2" borderId="0" xfId="0" applyFill="1" applyAlignment="1">
      <alignment horizontal="right"/>
    </xf>
    <xf numFmtId="0" fontId="5" fillId="3" borderId="32" xfId="23" applyFill="1" applyBorder="1" applyAlignment="1">
      <alignment horizontal="center" vertical="center" wrapText="1"/>
      <protection/>
    </xf>
    <xf numFmtId="0" fontId="5" fillId="3" borderId="8" xfId="23" applyFill="1" applyBorder="1" applyAlignment="1">
      <alignment horizontal="center" vertical="center" wrapText="1"/>
      <protection/>
    </xf>
    <xf numFmtId="0" fontId="5" fillId="3" borderId="1" xfId="23" applyFill="1" applyBorder="1" applyAlignment="1">
      <alignment horizontal="center" vertical="center" wrapText="1"/>
      <protection/>
    </xf>
    <xf numFmtId="0" fontId="5" fillId="3" borderId="9" xfId="23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Style" xfId="20"/>
    <cellStyle name="NadpisRekapitulaceSoupisPraciStyle" xfId="21"/>
    <cellStyle name="RekapitulaceCenyStyle" xfId="22"/>
    <cellStyle name="NadpisySloupcuStyle" xfId="23"/>
    <cellStyle name="StavbaRozpocetHeaderStyle" xfId="24"/>
    <cellStyle name="NadpisStrukturyStyle" xfId="25"/>
    <cellStyle name="StavebniDilStyle" xfId="26"/>
    <cellStyle name="PolDoplnInfoStyle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workbookViewId="0" topLeftCell="A1">
      <selection activeCell="B2" sqref="B2:B3"/>
    </sheetView>
  </sheetViews>
  <sheetFormatPr defaultColWidth="9.140625" defaultRowHeight="15"/>
  <cols>
    <col min="1" max="2" width="32.421875" style="0" customWidth="1"/>
    <col min="3" max="5" width="19.421875" style="0" customWidth="1"/>
  </cols>
  <sheetData>
    <row r="1" spans="1:5" ht="15">
      <c r="A1" s="1" t="s">
        <v>0</v>
      </c>
      <c r="B1" s="2"/>
      <c r="C1" s="3"/>
      <c r="D1" s="3"/>
      <c r="E1" s="3"/>
    </row>
    <row r="2" spans="1:5" ht="15">
      <c r="A2" s="1"/>
      <c r="B2" s="88" t="s">
        <v>1</v>
      </c>
      <c r="C2" s="3"/>
      <c r="D2" s="3"/>
      <c r="E2" s="3"/>
    </row>
    <row r="3" spans="1:5" ht="15">
      <c r="A3" s="3"/>
      <c r="B3" s="89"/>
      <c r="C3" s="3"/>
      <c r="D3" s="3"/>
      <c r="E3" s="3"/>
    </row>
    <row r="4" spans="1:5" ht="15">
      <c r="A4" s="3"/>
      <c r="B4" s="88" t="s">
        <v>87</v>
      </c>
      <c r="C4" s="89"/>
      <c r="D4" s="89"/>
      <c r="E4" s="89"/>
    </row>
    <row r="5" spans="1:5" ht="15">
      <c r="A5" s="3"/>
      <c r="B5" s="3"/>
      <c r="C5" s="3"/>
      <c r="D5" s="3"/>
      <c r="E5" s="3"/>
    </row>
    <row r="6" spans="1:5" ht="15">
      <c r="A6" s="3"/>
      <c r="B6" s="4" t="s">
        <v>2</v>
      </c>
      <c r="C6" s="5">
        <f>SUM(C10:C12)</f>
        <v>0</v>
      </c>
      <c r="D6" s="3"/>
      <c r="E6" s="3"/>
    </row>
    <row r="7" spans="1:5" ht="15">
      <c r="A7" s="3"/>
      <c r="B7" s="4" t="s">
        <v>3</v>
      </c>
      <c r="C7" s="5">
        <f>SUM(E10:E12)</f>
        <v>0</v>
      </c>
      <c r="D7" s="3"/>
      <c r="E7" s="3"/>
    </row>
    <row r="8" spans="1:5" ht="15">
      <c r="A8" s="3"/>
      <c r="B8" s="3"/>
      <c r="C8" s="3"/>
      <c r="D8" s="3"/>
      <c r="E8" s="3"/>
    </row>
    <row r="9" spans="1:5" ht="15">
      <c r="A9" s="6" t="s">
        <v>4</v>
      </c>
      <c r="B9" s="6" t="s">
        <v>5</v>
      </c>
      <c r="C9" s="6" t="s">
        <v>6</v>
      </c>
      <c r="D9" s="6" t="s">
        <v>7</v>
      </c>
      <c r="E9" s="6" t="s">
        <v>8</v>
      </c>
    </row>
    <row r="10" spans="1:5" ht="15">
      <c r="A10" s="7" t="s">
        <v>9</v>
      </c>
      <c r="B10" s="7" t="s">
        <v>10</v>
      </c>
      <c r="C10" s="8">
        <f>'SO 000Ostatní'!I3</f>
        <v>0</v>
      </c>
      <c r="D10" s="8">
        <f>SUMIFS('SO 000Ostatní'!O:O,'SO 000Ostatní'!A:A,"P")</f>
        <v>0</v>
      </c>
      <c r="E10" s="8">
        <f>C10+D10</f>
        <v>0</v>
      </c>
    </row>
    <row r="11" spans="1:5" ht="15">
      <c r="A11" s="7" t="s">
        <v>11</v>
      </c>
      <c r="B11" s="7" t="s">
        <v>10</v>
      </c>
      <c r="C11" s="8">
        <f>'SO 000Vedlejší'!I3</f>
        <v>0</v>
      </c>
      <c r="D11" s="8">
        <f>SUMIFS('SO 000Vedlejší'!O:O,'SO 000Vedlejší'!A:A,"P")</f>
        <v>0</v>
      </c>
      <c r="E11" s="8">
        <f>C11+D11</f>
        <v>0</v>
      </c>
    </row>
    <row r="12" spans="1:5" ht="15">
      <c r="A12" s="7" t="s">
        <v>12</v>
      </c>
      <c r="B12" s="7" t="s">
        <v>13</v>
      </c>
      <c r="C12" s="8">
        <f>'SO 101'!I3</f>
        <v>0</v>
      </c>
      <c r="D12" s="8">
        <f>SUMIFS('SO 101'!O:O,'SO 101'!A:A,"P")</f>
        <v>0</v>
      </c>
      <c r="E12" s="8">
        <f>C12+D12</f>
        <v>0</v>
      </c>
    </row>
  </sheetData>
  <mergeCells count="2">
    <mergeCell ref="B2:B3"/>
    <mergeCell ref="B4:E4"/>
  </mergeCells>
  <printOptions/>
  <pageMargins left="0.7" right="0.7" top="0.787401575" bottom="0.787401575" header="0.3" footer="0.3"/>
  <pageSetup fitToHeight="0" fitToWidth="1"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workbookViewId="0" topLeftCell="B1">
      <selection activeCell="E2" sqref="E2"/>
    </sheetView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4.8515625" style="0" bestFit="1" customWidth="1"/>
    <col min="15" max="16" width="9.140625" style="0" hidden="1" customWidth="1"/>
  </cols>
  <sheetData>
    <row r="1" spans="1:16" ht="15">
      <c r="A1" s="1" t="s">
        <v>0</v>
      </c>
      <c r="B1" s="9"/>
      <c r="C1" s="10"/>
      <c r="D1" s="10"/>
      <c r="E1" s="11"/>
      <c r="F1" s="10"/>
      <c r="G1" s="10"/>
      <c r="H1" s="10"/>
      <c r="I1" s="10"/>
      <c r="J1" s="12"/>
      <c r="P1">
        <v>3</v>
      </c>
    </row>
    <row r="2" spans="1:10" ht="21">
      <c r="A2" s="1"/>
      <c r="B2" s="13"/>
      <c r="C2" s="3"/>
      <c r="D2" s="3"/>
      <c r="E2" s="77" t="s">
        <v>108</v>
      </c>
      <c r="F2" s="3"/>
      <c r="G2" s="3"/>
      <c r="H2" s="3"/>
      <c r="I2" s="3"/>
      <c r="J2" s="14"/>
    </row>
    <row r="3" spans="1:16" ht="15">
      <c r="A3" s="3" t="s">
        <v>14</v>
      </c>
      <c r="B3" s="15" t="s">
        <v>15</v>
      </c>
      <c r="C3" s="90" t="s">
        <v>16</v>
      </c>
      <c r="D3" s="91"/>
      <c r="E3" s="16" t="s">
        <v>88</v>
      </c>
      <c r="F3" s="3"/>
      <c r="G3" s="3"/>
      <c r="H3" s="17" t="s">
        <v>9</v>
      </c>
      <c r="I3" s="18">
        <f>SUMIFS(I9:I15,A9:A15,"SD")</f>
        <v>0</v>
      </c>
      <c r="J3" s="14"/>
      <c r="O3">
        <v>0</v>
      </c>
      <c r="P3">
        <v>2</v>
      </c>
    </row>
    <row r="4" spans="1:16" ht="15">
      <c r="A4" s="3" t="s">
        <v>17</v>
      </c>
      <c r="B4" s="15" t="s">
        <v>18</v>
      </c>
      <c r="C4" s="90" t="s">
        <v>19</v>
      </c>
      <c r="D4" s="91"/>
      <c r="E4" s="16" t="s">
        <v>20</v>
      </c>
      <c r="F4" s="3"/>
      <c r="G4" s="3"/>
      <c r="H4" s="3"/>
      <c r="I4" s="3"/>
      <c r="J4" s="14"/>
      <c r="O4">
        <v>0.15</v>
      </c>
      <c r="P4">
        <v>2</v>
      </c>
    </row>
    <row r="5" spans="1:15" ht="15">
      <c r="A5" s="3" t="s">
        <v>21</v>
      </c>
      <c r="B5" s="15" t="s">
        <v>22</v>
      </c>
      <c r="C5" s="90" t="s">
        <v>9</v>
      </c>
      <c r="D5" s="91"/>
      <c r="E5" s="16" t="s">
        <v>10</v>
      </c>
      <c r="F5" s="3"/>
      <c r="G5" s="3"/>
      <c r="H5" s="3"/>
      <c r="I5" s="3"/>
      <c r="J5" s="14"/>
      <c r="O5">
        <v>0.21</v>
      </c>
    </row>
    <row r="6" spans="1:10" ht="15">
      <c r="A6" s="92" t="s">
        <v>23</v>
      </c>
      <c r="B6" s="93" t="s">
        <v>24</v>
      </c>
      <c r="C6" s="94" t="s">
        <v>25</v>
      </c>
      <c r="D6" s="94" t="s">
        <v>26</v>
      </c>
      <c r="E6" s="94" t="s">
        <v>27</v>
      </c>
      <c r="F6" s="94" t="s">
        <v>28</v>
      </c>
      <c r="G6" s="94" t="s">
        <v>29</v>
      </c>
      <c r="H6" s="94" t="s">
        <v>30</v>
      </c>
      <c r="I6" s="94"/>
      <c r="J6" s="95" t="s">
        <v>31</v>
      </c>
    </row>
    <row r="7" spans="1:10" ht="15">
      <c r="A7" s="92"/>
      <c r="B7" s="93"/>
      <c r="C7" s="94"/>
      <c r="D7" s="94"/>
      <c r="E7" s="94"/>
      <c r="F7" s="94"/>
      <c r="G7" s="94"/>
      <c r="H7" s="6" t="s">
        <v>32</v>
      </c>
      <c r="I7" s="6" t="s">
        <v>33</v>
      </c>
      <c r="J7" s="95"/>
    </row>
    <row r="8" spans="1:10" ht="15">
      <c r="A8" s="21">
        <v>0</v>
      </c>
      <c r="B8" s="19">
        <v>1</v>
      </c>
      <c r="C8" s="22">
        <v>2</v>
      </c>
      <c r="D8" s="6">
        <v>3</v>
      </c>
      <c r="E8" s="22">
        <v>4</v>
      </c>
      <c r="F8" s="6">
        <v>5</v>
      </c>
      <c r="G8" s="6">
        <v>6</v>
      </c>
      <c r="H8" s="6">
        <v>7</v>
      </c>
      <c r="I8" s="22">
        <v>8</v>
      </c>
      <c r="J8" s="20">
        <v>9</v>
      </c>
    </row>
    <row r="9" spans="1:10" ht="15">
      <c r="A9" s="23" t="s">
        <v>34</v>
      </c>
      <c r="B9" s="24"/>
      <c r="C9" s="25" t="s">
        <v>35</v>
      </c>
      <c r="D9" s="26"/>
      <c r="E9" s="23" t="s">
        <v>36</v>
      </c>
      <c r="F9" s="26"/>
      <c r="G9" s="26"/>
      <c r="H9" s="26"/>
      <c r="I9" s="27">
        <f>SUMIFS(I10:I15,A10:A15,"P")</f>
        <v>0</v>
      </c>
      <c r="J9" s="28"/>
    </row>
    <row r="10" spans="1:16" ht="15">
      <c r="A10" s="29" t="s">
        <v>37</v>
      </c>
      <c r="B10" s="29">
        <v>1</v>
      </c>
      <c r="C10" s="30" t="s">
        <v>38</v>
      </c>
      <c r="D10" s="29" t="s">
        <v>39</v>
      </c>
      <c r="E10" s="31" t="s">
        <v>40</v>
      </c>
      <c r="F10" s="32" t="s">
        <v>41</v>
      </c>
      <c r="G10" s="33">
        <v>1</v>
      </c>
      <c r="H10" s="34"/>
      <c r="I10" s="34">
        <f>ROUND(G10*H10,P4)</f>
        <v>0</v>
      </c>
      <c r="J10" s="29"/>
      <c r="O10" s="35">
        <f>I10*0.21</f>
        <v>0</v>
      </c>
      <c r="P10">
        <v>3</v>
      </c>
    </row>
    <row r="11" spans="1:10" ht="187.2">
      <c r="A11" s="29" t="s">
        <v>42</v>
      </c>
      <c r="B11" s="36"/>
      <c r="E11" s="31" t="s">
        <v>43</v>
      </c>
      <c r="J11" s="37"/>
    </row>
    <row r="12" spans="1:10" ht="15">
      <c r="A12" s="29" t="s">
        <v>44</v>
      </c>
      <c r="B12" s="36"/>
      <c r="E12" s="31" t="s">
        <v>45</v>
      </c>
      <c r="J12" s="37"/>
    </row>
    <row r="13" spans="1:16" ht="15">
      <c r="A13" s="29" t="s">
        <v>37</v>
      </c>
      <c r="B13" s="29">
        <v>2</v>
      </c>
      <c r="C13" s="30" t="s">
        <v>46</v>
      </c>
      <c r="D13" s="29" t="s">
        <v>39</v>
      </c>
      <c r="E13" s="31" t="s">
        <v>47</v>
      </c>
      <c r="F13" s="32" t="s">
        <v>41</v>
      </c>
      <c r="G13" s="33">
        <v>1</v>
      </c>
      <c r="H13" s="34"/>
      <c r="I13" s="34">
        <f>ROUND(G13*H13,P4)</f>
        <v>0</v>
      </c>
      <c r="J13" s="29"/>
      <c r="O13" s="35">
        <f>I13*0.21</f>
        <v>0</v>
      </c>
      <c r="P13">
        <v>3</v>
      </c>
    </row>
    <row r="14" spans="1:10" ht="15">
      <c r="A14" s="29" t="s">
        <v>42</v>
      </c>
      <c r="B14" s="36"/>
      <c r="E14" s="31" t="s">
        <v>48</v>
      </c>
      <c r="J14" s="37"/>
    </row>
    <row r="15" spans="1:10" ht="72">
      <c r="A15" s="29" t="s">
        <v>44</v>
      </c>
      <c r="B15" s="38"/>
      <c r="C15" s="39"/>
      <c r="D15" s="39"/>
      <c r="E15" s="31" t="s">
        <v>49</v>
      </c>
      <c r="F15" s="39"/>
      <c r="G15" s="39"/>
      <c r="H15" s="39"/>
      <c r="I15" s="39"/>
      <c r="J15" s="40"/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" right="0.7" top="0.787401575" bottom="0.787401575" header="0.3" footer="0.3"/>
  <pageSetup fitToHeight="0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workbookViewId="0" topLeftCell="B1">
      <selection activeCell="E2" sqref="E2"/>
    </sheetView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4.8515625" style="0" bestFit="1" customWidth="1"/>
    <col min="15" max="16" width="9.140625" style="0" hidden="1" customWidth="1"/>
  </cols>
  <sheetData>
    <row r="1" spans="1:16" ht="15">
      <c r="A1" s="1" t="s">
        <v>0</v>
      </c>
      <c r="B1" s="9"/>
      <c r="C1" s="10"/>
      <c r="D1" s="10"/>
      <c r="E1" s="11"/>
      <c r="F1" s="10"/>
      <c r="G1" s="10"/>
      <c r="H1" s="10"/>
      <c r="I1" s="10"/>
      <c r="J1" s="12"/>
      <c r="P1">
        <v>3</v>
      </c>
    </row>
    <row r="2" spans="1:10" ht="21">
      <c r="A2" s="1"/>
      <c r="B2" s="13"/>
      <c r="C2" s="3"/>
      <c r="D2" s="3"/>
      <c r="E2" s="77" t="s">
        <v>108</v>
      </c>
      <c r="F2" s="3"/>
      <c r="G2" s="3"/>
      <c r="H2" s="3"/>
      <c r="I2" s="3"/>
      <c r="J2" s="14"/>
    </row>
    <row r="3" spans="1:16" ht="15">
      <c r="A3" s="3" t="s">
        <v>14</v>
      </c>
      <c r="B3" s="15" t="s">
        <v>15</v>
      </c>
      <c r="C3" s="90" t="s">
        <v>16</v>
      </c>
      <c r="D3" s="91"/>
      <c r="E3" s="16" t="s">
        <v>88</v>
      </c>
      <c r="F3" s="3"/>
      <c r="G3" s="3"/>
      <c r="H3" s="17" t="s">
        <v>11</v>
      </c>
      <c r="I3" s="18">
        <f>SUMIFS(I9:I12,A9:A12,"SD")</f>
        <v>0</v>
      </c>
      <c r="J3" s="14"/>
      <c r="O3">
        <v>0</v>
      </c>
      <c r="P3">
        <v>2</v>
      </c>
    </row>
    <row r="4" spans="1:16" ht="15">
      <c r="A4" s="3" t="s">
        <v>17</v>
      </c>
      <c r="B4" s="15" t="s">
        <v>18</v>
      </c>
      <c r="C4" s="90" t="s">
        <v>19</v>
      </c>
      <c r="D4" s="91"/>
      <c r="E4" s="16" t="s">
        <v>20</v>
      </c>
      <c r="F4" s="3"/>
      <c r="G4" s="3"/>
      <c r="H4" s="3"/>
      <c r="I4" s="3"/>
      <c r="J4" s="14"/>
      <c r="O4">
        <v>0.15</v>
      </c>
      <c r="P4">
        <v>2</v>
      </c>
    </row>
    <row r="5" spans="1:15" ht="15">
      <c r="A5" s="3" t="s">
        <v>21</v>
      </c>
      <c r="B5" s="15" t="s">
        <v>22</v>
      </c>
      <c r="C5" s="90" t="s">
        <v>11</v>
      </c>
      <c r="D5" s="91"/>
      <c r="E5" s="16" t="s">
        <v>10</v>
      </c>
      <c r="F5" s="3"/>
      <c r="G5" s="3"/>
      <c r="H5" s="3"/>
      <c r="I5" s="3"/>
      <c r="J5" s="14"/>
      <c r="O5">
        <v>0.21</v>
      </c>
    </row>
    <row r="6" spans="1:10" ht="15">
      <c r="A6" s="92" t="s">
        <v>23</v>
      </c>
      <c r="B6" s="93" t="s">
        <v>24</v>
      </c>
      <c r="C6" s="94" t="s">
        <v>25</v>
      </c>
      <c r="D6" s="94" t="s">
        <v>26</v>
      </c>
      <c r="E6" s="94" t="s">
        <v>27</v>
      </c>
      <c r="F6" s="94" t="s">
        <v>28</v>
      </c>
      <c r="G6" s="94" t="s">
        <v>29</v>
      </c>
      <c r="H6" s="94" t="s">
        <v>30</v>
      </c>
      <c r="I6" s="94"/>
      <c r="J6" s="95" t="s">
        <v>31</v>
      </c>
    </row>
    <row r="7" spans="1:10" ht="15">
      <c r="A7" s="92"/>
      <c r="B7" s="93"/>
      <c r="C7" s="94"/>
      <c r="D7" s="94"/>
      <c r="E7" s="94"/>
      <c r="F7" s="94"/>
      <c r="G7" s="94"/>
      <c r="H7" s="6" t="s">
        <v>32</v>
      </c>
      <c r="I7" s="6" t="s">
        <v>33</v>
      </c>
      <c r="J7" s="95"/>
    </row>
    <row r="8" spans="1:10" ht="15">
      <c r="A8" s="21">
        <v>0</v>
      </c>
      <c r="B8" s="19">
        <v>1</v>
      </c>
      <c r="C8" s="22">
        <v>2</v>
      </c>
      <c r="D8" s="6">
        <v>3</v>
      </c>
      <c r="E8" s="22">
        <v>4</v>
      </c>
      <c r="F8" s="6">
        <v>5</v>
      </c>
      <c r="G8" s="6">
        <v>6</v>
      </c>
      <c r="H8" s="6">
        <v>7</v>
      </c>
      <c r="I8" s="22">
        <v>8</v>
      </c>
      <c r="J8" s="20">
        <v>9</v>
      </c>
    </row>
    <row r="9" spans="1:10" ht="15">
      <c r="A9" s="23" t="s">
        <v>34</v>
      </c>
      <c r="B9" s="24"/>
      <c r="C9" s="25" t="s">
        <v>35</v>
      </c>
      <c r="D9" s="26"/>
      <c r="E9" s="23" t="s">
        <v>36</v>
      </c>
      <c r="F9" s="26"/>
      <c r="G9" s="26"/>
      <c r="H9" s="26"/>
      <c r="I9" s="27">
        <f>SUMIFS(I10:I12,A10:A12,"P")</f>
        <v>0</v>
      </c>
      <c r="J9" s="28"/>
    </row>
    <row r="10" spans="1:16" ht="28.8">
      <c r="A10" s="29" t="s">
        <v>37</v>
      </c>
      <c r="B10" s="29">
        <v>1</v>
      </c>
      <c r="C10" s="30" t="s">
        <v>50</v>
      </c>
      <c r="D10" s="29" t="s">
        <v>51</v>
      </c>
      <c r="E10" s="31" t="s">
        <v>52</v>
      </c>
      <c r="F10" s="32" t="s">
        <v>41</v>
      </c>
      <c r="G10" s="33">
        <v>1</v>
      </c>
      <c r="H10" s="34"/>
      <c r="I10" s="34">
        <f>ROUND(G10*H10,P4)</f>
        <v>0</v>
      </c>
      <c r="J10" s="29"/>
      <c r="O10" s="35">
        <f>I10*0.21</f>
        <v>0</v>
      </c>
      <c r="P10">
        <v>3</v>
      </c>
    </row>
    <row r="11" spans="1:10" ht="15">
      <c r="A11" s="29" t="s">
        <v>42</v>
      </c>
      <c r="B11" s="46">
        <v>2</v>
      </c>
      <c r="C11" s="78" t="s">
        <v>109</v>
      </c>
      <c r="D11" s="79" t="s">
        <v>110</v>
      </c>
      <c r="E11" s="80" t="s">
        <v>111</v>
      </c>
      <c r="F11" s="81" t="s">
        <v>41</v>
      </c>
      <c r="G11" s="82">
        <v>1</v>
      </c>
      <c r="H11" s="83"/>
      <c r="I11" s="84">
        <f>ROUND(G11*H11,P6)</f>
        <v>0</v>
      </c>
      <c r="J11" s="46"/>
    </row>
    <row r="12" spans="1:10" ht="28.8">
      <c r="A12" s="29" t="s">
        <v>44</v>
      </c>
      <c r="B12" s="66"/>
      <c r="C12" s="85"/>
      <c r="D12" s="86"/>
      <c r="E12" s="87" t="s">
        <v>112</v>
      </c>
      <c r="F12" s="85"/>
      <c r="G12" s="85"/>
      <c r="H12" s="85"/>
      <c r="I12" s="85"/>
      <c r="J12" s="68"/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" right="0.7" top="0.787401575" bottom="0.787401575" header="0.3" footer="0.3"/>
  <pageSetup fitToHeight="0" fitToWidth="1" horizontalDpi="600" verticalDpi="6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workbookViewId="0" topLeftCell="B31">
      <selection activeCell="G35" sqref="G35"/>
    </sheetView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4.8515625" style="0" bestFit="1" customWidth="1"/>
    <col min="15" max="16" width="9.140625" style="0" hidden="1" customWidth="1"/>
  </cols>
  <sheetData>
    <row r="1" spans="1:16" ht="15">
      <c r="A1" s="1" t="s">
        <v>0</v>
      </c>
      <c r="B1" s="9"/>
      <c r="C1" s="10"/>
      <c r="D1" s="10"/>
      <c r="E1" s="11"/>
      <c r="F1" s="10"/>
      <c r="G1" s="10"/>
      <c r="H1" s="10"/>
      <c r="I1" s="10"/>
      <c r="J1" s="12"/>
      <c r="P1">
        <v>3</v>
      </c>
    </row>
    <row r="2" spans="1:10" ht="21">
      <c r="A2" s="1"/>
      <c r="B2" s="13"/>
      <c r="C2" s="3"/>
      <c r="D2" s="3"/>
      <c r="E2" s="77" t="s">
        <v>108</v>
      </c>
      <c r="F2" s="3"/>
      <c r="G2" s="3"/>
      <c r="H2" s="3"/>
      <c r="I2" s="3"/>
      <c r="J2" s="14"/>
    </row>
    <row r="3" spans="1:16" ht="15">
      <c r="A3" s="3" t="s">
        <v>14</v>
      </c>
      <c r="B3" s="15" t="s">
        <v>15</v>
      </c>
      <c r="C3" s="90" t="s">
        <v>16</v>
      </c>
      <c r="D3" s="91"/>
      <c r="E3" s="16" t="s">
        <v>88</v>
      </c>
      <c r="F3" s="3"/>
      <c r="G3" s="3"/>
      <c r="H3" s="17" t="s">
        <v>12</v>
      </c>
      <c r="I3" s="18">
        <f>SUMIFS(I8:I48,A8:A48,"SD")</f>
        <v>0</v>
      </c>
      <c r="J3" s="14"/>
      <c r="O3">
        <v>0</v>
      </c>
      <c r="P3">
        <v>2</v>
      </c>
    </row>
    <row r="4" spans="1:16" ht="15">
      <c r="A4" s="3" t="s">
        <v>17</v>
      </c>
      <c r="B4" s="15" t="s">
        <v>22</v>
      </c>
      <c r="C4" s="90" t="s">
        <v>12</v>
      </c>
      <c r="D4" s="91"/>
      <c r="E4" s="16" t="s">
        <v>13</v>
      </c>
      <c r="F4" s="3"/>
      <c r="G4" s="3"/>
      <c r="H4" s="3"/>
      <c r="I4" s="3"/>
      <c r="J4" s="14"/>
      <c r="O4">
        <v>0.15</v>
      </c>
      <c r="P4">
        <v>2</v>
      </c>
    </row>
    <row r="5" spans="1:15" ht="15">
      <c r="A5" s="92" t="s">
        <v>23</v>
      </c>
      <c r="B5" s="93" t="s">
        <v>24</v>
      </c>
      <c r="C5" s="94" t="s">
        <v>25</v>
      </c>
      <c r="D5" s="94" t="s">
        <v>26</v>
      </c>
      <c r="E5" s="94" t="s">
        <v>27</v>
      </c>
      <c r="F5" s="94" t="s">
        <v>28</v>
      </c>
      <c r="G5" s="94" t="s">
        <v>29</v>
      </c>
      <c r="H5" s="94" t="s">
        <v>30</v>
      </c>
      <c r="I5" s="94"/>
      <c r="J5" s="95" t="s">
        <v>31</v>
      </c>
      <c r="O5">
        <v>0.21</v>
      </c>
    </row>
    <row r="6" spans="1:10" ht="15">
      <c r="A6" s="92"/>
      <c r="B6" s="93"/>
      <c r="C6" s="94"/>
      <c r="D6" s="94"/>
      <c r="E6" s="94"/>
      <c r="F6" s="94"/>
      <c r="G6" s="94"/>
      <c r="H6" s="6" t="s">
        <v>32</v>
      </c>
      <c r="I6" s="6" t="s">
        <v>33</v>
      </c>
      <c r="J6" s="95"/>
    </row>
    <row r="7" spans="1:10" ht="15">
      <c r="A7" s="21">
        <v>0</v>
      </c>
      <c r="B7" s="19">
        <v>1</v>
      </c>
      <c r="C7" s="22">
        <v>2</v>
      </c>
      <c r="D7" s="6">
        <v>3</v>
      </c>
      <c r="E7" s="22">
        <v>4</v>
      </c>
      <c r="F7" s="6">
        <v>5</v>
      </c>
      <c r="G7" s="6">
        <v>6</v>
      </c>
      <c r="H7" s="6">
        <v>7</v>
      </c>
      <c r="I7" s="22">
        <v>8</v>
      </c>
      <c r="J7" s="20">
        <v>9</v>
      </c>
    </row>
    <row r="8" spans="1:10" ht="15">
      <c r="A8" s="23" t="s">
        <v>34</v>
      </c>
      <c r="B8" s="24"/>
      <c r="C8" s="25" t="s">
        <v>53</v>
      </c>
      <c r="D8" s="26"/>
      <c r="E8" s="23" t="s">
        <v>54</v>
      </c>
      <c r="F8" s="26"/>
      <c r="G8" s="26"/>
      <c r="H8" s="26"/>
      <c r="I8" s="27">
        <f>SUMIFS(I9:I12,A9:A12,"P")</f>
        <v>0</v>
      </c>
      <c r="J8" s="28"/>
    </row>
    <row r="9" spans="1:16" ht="15">
      <c r="A9" s="29" t="s">
        <v>37</v>
      </c>
      <c r="B9" s="29">
        <v>1</v>
      </c>
      <c r="C9" s="30" t="s">
        <v>55</v>
      </c>
      <c r="D9" s="29" t="s">
        <v>91</v>
      </c>
      <c r="E9" s="31" t="s">
        <v>56</v>
      </c>
      <c r="F9" s="32" t="s">
        <v>57</v>
      </c>
      <c r="G9" s="33">
        <v>904.75</v>
      </c>
      <c r="H9" s="34"/>
      <c r="I9" s="34">
        <f>ROUND(G9*H9,P4)</f>
        <v>0</v>
      </c>
      <c r="J9" s="29"/>
      <c r="O9" s="35">
        <f>I9*0.21</f>
        <v>0</v>
      </c>
      <c r="P9">
        <v>3</v>
      </c>
    </row>
    <row r="10" spans="1:10" ht="28.8">
      <c r="A10" s="29" t="s">
        <v>42</v>
      </c>
      <c r="B10" s="36"/>
      <c r="E10" s="31" t="s">
        <v>58</v>
      </c>
      <c r="J10" s="37"/>
    </row>
    <row r="11" spans="1:10" ht="15">
      <c r="A11" s="29" t="s">
        <v>59</v>
      </c>
      <c r="B11" s="36"/>
      <c r="E11" s="41" t="s">
        <v>93</v>
      </c>
      <c r="J11" s="37"/>
    </row>
    <row r="12" spans="1:10" ht="28.8">
      <c r="A12" s="29" t="s">
        <v>44</v>
      </c>
      <c r="B12" s="36"/>
      <c r="E12" s="31" t="s">
        <v>60</v>
      </c>
      <c r="J12" s="37"/>
    </row>
    <row r="13" spans="1:10" ht="15">
      <c r="A13" s="29"/>
      <c r="B13" s="29">
        <v>2</v>
      </c>
      <c r="C13" s="30" t="s">
        <v>55</v>
      </c>
      <c r="D13" s="29" t="s">
        <v>92</v>
      </c>
      <c r="E13" s="31" t="s">
        <v>56</v>
      </c>
      <c r="F13" s="32" t="s">
        <v>57</v>
      </c>
      <c r="G13" s="33">
        <v>15</v>
      </c>
      <c r="H13" s="34"/>
      <c r="I13" s="34">
        <f>ROUND(G13*H13,P8)</f>
        <v>0</v>
      </c>
      <c r="J13" s="29"/>
    </row>
    <row r="14" spans="1:10" ht="43.2">
      <c r="A14" s="29"/>
      <c r="B14" s="36"/>
      <c r="E14" s="31" t="s">
        <v>94</v>
      </c>
      <c r="J14" s="37"/>
    </row>
    <row r="15" spans="1:10" ht="15">
      <c r="A15" s="29"/>
      <c r="B15" s="36"/>
      <c r="E15" s="41" t="s">
        <v>95</v>
      </c>
      <c r="J15" s="37"/>
    </row>
    <row r="16" spans="1:10" ht="28.8">
      <c r="A16" s="29"/>
      <c r="B16" s="36"/>
      <c r="E16" s="31" t="s">
        <v>60</v>
      </c>
      <c r="J16" s="37"/>
    </row>
    <row r="17" spans="1:10" ht="15">
      <c r="A17" s="23" t="s">
        <v>34</v>
      </c>
      <c r="B17" s="24"/>
      <c r="C17" s="25" t="s">
        <v>61</v>
      </c>
      <c r="D17" s="26"/>
      <c r="E17" s="23" t="s">
        <v>13</v>
      </c>
      <c r="F17" s="26"/>
      <c r="G17" s="26"/>
      <c r="H17" s="26"/>
      <c r="I17" s="27">
        <f>SUMIFS(I18:I36,A18:A36,"P")</f>
        <v>0</v>
      </c>
      <c r="J17" s="28"/>
    </row>
    <row r="18" spans="1:16" ht="15">
      <c r="A18" s="29" t="s">
        <v>37</v>
      </c>
      <c r="B18" s="29">
        <v>3</v>
      </c>
      <c r="C18" s="30" t="s">
        <v>62</v>
      </c>
      <c r="D18" s="29" t="s">
        <v>91</v>
      </c>
      <c r="E18" s="31" t="s">
        <v>63</v>
      </c>
      <c r="F18" s="32" t="s">
        <v>64</v>
      </c>
      <c r="G18" s="33">
        <v>18095</v>
      </c>
      <c r="H18" s="34"/>
      <c r="I18" s="34">
        <f>ROUND(G18*H18,P4)</f>
        <v>0</v>
      </c>
      <c r="J18" s="29"/>
      <c r="O18" s="35">
        <f>I18*0.21</f>
        <v>0</v>
      </c>
      <c r="P18">
        <v>3</v>
      </c>
    </row>
    <row r="19" spans="1:10" ht="15">
      <c r="A19" s="29" t="s">
        <v>42</v>
      </c>
      <c r="B19" s="36"/>
      <c r="E19" s="31" t="s">
        <v>103</v>
      </c>
      <c r="J19" s="37"/>
    </row>
    <row r="20" spans="1:10" ht="57.6">
      <c r="A20" s="29" t="s">
        <v>44</v>
      </c>
      <c r="B20" s="36"/>
      <c r="E20" s="31" t="s">
        <v>65</v>
      </c>
      <c r="J20" s="37"/>
    </row>
    <row r="21" spans="1:10" ht="15">
      <c r="A21" s="29"/>
      <c r="B21" s="29">
        <v>4</v>
      </c>
      <c r="C21" s="30" t="s">
        <v>62</v>
      </c>
      <c r="D21" s="29" t="s">
        <v>92</v>
      </c>
      <c r="E21" s="31" t="s">
        <v>63</v>
      </c>
      <c r="F21" s="32" t="s">
        <v>64</v>
      </c>
      <c r="G21" s="33">
        <v>300</v>
      </c>
      <c r="H21" s="34"/>
      <c r="I21" s="34">
        <f>ROUND(G21*H21,P7)</f>
        <v>0</v>
      </c>
      <c r="J21" s="29"/>
    </row>
    <row r="22" spans="1:10" ht="15">
      <c r="A22" s="29"/>
      <c r="B22" s="36"/>
      <c r="E22" s="31" t="s">
        <v>104</v>
      </c>
      <c r="J22" s="37"/>
    </row>
    <row r="23" spans="1:10" ht="57.6">
      <c r="A23" s="29"/>
      <c r="B23" s="36"/>
      <c r="E23" s="31" t="s">
        <v>65</v>
      </c>
      <c r="J23" s="37"/>
    </row>
    <row r="24" spans="1:16" ht="15">
      <c r="A24" s="29" t="s">
        <v>37</v>
      </c>
      <c r="B24" s="29">
        <v>5</v>
      </c>
      <c r="C24" s="50" t="s">
        <v>98</v>
      </c>
      <c r="D24" s="51" t="s">
        <v>39</v>
      </c>
      <c r="E24" s="52" t="s">
        <v>99</v>
      </c>
      <c r="F24" s="53" t="s">
        <v>57</v>
      </c>
      <c r="G24" s="33">
        <v>904.75</v>
      </c>
      <c r="H24" s="34"/>
      <c r="I24" s="34">
        <f>ROUND(G24*H24,P4)</f>
        <v>0</v>
      </c>
      <c r="J24" s="29"/>
      <c r="O24" s="35">
        <f>I24*0.21</f>
        <v>0</v>
      </c>
      <c r="P24">
        <v>3</v>
      </c>
    </row>
    <row r="25" spans="1:10" ht="15">
      <c r="A25" s="29" t="s">
        <v>42</v>
      </c>
      <c r="B25" s="36"/>
      <c r="E25" s="49" t="s">
        <v>100</v>
      </c>
      <c r="J25" s="37"/>
    </row>
    <row r="26" spans="1:10" ht="158.4">
      <c r="A26" s="29" t="s">
        <v>44</v>
      </c>
      <c r="B26" s="36"/>
      <c r="E26" s="48" t="s">
        <v>66</v>
      </c>
      <c r="J26" s="37"/>
    </row>
    <row r="27" spans="1:10" ht="15">
      <c r="A27" s="29"/>
      <c r="B27" s="42">
        <v>6</v>
      </c>
      <c r="C27" s="50" t="s">
        <v>101</v>
      </c>
      <c r="D27" s="51" t="s">
        <v>39</v>
      </c>
      <c r="E27" s="52" t="s">
        <v>102</v>
      </c>
      <c r="F27" s="53" t="s">
        <v>57</v>
      </c>
      <c r="G27" s="45">
        <v>15</v>
      </c>
      <c r="H27" s="43"/>
      <c r="I27" s="44">
        <f>ROUND(ROUND(H27,2)*ROUND(G27,3),2)</f>
        <v>0</v>
      </c>
      <c r="J27" s="46"/>
    </row>
    <row r="28" spans="1:10" ht="15">
      <c r="A28" s="69"/>
      <c r="B28" s="74"/>
      <c r="C28" s="75"/>
      <c r="D28" s="76"/>
      <c r="E28" s="70" t="s">
        <v>105</v>
      </c>
      <c r="F28" s="59"/>
      <c r="G28" s="60"/>
      <c r="H28" s="61"/>
      <c r="I28" s="62"/>
      <c r="J28" s="63"/>
    </row>
    <row r="29" spans="1:10" ht="15">
      <c r="A29" s="69"/>
      <c r="B29" s="64"/>
      <c r="C29" s="54"/>
      <c r="D29" s="65"/>
      <c r="E29" s="71" t="s">
        <v>97</v>
      </c>
      <c r="F29" s="64"/>
      <c r="G29" s="54"/>
      <c r="H29" s="54"/>
      <c r="I29" s="54"/>
      <c r="J29" s="65"/>
    </row>
    <row r="30" spans="1:10" ht="158.4">
      <c r="A30" s="69"/>
      <c r="B30" s="66"/>
      <c r="C30" s="67"/>
      <c r="D30" s="68"/>
      <c r="E30" s="72" t="s">
        <v>96</v>
      </c>
      <c r="F30" s="66"/>
      <c r="G30" s="67"/>
      <c r="H30" s="67"/>
      <c r="I30" s="67"/>
      <c r="J30" s="68"/>
    </row>
    <row r="31" spans="1:16" ht="15">
      <c r="A31" s="29" t="s">
        <v>37</v>
      </c>
      <c r="B31" s="58">
        <v>7</v>
      </c>
      <c r="C31" s="73" t="s">
        <v>67</v>
      </c>
      <c r="D31" s="58" t="s">
        <v>39</v>
      </c>
      <c r="E31" s="31" t="s">
        <v>68</v>
      </c>
      <c r="F31" s="55" t="s">
        <v>69</v>
      </c>
      <c r="G31" s="56">
        <v>1200</v>
      </c>
      <c r="H31" s="57"/>
      <c r="I31" s="57">
        <f>ROUND(G31*H31,P4)</f>
        <v>0</v>
      </c>
      <c r="J31" s="58"/>
      <c r="O31" s="35">
        <f>I31*0.21</f>
        <v>0</v>
      </c>
      <c r="P31">
        <v>3</v>
      </c>
    </row>
    <row r="32" spans="1:10" ht="15">
      <c r="A32" s="29" t="s">
        <v>42</v>
      </c>
      <c r="B32" s="36"/>
      <c r="E32" s="31" t="s">
        <v>70</v>
      </c>
      <c r="J32" s="37"/>
    </row>
    <row r="33" spans="1:10" ht="57.6">
      <c r="A33" s="29" t="s">
        <v>44</v>
      </c>
      <c r="B33" s="36"/>
      <c r="E33" s="31" t="s">
        <v>71</v>
      </c>
      <c r="J33" s="37"/>
    </row>
    <row r="34" spans="1:16" ht="15">
      <c r="A34" s="29" t="s">
        <v>37</v>
      </c>
      <c r="B34" s="29">
        <v>8</v>
      </c>
      <c r="C34" s="50" t="s">
        <v>106</v>
      </c>
      <c r="D34" s="51" t="s">
        <v>39</v>
      </c>
      <c r="E34" s="52" t="s">
        <v>107</v>
      </c>
      <c r="F34" s="32" t="s">
        <v>69</v>
      </c>
      <c r="G34" s="33">
        <v>2709.06</v>
      </c>
      <c r="H34" s="34"/>
      <c r="I34" s="34">
        <f>ROUND(G34*H34,P4)</f>
        <v>0</v>
      </c>
      <c r="J34" s="29"/>
      <c r="O34" s="35">
        <f>I34*0.21</f>
        <v>0</v>
      </c>
      <c r="P34">
        <v>3</v>
      </c>
    </row>
    <row r="35" spans="1:10" ht="15">
      <c r="A35" s="29" t="s">
        <v>42</v>
      </c>
      <c r="B35" s="36"/>
      <c r="E35" s="31" t="s">
        <v>72</v>
      </c>
      <c r="J35" s="37"/>
    </row>
    <row r="36" spans="1:10" ht="43.2">
      <c r="A36" s="29" t="s">
        <v>44</v>
      </c>
      <c r="B36" s="36"/>
      <c r="E36" s="31" t="s">
        <v>73</v>
      </c>
      <c r="J36" s="37"/>
    </row>
    <row r="37" spans="1:10" ht="15">
      <c r="A37" s="23" t="s">
        <v>34</v>
      </c>
      <c r="B37" s="24"/>
      <c r="C37" s="25" t="s">
        <v>74</v>
      </c>
      <c r="D37" s="26"/>
      <c r="E37" s="23" t="s">
        <v>75</v>
      </c>
      <c r="F37" s="26"/>
      <c r="G37" s="26"/>
      <c r="H37" s="26"/>
      <c r="I37" s="27">
        <f>SUMIFS(I38:I48,A38:A48,"P")</f>
        <v>0</v>
      </c>
      <c r="J37" s="28"/>
    </row>
    <row r="38" spans="1:16" ht="28.8">
      <c r="A38" s="29" t="s">
        <v>37</v>
      </c>
      <c r="B38" s="29">
        <v>9</v>
      </c>
      <c r="C38" s="30" t="s">
        <v>77</v>
      </c>
      <c r="D38" s="29" t="s">
        <v>39</v>
      </c>
      <c r="E38" s="31" t="s">
        <v>78</v>
      </c>
      <c r="F38" s="32" t="s">
        <v>64</v>
      </c>
      <c r="G38" s="33">
        <v>337.125</v>
      </c>
      <c r="H38" s="34"/>
      <c r="I38" s="34">
        <f>ROUND(G38*H38,P4)</f>
        <v>0</v>
      </c>
      <c r="J38" s="29"/>
      <c r="O38" s="35">
        <f>I38*0.21</f>
        <v>0</v>
      </c>
      <c r="P38">
        <v>3</v>
      </c>
    </row>
    <row r="39" spans="1:10" ht="15">
      <c r="A39" s="29" t="s">
        <v>42</v>
      </c>
      <c r="B39" s="36"/>
      <c r="E39" s="31" t="s">
        <v>79</v>
      </c>
      <c r="J39" s="37"/>
    </row>
    <row r="40" spans="1:10" ht="15">
      <c r="A40" s="29" t="s">
        <v>59</v>
      </c>
      <c r="B40" s="36"/>
      <c r="E40" s="41" t="s">
        <v>80</v>
      </c>
      <c r="J40" s="37"/>
    </row>
    <row r="41" spans="1:10" ht="43.2">
      <c r="A41" s="29" t="s">
        <v>44</v>
      </c>
      <c r="B41" s="36"/>
      <c r="E41" s="31" t="s">
        <v>76</v>
      </c>
      <c r="J41" s="37"/>
    </row>
    <row r="42" spans="1:16" ht="15">
      <c r="A42" s="29" t="s">
        <v>37</v>
      </c>
      <c r="B42" s="29">
        <v>10</v>
      </c>
      <c r="C42" s="30" t="s">
        <v>81</v>
      </c>
      <c r="D42" s="29" t="s">
        <v>39</v>
      </c>
      <c r="E42" s="31" t="s">
        <v>82</v>
      </c>
      <c r="F42" s="32" t="s">
        <v>69</v>
      </c>
      <c r="G42" s="33">
        <v>2709.06</v>
      </c>
      <c r="H42" s="34"/>
      <c r="I42" s="34">
        <f>ROUND(G42*H42,P4)</f>
        <v>0</v>
      </c>
      <c r="J42" s="29"/>
      <c r="O42" s="35">
        <f>I42*0.21</f>
        <v>0</v>
      </c>
      <c r="P42">
        <v>3</v>
      </c>
    </row>
    <row r="43" spans="1:10" ht="15">
      <c r="A43" s="29" t="s">
        <v>42</v>
      </c>
      <c r="B43" s="36"/>
      <c r="E43" s="31" t="s">
        <v>89</v>
      </c>
      <c r="J43" s="37"/>
    </row>
    <row r="44" spans="1:10" ht="15">
      <c r="A44" s="29" t="s">
        <v>59</v>
      </c>
      <c r="B44" s="36"/>
      <c r="E44" s="41" t="s">
        <v>90</v>
      </c>
      <c r="J44" s="37"/>
    </row>
    <row r="45" spans="1:10" ht="28.8">
      <c r="A45" s="29" t="s">
        <v>44</v>
      </c>
      <c r="B45" s="36"/>
      <c r="E45" s="31" t="s">
        <v>83</v>
      </c>
      <c r="J45" s="37"/>
    </row>
    <row r="46" spans="1:16" ht="15">
      <c r="A46" s="29" t="s">
        <v>37</v>
      </c>
      <c r="B46" s="29">
        <v>11</v>
      </c>
      <c r="C46" s="30" t="s">
        <v>84</v>
      </c>
      <c r="D46" s="29" t="s">
        <v>39</v>
      </c>
      <c r="E46" s="47" t="s">
        <v>85</v>
      </c>
      <c r="F46" s="32" t="s">
        <v>64</v>
      </c>
      <c r="G46" s="33">
        <v>18095</v>
      </c>
      <c r="H46" s="34"/>
      <c r="I46" s="34">
        <f>ROUND(G46*H46,P4)</f>
        <v>0</v>
      </c>
      <c r="J46" s="29"/>
      <c r="O46" s="35">
        <f>I46*0.21</f>
        <v>0</v>
      </c>
      <c r="P46">
        <v>3</v>
      </c>
    </row>
    <row r="47" spans="1:10" ht="15">
      <c r="A47" s="29" t="s">
        <v>42</v>
      </c>
      <c r="B47" s="36"/>
      <c r="E47" s="49" t="s">
        <v>39</v>
      </c>
      <c r="J47" s="37"/>
    </row>
    <row r="48" spans="1:10" ht="28.8">
      <c r="A48" s="29" t="s">
        <v>44</v>
      </c>
      <c r="B48" s="38"/>
      <c r="C48" s="39"/>
      <c r="D48" s="39"/>
      <c r="E48" s="48" t="s">
        <v>86</v>
      </c>
      <c r="F48" s="39"/>
      <c r="G48" s="39"/>
      <c r="H48" s="39"/>
      <c r="I48" s="39"/>
      <c r="J48" s="40"/>
    </row>
  </sheetData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" right="0.7" top="0.787401575" bottom="0.787401575" header="0.3" footer="0.3"/>
  <pageSetup fitToHeight="0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Čechová Marcela</dc:creator>
  <cp:keywords/>
  <dc:description/>
  <cp:lastModifiedBy>Fukač Josef</cp:lastModifiedBy>
  <cp:lastPrinted>2024-02-20T12:03:43Z</cp:lastPrinted>
  <dcterms:created xsi:type="dcterms:W3CDTF">2024-01-25T11:33:00Z</dcterms:created>
  <dcterms:modified xsi:type="dcterms:W3CDTF">2024-04-12T12:39:25Z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b95ba9-d50e-4074-b623-0a9711dc916f_Enabled">
    <vt:lpwstr>true</vt:lpwstr>
  </property>
  <property fmtid="{D5CDD505-2E9C-101B-9397-08002B2CF9AE}" pid="3" name="MSIP_Label_06b95ba9-d50e-4074-b623-0a9711dc916f_SetDate">
    <vt:lpwstr>2024-02-20T12:03:45Z</vt:lpwstr>
  </property>
  <property fmtid="{D5CDD505-2E9C-101B-9397-08002B2CF9AE}" pid="4" name="MSIP_Label_06b95ba9-d50e-4074-b623-0a9711dc916f_Method">
    <vt:lpwstr>Standard</vt:lpwstr>
  </property>
  <property fmtid="{D5CDD505-2E9C-101B-9397-08002B2CF9AE}" pid="5" name="MSIP_Label_06b95ba9-d50e-4074-b623-0a9711dc916f_Name">
    <vt:lpwstr>[Public]</vt:lpwstr>
  </property>
  <property fmtid="{D5CDD505-2E9C-101B-9397-08002B2CF9AE}" pid="6" name="MSIP_Label_06b95ba9-d50e-4074-b623-0a9711dc916f_SiteId">
    <vt:lpwstr>be0be093-a2ad-444c-93d9-5626e83beefc</vt:lpwstr>
  </property>
  <property fmtid="{D5CDD505-2E9C-101B-9397-08002B2CF9AE}" pid="7" name="MSIP_Label_06b95ba9-d50e-4074-b623-0a9711dc916f_ActionId">
    <vt:lpwstr>4a5ed64a-e73d-4448-90a4-20a946321c92</vt:lpwstr>
  </property>
  <property fmtid="{D5CDD505-2E9C-101B-9397-08002B2CF9AE}" pid="8" name="MSIP_Label_06b95ba9-d50e-4074-b623-0a9711dc916f_ContentBits">
    <vt:lpwstr>0</vt:lpwstr>
  </property>
</Properties>
</file>