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1110" yWindow="1140" windowWidth="22710" windowHeight="13590" activeTab="0"/>
  </bookViews>
  <sheets>
    <sheet name="Rekapitulace stavby" sheetId="1" r:id="rId1"/>
    <sheet name="00 - Nestavební náklady" sheetId="3" r:id="rId2"/>
    <sheet name="01 - Zpevněné plochy" sheetId="2" r:id="rId3"/>
    <sheet name="Plán místa realizace" sheetId="4" r:id="rId4"/>
  </sheets>
  <definedNames>
    <definedName name="_xlnm._FilterDatabase" localSheetId="1" hidden="1">'00 - Nestavební náklady'!$C$121:$K$135</definedName>
    <definedName name="_xlnm._FilterDatabase" localSheetId="2" hidden="1">'01 - Zpevněné plochy'!$C$123:$K$165</definedName>
    <definedName name="_xlnm.Print_Area" localSheetId="1">'00 - Nestavební náklady'!$C$4:$J$76,'00 - Nestavební náklady'!$C$82:$J$103,'00 - Nestavební náklady'!$C$109:$J$135</definedName>
    <definedName name="_xlnm.Print_Area" localSheetId="2">'01 - Zpevněné plochy'!$C$4:$J$76,'01 - Zpevněné plochy'!$C$82:$J$105,'01 - Zpevněné plochy'!$C$111:$J$165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'00 - Nestavební náklady'!$121:$121</definedName>
    <definedName name="_xlnm.Print_Titles" localSheetId="2">'01 - Zpevněné plochy'!$123:$123</definedName>
  </definedNames>
  <calcPr calcId="191029"/>
</workbook>
</file>

<file path=xl/sharedStrings.xml><?xml version="1.0" encoding="utf-8"?>
<sst xmlns="http://schemas.openxmlformats.org/spreadsheetml/2006/main" count="1005" uniqueCount="301">
  <si>
    <t>Export Komplet</t>
  </si>
  <si>
    <t/>
  </si>
  <si>
    <t>2.0</t>
  </si>
  <si>
    <t>False</t>
  </si>
  <si>
    <t>{74c8b667-939b-4e45-89dc-040c6f6ce36d}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</si>
  <si>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</si>
  <si>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</si>
  <si>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</si>
  <si>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</si>
  <si>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</si>
  <si>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</si>
  <si>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</si>
  <si>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</si>
  <si>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</si>
  <si>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</si>
  <si>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</si>
  <si>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</si>
  <si>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</si>
  <si>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</si>
  <si>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</si>
  <si>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</si>
  <si>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</si>
  <si>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</si>
  <si>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</si>
  <si>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</si>
  <si>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</si>
  <si>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</si>
  <si>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</si>
  <si>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</si>
  <si>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</si>
  <si>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</si>
  <si>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</si>
  <si>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</si>
  <si>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</si>
  <si>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</si>
  <si>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</si>
  <si>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</si>
  <si>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</si>
  <si>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</si>
  <si>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</si>
  <si>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</si>
  <si>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</si>
  <si>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</si>
  <si>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</si>
  <si>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</si>
  <si>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</si>
  <si>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</si>
  <si>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</si>
  <si>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</si>
  <si>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</si>
  <si>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</si>
  <si>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</si>
  <si>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</si>
  <si>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</si>
  <si>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</si>
  <si>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</si>
  <si>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</si>
  <si>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</si>
  <si>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</si>
  <si>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</si>
  <si>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</si>
  <si>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</si>
  <si>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</si>
  <si>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</si>
  <si>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</si>
  <si>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</si>
  <si>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</si>
  <si>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</si>
  <si>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</si>
  <si>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</si>
  <si>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</si>
  <si>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</si>
  <si>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</si>
  <si>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</si>
  <si>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</si>
  <si>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</si>
  <si>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Zpevněné plochy</t>
  </si>
  <si>
    <t>STA</t>
  </si>
  <si>
    <t>1</t>
  </si>
  <si>
    <t>{02485631-1c46-4bdd-aaa5-cd7de10ae8e0}</t>
  </si>
  <si>
    <t>2</t>
  </si>
  <si>
    <t>00</t>
  </si>
  <si>
    <t>Nestavební náklady</t>
  </si>
  <si>
    <t>{98f1ddd9-a1dd-4c75-9ace-12ee0aa4d366}</t>
  </si>
  <si>
    <t>KRYCÍ LIST SOUPISU PRACÍ</t>
  </si>
  <si>
    <t>Objekt:</t>
  </si>
  <si>
    <t>01 -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</si>
  <si>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</si>
  <si>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</si>
  <si>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</si>
  <si>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</si>
  <si>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</si>
  <si>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</si>
  <si>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</si>
  <si>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</si>
  <si>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</si>
  <si>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</si>
  <si>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</si>
  <si>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</si>
  <si>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</si>
  <si>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</si>
  <si>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</si>
  <si>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</si>
  <si>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</si>
  <si>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</si>
  <si>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</si>
  <si>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</si>
  <si>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</si>
  <si>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</si>
  <si>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</si>
  <si>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</si>
  <si>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</si>
  <si>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</si>
  <si>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</si>
  <si>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</si>
  <si>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</si>
  <si>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</si>
  <si>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</si>
  <si>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113154254</t>
  </si>
  <si>
    <t>Frézování živičného krytu tl 80 mm pruh š přes 0,5 do 1 m pl přes 500 do 1000 m2 s překážkami v trase</t>
  </si>
  <si>
    <t>m2</t>
  </si>
  <si>
    <t>4</t>
  </si>
  <si>
    <t>-1910300188</t>
  </si>
  <si>
    <t>113155364</t>
  </si>
  <si>
    <t>Frézování betonového krytu tl 100 mm pruh š přes 1 do 2 m pl přes 1000 do 10000 m2 s překážkami v trase</t>
  </si>
  <si>
    <t>-1716878182</t>
  </si>
  <si>
    <t>3</t>
  </si>
  <si>
    <t>113201112</t>
  </si>
  <si>
    <t>Vytrhání obrub silničních ležatých</t>
  </si>
  <si>
    <t>m</t>
  </si>
  <si>
    <t>-494809176</t>
  </si>
  <si>
    <t>122151101</t>
  </si>
  <si>
    <t>Odkopávky a prokopávky nezapažené v hornině třídy těžitelnosti I skupiny 1 a 2 objem do 20 m3 strojně</t>
  </si>
  <si>
    <t>m3</t>
  </si>
  <si>
    <t>1568760292</t>
  </si>
  <si>
    <t>5</t>
  </si>
  <si>
    <t>129001101</t>
  </si>
  <si>
    <t>Příplatek za ztížení odkopávky nebo prokopávky v blízkosti inženýrských sítí</t>
  </si>
  <si>
    <t>1395173151</t>
  </si>
  <si>
    <t>6</t>
  </si>
  <si>
    <t>181152302</t>
  </si>
  <si>
    <t>Úprava pláně pro silnice a dálnice v zářezech se zhutněním</t>
  </si>
  <si>
    <t>1213894589</t>
  </si>
  <si>
    <t>Zakládání</t>
  </si>
  <si>
    <t>7</t>
  </si>
  <si>
    <t>213141121</t>
  </si>
  <si>
    <t>Zřízení vrstvy z geotextilie ve sklonu přes 1:5 do 1:2 š do 3 m</t>
  </si>
  <si>
    <t>-1879195961</t>
  </si>
  <si>
    <t>8</t>
  </si>
  <si>
    <t>M</t>
  </si>
  <si>
    <t>69311081</t>
  </si>
  <si>
    <t>geotextilie netkaná separační, ochranná, filtrační, drenážní PES 300g/m2</t>
  </si>
  <si>
    <t>-1644434031</t>
  </si>
  <si>
    <t>VV</t>
  </si>
  <si>
    <t>62,37*1,1845 'Přepočtené koeficientem množství</t>
  </si>
  <si>
    <t>Komunikace pozemní</t>
  </si>
  <si>
    <t>9</t>
  </si>
  <si>
    <t>564761111</t>
  </si>
  <si>
    <t>Podklad z kameniva hrubého drceného vel. 32-63 mm plochy přes 100 m2 tl 200 mm</t>
  </si>
  <si>
    <t>312205870</t>
  </si>
  <si>
    <t>10</t>
  </si>
  <si>
    <t>564851111</t>
  </si>
  <si>
    <t>Podklad ze štěrkodrtě ŠD plochy přes 100 m2 tl 150 mm</t>
  </si>
  <si>
    <t>-276039061</t>
  </si>
  <si>
    <t>11</t>
  </si>
  <si>
    <t>573231111</t>
  </si>
  <si>
    <t>Postřik živičný spojovací ze silniční emulze v množství 0,70 kg/m2</t>
  </si>
  <si>
    <t>1324848682</t>
  </si>
  <si>
    <t>13</t>
  </si>
  <si>
    <t>577134121</t>
  </si>
  <si>
    <t>Asfaltový beton vrstva obrusná ACO 11 (ABS) tř. I tl 40 mm š přes 3 m z nemodifikovaného asfaltu</t>
  </si>
  <si>
    <t>-784430102</t>
  </si>
  <si>
    <t>12</t>
  </si>
  <si>
    <t>577155122</t>
  </si>
  <si>
    <t>Asfaltový beton vrstva ložní ACL 16 (ABH) tl 60 mm š přes 3 m z nemodifikovaného asfaltu</t>
  </si>
  <si>
    <t>1358719204</t>
  </si>
  <si>
    <t>596212210</t>
  </si>
  <si>
    <t>Kladení zámkové dlažby pozemních komunikací ručně tl 80 mm skupiny A pl do 50 m2</t>
  </si>
  <si>
    <t>1425121530</t>
  </si>
  <si>
    <t>16</t>
  </si>
  <si>
    <t>59245213</t>
  </si>
  <si>
    <t>dlažba zámková tvaru I 196x161x80mm přírodní</t>
  </si>
  <si>
    <t>-1237323087</t>
  </si>
  <si>
    <t>54*1,03 'Přepočtené koeficientem množství</t>
  </si>
  <si>
    <t>17</t>
  </si>
  <si>
    <t>596991112</t>
  </si>
  <si>
    <t>Řezání betonové, kameninové a kamenné dlažby do oblouku tl přes 60 do 80 mm</t>
  </si>
  <si>
    <t>610966865</t>
  </si>
  <si>
    <t>14</t>
  </si>
  <si>
    <t>599141111</t>
  </si>
  <si>
    <t>Vyplnění spár živičnou zálivkou</t>
  </si>
  <si>
    <t>-577414081</t>
  </si>
  <si>
    <t>Trubní vedení</t>
  </si>
  <si>
    <t>30</t>
  </si>
  <si>
    <t>899331111</t>
  </si>
  <si>
    <t>Výšková úprava UV a poklopů vstupu a armatur</t>
  </si>
  <si>
    <t>kus</t>
  </si>
  <si>
    <t>-1322230224</t>
  </si>
  <si>
    <t>Ostatní konstrukce a práce, bourání</t>
  </si>
  <si>
    <t>19</t>
  </si>
  <si>
    <t>916131112</t>
  </si>
  <si>
    <t>Osazení silničního obrubníku betonového ležatého bez boční opěry do lože z betonu prostého</t>
  </si>
  <si>
    <t>1014838187</t>
  </si>
  <si>
    <t>20</t>
  </si>
  <si>
    <t>59217031</t>
  </si>
  <si>
    <t>obrubník betonový silniční 1000x150x250mm</t>
  </si>
  <si>
    <t>289187059</t>
  </si>
  <si>
    <t>33*1,02 'Přepočtené koeficientem množství</t>
  </si>
  <si>
    <t>916991121</t>
  </si>
  <si>
    <t>Lože pod obrubníky, krajníky nebo obruby z dlažebních kostek z betonu prostého</t>
  </si>
  <si>
    <t>-325198391</t>
  </si>
  <si>
    <t>22</t>
  </si>
  <si>
    <t>919112223</t>
  </si>
  <si>
    <t>Řezání spár pro vytvoření komůrky š 15 mm hl 30 mm pro těsnící zálivku v živičném krytu</t>
  </si>
  <si>
    <t>-632260027</t>
  </si>
  <si>
    <t>18</t>
  </si>
  <si>
    <t>919721221</t>
  </si>
  <si>
    <t>Geomříž pro vyztužení asfaltového povrchu ze skelných vláken</t>
  </si>
  <si>
    <t>433155348</t>
  </si>
  <si>
    <t>23</t>
  </si>
  <si>
    <t>919731112</t>
  </si>
  <si>
    <t>Zarovnání styčné plochy podkladu nebo krytu z betonu tl do 150 mm</t>
  </si>
  <si>
    <t>-1526385960</t>
  </si>
  <si>
    <t>24</t>
  </si>
  <si>
    <t>919735112</t>
  </si>
  <si>
    <t>Řezání stávajícího živičného krytu hl přes 50 do 100 mm</t>
  </si>
  <si>
    <t>-2059255108</t>
  </si>
  <si>
    <t>25</t>
  </si>
  <si>
    <t>938909331</t>
  </si>
  <si>
    <t>Čištění vozovek metením ručně podkladu nebo krytu betonového nebo živičného</t>
  </si>
  <si>
    <t>-1777805312</t>
  </si>
  <si>
    <t>997</t>
  </si>
  <si>
    <t>Přesun sutě</t>
  </si>
  <si>
    <t>26</t>
  </si>
  <si>
    <t>997211511</t>
  </si>
  <si>
    <t>Vodorovná doprava suti po suchu na vzdálenost do 1 km</t>
  </si>
  <si>
    <t>t</t>
  </si>
  <si>
    <t>-1195698609</t>
  </si>
  <si>
    <t>27</t>
  </si>
  <si>
    <t>997211519</t>
  </si>
  <si>
    <t>Příplatek ZKD 1 km u vodorovné dopravy suti</t>
  </si>
  <si>
    <t>1874362580</t>
  </si>
  <si>
    <t>28</t>
  </si>
  <si>
    <t>997221858</t>
  </si>
  <si>
    <t>Manipulační poplatek za předání k recyklaci</t>
  </si>
  <si>
    <t>1224760458</t>
  </si>
  <si>
    <t>998</t>
  </si>
  <si>
    <t>Přesun hmot</t>
  </si>
  <si>
    <t>29</t>
  </si>
  <si>
    <t>998225111</t>
  </si>
  <si>
    <t>Přesun hmot pro pozemní komunikace s krytem z kamene, monolitickým betonovým nebo živičným</t>
  </si>
  <si>
    <t>-1528908143</t>
  </si>
  <si>
    <t>00 - Nestavební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</si>
  <si>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</si>
  <si>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</si>
  <si>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</si>
  <si>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</si>
  <si>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</si>
  <si>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</si>
  <si>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</si>
  <si>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</si>
  <si>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</si>
  <si>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</si>
  <si>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</si>
  <si>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Průzkumné práce</t>
  </si>
  <si>
    <t>kpl</t>
  </si>
  <si>
    <t>1024</t>
  </si>
  <si>
    <t>-301018156</t>
  </si>
  <si>
    <t>012203000</t>
  </si>
  <si>
    <t>Zeměměřičské práce při výstavbě - nivelace</t>
  </si>
  <si>
    <t>1552099901</t>
  </si>
  <si>
    <t>VRN3</t>
  </si>
  <si>
    <t>Zařízení staveniště</t>
  </si>
  <si>
    <t>032002000</t>
  </si>
  <si>
    <t>Zařízení staveniště</t>
  </si>
  <si>
    <t>327525612</t>
  </si>
  <si>
    <t>VRN4</t>
  </si>
  <si>
    <t>Inženýrská činnost</t>
  </si>
  <si>
    <t>043002000</t>
  </si>
  <si>
    <t>Zajištění zkoušek</t>
  </si>
  <si>
    <t>-1340705570</t>
  </si>
  <si>
    <t>045002000</t>
  </si>
  <si>
    <t>Koordinační činnost</t>
  </si>
  <si>
    <t>937919208</t>
  </si>
  <si>
    <t>VRN7</t>
  </si>
  <si>
    <t>Provozní vlivy</t>
  </si>
  <si>
    <t>072002000</t>
  </si>
  <si>
    <t>Přechodné dopravní značení</t>
  </si>
  <si>
    <t>322071310</t>
  </si>
  <si>
    <t>VRN9</t>
  </si>
  <si>
    <t>Ostatní náklady</t>
  </si>
  <si>
    <t>094104000</t>
  </si>
  <si>
    <t>Zajištění BOZP na staveništi</t>
  </si>
  <si>
    <t>1197543537</t>
  </si>
  <si>
    <t>Oprava pozemních komunikací III.etapa</t>
  </si>
  <si>
    <t>Nemocnice Břeclav, p.o.</t>
  </si>
  <si>
    <t>U Nemocnice 3066/1</t>
  </si>
  <si>
    <t>CZ00390780</t>
  </si>
  <si>
    <t>Orientační nákres místa plnění</t>
  </si>
  <si>
    <t xml:space="preserve">Nákres místa plnění </t>
  </si>
  <si>
    <t>Nákres místa plnění se zvýrazněním plochy opravy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</si>
</sst>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name val="Arial CE"/>
      <family val="2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0" fillId="5" borderId="0" xfId="0" applyFill="1"/>
    <xf numFmtId="0" fontId="3" fillId="0" borderId="0" xfId="0" applyFont="1"/>
    <xf numFmtId="0" fontId="12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7" fillId="5" borderId="0" xfId="0" applyFont="1" applyFill="1"/>
    <xf numFmtId="0" fontId="0" fillId="0" borderId="0" xfId="0" applyAlignment="1">
      <alignment/>
    </xf>
    <xf numFmtId="0" fontId="38" fillId="5" borderId="0" xfId="0" applyFont="1" applyFill="1" applyAlignment="1">
      <alignment/>
    </xf>
    <xf numFmtId="0" fontId="3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gradFill rotWithShape="1">
          <a:gsLst>
            <a:gs pos="0">
              <a:schemeClr val="bg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31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5" cy="481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11</xdr:col>
      <xdr:colOff>85725</xdr:colOff>
      <xdr:row>90</xdr:row>
      <xdr:rowOff>133350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38800"/>
          <a:ext cx="6791325" cy="836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97</xdr:row>
      <xdr:rowOff>47625</xdr:rowOff>
    </xdr:from>
    <xdr:to>
      <xdr:col>11</xdr:col>
      <xdr:colOff>85725</xdr:colOff>
      <xdr:row>152</xdr:row>
      <xdr:rowOff>38100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92375"/>
          <a:ext cx="6791325" cy="837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D4" sqref="D4:AO4"/>
    </sheetView>
  </sheetViews>
  <sheetFormatPr defaultColWidth="9.140625" defaultRowHeight="12"/>
  <cols>
    <col min="1" max="1" width="13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7.140625" style="0" customWidth="1"/>
    <col min="39" max="39" width="3.28125" style="0" customWidth="1"/>
    <col min="40" max="40" width="12.42187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2" ht="36.95" customHeight="1">
      <c r="A2" s="169"/>
      <c r="AR2" s="171" t="s">
        <v>5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99" t="s">
        <v>9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03" t="s">
        <v>14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17"/>
      <c r="BE5" s="200" t="s">
        <v>15</v>
      </c>
      <c r="BS5" s="14" t="s">
        <v>6</v>
      </c>
    </row>
    <row r="6" spans="2:71" ht="36.95" customHeight="1">
      <c r="B6" s="17"/>
      <c r="D6" s="23" t="s">
        <v>16</v>
      </c>
      <c r="K6" s="204" t="s">
        <v>294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17"/>
      <c r="BE6" s="201"/>
      <c r="BS6" s="14" t="s">
        <v>6</v>
      </c>
    </row>
    <row r="7" spans="2:7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1"/>
      <c r="BS7" s="14" t="s">
        <v>6</v>
      </c>
    </row>
    <row r="8" spans="2:7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201"/>
      <c r="BS8" s="14" t="s">
        <v>6</v>
      </c>
    </row>
    <row r="9" spans="2:71" ht="14.45" customHeight="1">
      <c r="B9" s="17"/>
      <c r="AR9" s="17"/>
      <c r="BE9" s="201"/>
      <c r="BS9" s="14" t="s">
        <v>6</v>
      </c>
    </row>
    <row r="10" spans="2:71" ht="12" customHeight="1">
      <c r="B10" s="17"/>
      <c r="D10" s="24" t="s">
        <v>22</v>
      </c>
      <c r="K10" s="170" t="s">
        <v>295</v>
      </c>
      <c r="AK10" s="24" t="s">
        <v>23</v>
      </c>
      <c r="AN10" s="22">
        <v>390780</v>
      </c>
      <c r="AR10" s="17"/>
      <c r="BE10" s="201"/>
      <c r="BS10" s="14" t="s">
        <v>6</v>
      </c>
    </row>
    <row r="11" spans="2:71" ht="18.4" customHeight="1">
      <c r="B11" s="17"/>
      <c r="E11" s="22" t="s">
        <v>20</v>
      </c>
      <c r="K11" s="170" t="s">
        <v>296</v>
      </c>
      <c r="AK11" s="24" t="s">
        <v>24</v>
      </c>
      <c r="AN11" s="22" t="s">
        <v>297</v>
      </c>
      <c r="AR11" s="17"/>
      <c r="BE11" s="201"/>
      <c r="BS11" s="14" t="s">
        <v>6</v>
      </c>
    </row>
    <row r="12" spans="2:71" ht="6.95" customHeight="1">
      <c r="B12" s="17"/>
      <c r="AR12" s="17"/>
      <c r="BE12" s="201"/>
      <c r="BS12" s="14" t="s">
        <v>6</v>
      </c>
    </row>
    <row r="13" spans="2:7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201"/>
      <c r="BS13" s="14" t="s">
        <v>6</v>
      </c>
    </row>
    <row r="14" spans="2:71" ht="24" customHeight="1">
      <c r="B14" s="17"/>
      <c r="E14" s="205" t="s">
        <v>26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24</v>
      </c>
      <c r="AN14" s="26" t="s">
        <v>26</v>
      </c>
      <c r="AR14" s="17"/>
      <c r="BE14" s="201"/>
      <c r="BS14" s="14" t="s">
        <v>6</v>
      </c>
    </row>
    <row r="15" spans="2:71" ht="6.95" customHeight="1">
      <c r="B15" s="17"/>
      <c r="AR15" s="17"/>
      <c r="BE15" s="201"/>
      <c r="BS15" s="14" t="s">
        <v>3</v>
      </c>
    </row>
    <row r="16" spans="2:7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201"/>
      <c r="BS16" s="14" t="s">
        <v>3</v>
      </c>
    </row>
    <row r="17" spans="2:71" ht="18.4" customHeight="1">
      <c r="B17" s="17"/>
      <c r="E17" s="22" t="s">
        <v>20</v>
      </c>
      <c r="AK17" s="24" t="s">
        <v>24</v>
      </c>
      <c r="AN17" s="22" t="s">
        <v>1</v>
      </c>
      <c r="AR17" s="17"/>
      <c r="BE17" s="201"/>
      <c r="BS17" s="14" t="s">
        <v>28</v>
      </c>
    </row>
    <row r="18" spans="2:71" ht="6.95" customHeight="1">
      <c r="B18" s="17"/>
      <c r="AR18" s="17"/>
      <c r="BE18" s="201"/>
      <c r="BS18" s="14" t="s">
        <v>6</v>
      </c>
    </row>
    <row r="19" spans="2:71" ht="12" customHeight="1">
      <c r="B19" s="17"/>
      <c r="D19" s="24" t="s">
        <v>29</v>
      </c>
      <c r="AK19" s="24" t="s">
        <v>23</v>
      </c>
      <c r="AN19" s="22" t="s">
        <v>1</v>
      </c>
      <c r="AR19" s="17"/>
      <c r="BE19" s="201"/>
      <c r="BS19" s="14" t="s">
        <v>6</v>
      </c>
    </row>
    <row r="20" spans="2:71" ht="18.4" customHeight="1">
      <c r="B20" s="17"/>
      <c r="E20" s="22" t="s">
        <v>20</v>
      </c>
      <c r="AK20" s="24" t="s">
        <v>24</v>
      </c>
      <c r="AN20" s="22" t="s">
        <v>1</v>
      </c>
      <c r="AR20" s="17"/>
      <c r="BE20" s="201"/>
      <c r="BS20" s="14" t="s">
        <v>28</v>
      </c>
    </row>
    <row r="21" spans="2:57" ht="6.95" customHeight="1">
      <c r="B21" s="17"/>
      <c r="AR21" s="17"/>
      <c r="BE21" s="201"/>
    </row>
    <row r="22" spans="2:57" ht="12" customHeight="1">
      <c r="B22" s="17"/>
      <c r="D22" s="24" t="s">
        <v>30</v>
      </c>
      <c r="AR22" s="17"/>
      <c r="BE22" s="201"/>
    </row>
    <row r="23" spans="2:57" ht="16.5" customHeight="1">
      <c r="B23" s="17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  <c r="BE23" s="201"/>
    </row>
    <row r="24" spans="2:57" ht="6.95" customHeight="1">
      <c r="B24" s="17"/>
      <c r="AR24" s="17"/>
      <c r="BE24" s="201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1"/>
    </row>
    <row r="26" spans="2:57" s="1" customFormat="1" ht="25.9" customHeight="1">
      <c r="B26" s="29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8">
        <f>ROUND(AG94,2)</f>
        <v>0</v>
      </c>
      <c r="AL26" s="209"/>
      <c r="AM26" s="209"/>
      <c r="AN26" s="209"/>
      <c r="AO26" s="209"/>
      <c r="AR26" s="29"/>
      <c r="BE26" s="201"/>
    </row>
    <row r="27" spans="2:57" s="1" customFormat="1" ht="6.95" customHeight="1">
      <c r="B27" s="29"/>
      <c r="AR27" s="29"/>
      <c r="BE27" s="201"/>
    </row>
    <row r="28" spans="2:57" s="1" customFormat="1" ht="12.75">
      <c r="B28" s="29"/>
      <c r="L28" s="210" t="s">
        <v>32</v>
      </c>
      <c r="M28" s="210"/>
      <c r="N28" s="210"/>
      <c r="O28" s="210"/>
      <c r="P28" s="210"/>
      <c r="W28" s="210" t="s">
        <v>33</v>
      </c>
      <c r="X28" s="210"/>
      <c r="Y28" s="210"/>
      <c r="Z28" s="210"/>
      <c r="AA28" s="210"/>
      <c r="AB28" s="210"/>
      <c r="AC28" s="210"/>
      <c r="AD28" s="210"/>
      <c r="AE28" s="210"/>
      <c r="AK28" s="210" t="s">
        <v>34</v>
      </c>
      <c r="AL28" s="210"/>
      <c r="AM28" s="210"/>
      <c r="AN28" s="210"/>
      <c r="AO28" s="210"/>
      <c r="AR28" s="29"/>
      <c r="BE28" s="201"/>
    </row>
    <row r="29" spans="2:57" s="2" customFormat="1" ht="14.45" customHeight="1">
      <c r="B29" s="33"/>
      <c r="D29" s="24" t="s">
        <v>35</v>
      </c>
      <c r="F29" s="24" t="s">
        <v>36</v>
      </c>
      <c r="L29" s="194">
        <v>0.21</v>
      </c>
      <c r="M29" s="193"/>
      <c r="N29" s="193"/>
      <c r="O29" s="193"/>
      <c r="P29" s="193"/>
      <c r="W29" s="192">
        <f>ROUND(AZ94,2)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ROUND(AV94,2)</f>
        <v>0</v>
      </c>
      <c r="AL29" s="193"/>
      <c r="AM29" s="193"/>
      <c r="AN29" s="193"/>
      <c r="AO29" s="193"/>
      <c r="AR29" s="33"/>
      <c r="BE29" s="202"/>
    </row>
    <row r="30" spans="2:57" s="2" customFormat="1" ht="14.45" customHeight="1">
      <c r="B30" s="33"/>
      <c r="F30" s="24" t="s">
        <v>37</v>
      </c>
      <c r="L30" s="194">
        <v>0.15</v>
      </c>
      <c r="M30" s="193"/>
      <c r="N30" s="193"/>
      <c r="O30" s="193"/>
      <c r="P30" s="193"/>
      <c r="W30" s="192">
        <f>ROUND(BA94,2)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ROUND(AW94,2)</f>
        <v>0</v>
      </c>
      <c r="AL30" s="193"/>
      <c r="AM30" s="193"/>
      <c r="AN30" s="193"/>
      <c r="AO30" s="193"/>
      <c r="AR30" s="33"/>
      <c r="BE30" s="202"/>
    </row>
    <row r="31" spans="2:57" s="2" customFormat="1" ht="14.45" customHeight="1" hidden="1">
      <c r="B31" s="33"/>
      <c r="F31" s="24" t="s">
        <v>38</v>
      </c>
      <c r="L31" s="194">
        <v>0.21</v>
      </c>
      <c r="M31" s="193"/>
      <c r="N31" s="193"/>
      <c r="O31" s="193"/>
      <c r="P31" s="193"/>
      <c r="W31" s="192">
        <f>ROUND(BB94,2)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3"/>
      <c r="BE31" s="202"/>
    </row>
    <row r="32" spans="2:57" s="2" customFormat="1" ht="14.45" customHeight="1" hidden="1">
      <c r="B32" s="33"/>
      <c r="F32" s="24" t="s">
        <v>39</v>
      </c>
      <c r="L32" s="194">
        <v>0.15</v>
      </c>
      <c r="M32" s="193"/>
      <c r="N32" s="193"/>
      <c r="O32" s="193"/>
      <c r="P32" s="193"/>
      <c r="W32" s="192">
        <f>ROUND(BC94,2)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3"/>
      <c r="BE32" s="202"/>
    </row>
    <row r="33" spans="2:57" s="2" customFormat="1" ht="14.45" customHeight="1" hidden="1">
      <c r="B33" s="33"/>
      <c r="F33" s="24" t="s">
        <v>40</v>
      </c>
      <c r="L33" s="194">
        <v>0</v>
      </c>
      <c r="M33" s="193"/>
      <c r="N33" s="193"/>
      <c r="O33" s="193"/>
      <c r="P33" s="193"/>
      <c r="W33" s="192">
        <f>ROUND(BD94,2)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3"/>
      <c r="BE33" s="202"/>
    </row>
    <row r="34" spans="2:57" s="1" customFormat="1" ht="6.95" customHeight="1">
      <c r="B34" s="29"/>
      <c r="AR34" s="29"/>
      <c r="BE34" s="201"/>
    </row>
    <row r="35" spans="2:44" s="1" customFormat="1" ht="25.9" customHeight="1">
      <c r="B35" s="29"/>
      <c r="C35" s="34"/>
      <c r="D35" s="35" t="s">
        <v>41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42</v>
      </c>
      <c r="U35" s="36"/>
      <c r="V35" s="36"/>
      <c r="W35" s="36"/>
      <c r="X35" s="195" t="s">
        <v>43</v>
      </c>
      <c r="Y35" s="196"/>
      <c r="Z35" s="196"/>
      <c r="AA35" s="196"/>
      <c r="AB35" s="196"/>
      <c r="AC35" s="36"/>
      <c r="AD35" s="36"/>
      <c r="AE35" s="36"/>
      <c r="AF35" s="36"/>
      <c r="AG35" s="36"/>
      <c r="AH35" s="36"/>
      <c r="AI35" s="36"/>
      <c r="AJ35" s="36"/>
      <c r="AK35" s="197">
        <f>SUM(AK26:AK33)</f>
        <v>0</v>
      </c>
      <c r="AL35" s="196"/>
      <c r="AM35" s="196"/>
      <c r="AN35" s="196"/>
      <c r="AO35" s="198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45</v>
      </c>
      <c r="AI49" s="39"/>
      <c r="AJ49" s="39"/>
      <c r="AK49" s="39"/>
      <c r="AL49" s="39"/>
      <c r="AM49" s="39"/>
      <c r="AN49" s="39"/>
      <c r="AO49" s="39"/>
      <c r="AR49" s="2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9"/>
      <c r="D60" s="40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46</v>
      </c>
      <c r="AI60" s="31"/>
      <c r="AJ60" s="31"/>
      <c r="AK60" s="31"/>
      <c r="AL60" s="31"/>
      <c r="AM60" s="40" t="s">
        <v>47</v>
      </c>
      <c r="AN60" s="31"/>
      <c r="AO60" s="31"/>
      <c r="AR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9"/>
      <c r="D64" s="38" t="s">
        <v>48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49</v>
      </c>
      <c r="AI64" s="39"/>
      <c r="AJ64" s="39"/>
      <c r="AK64" s="39"/>
      <c r="AL64" s="39"/>
      <c r="AM64" s="39"/>
      <c r="AN64" s="39"/>
      <c r="AO64" s="39"/>
      <c r="AR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9"/>
      <c r="D75" s="40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46</v>
      </c>
      <c r="AI75" s="31"/>
      <c r="AJ75" s="31"/>
      <c r="AK75" s="31"/>
      <c r="AL75" s="31"/>
      <c r="AM75" s="40" t="s">
        <v>47</v>
      </c>
      <c r="AN75" s="31"/>
      <c r="AO75" s="31"/>
      <c r="AR75" s="29"/>
    </row>
    <row r="76" spans="2:44" s="1" customFormat="1" ht="12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50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13</v>
      </c>
      <c r="L84" s="3" t="str">
        <f>K5</f>
        <v>01</v>
      </c>
      <c r="AR84" s="45"/>
    </row>
    <row r="85" spans="2:44" s="4" customFormat="1" ht="36.95" customHeight="1">
      <c r="B85" s="46"/>
      <c r="C85" s="47" t="s">
        <v>16</v>
      </c>
      <c r="L85" s="183" t="str">
        <f>K6</f>
        <v>Oprava pozemních komunikací III.etapa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19</v>
      </c>
      <c r="L87" s="48" t="str">
        <f>IF(K8="","",K8)</f>
        <v xml:space="preserve"> </v>
      </c>
      <c r="AI87" s="24" t="s">
        <v>21</v>
      </c>
      <c r="AM87" s="185" t="str">
        <f>IF(AN8="","",AN8)</f>
        <v/>
      </c>
      <c r="AN87" s="185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4" t="s">
        <v>22</v>
      </c>
      <c r="L89" s="3" t="str">
        <f>IF(E11="","",E11)</f>
        <v xml:space="preserve"> </v>
      </c>
      <c r="AI89" s="24" t="s">
        <v>27</v>
      </c>
      <c r="AM89" s="186" t="str">
        <f>IF(E17="","",E17)</f>
        <v xml:space="preserve"> </v>
      </c>
      <c r="AN89" s="187"/>
      <c r="AO89" s="187"/>
      <c r="AP89" s="187"/>
      <c r="AR89" s="29"/>
      <c r="AS89" s="188" t="s">
        <v>51</v>
      </c>
      <c r="AT89" s="189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25</v>
      </c>
      <c r="L90" s="3" t="str">
        <f>IF(E14="Vyplň údaj","",E14)</f>
        <v/>
      </c>
      <c r="AI90" s="24" t="s">
        <v>29</v>
      </c>
      <c r="AM90" s="186" t="str">
        <f>IF(E20="","",E20)</f>
        <v xml:space="preserve"> </v>
      </c>
      <c r="AN90" s="187"/>
      <c r="AO90" s="187"/>
      <c r="AP90" s="187"/>
      <c r="AR90" s="29"/>
      <c r="AS90" s="190"/>
      <c r="AT90" s="191"/>
      <c r="BD90" s="52"/>
    </row>
    <row r="91" spans="2:56" s="1" customFormat="1" ht="10.7" customHeight="1">
      <c r="B91" s="29"/>
      <c r="AR91" s="29"/>
      <c r="AS91" s="190"/>
      <c r="AT91" s="191"/>
      <c r="BD91" s="52"/>
    </row>
    <row r="92" spans="2:56" s="1" customFormat="1" ht="29.25" customHeight="1">
      <c r="B92" s="29"/>
      <c r="C92" s="178" t="s">
        <v>52</v>
      </c>
      <c r="D92" s="179"/>
      <c r="E92" s="179"/>
      <c r="F92" s="179"/>
      <c r="G92" s="179"/>
      <c r="H92" s="53"/>
      <c r="I92" s="180" t="s">
        <v>53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81" t="s">
        <v>54</v>
      </c>
      <c r="AH92" s="179"/>
      <c r="AI92" s="179"/>
      <c r="AJ92" s="179"/>
      <c r="AK92" s="179"/>
      <c r="AL92" s="179"/>
      <c r="AM92" s="179"/>
      <c r="AN92" s="180" t="s">
        <v>55</v>
      </c>
      <c r="AO92" s="179"/>
      <c r="AP92" s="182"/>
      <c r="AQ92" s="54" t="s">
        <v>56</v>
      </c>
      <c r="AR92" s="29"/>
      <c r="AS92" s="55" t="s">
        <v>57</v>
      </c>
      <c r="AT92" s="56" t="s">
        <v>58</v>
      </c>
      <c r="AU92" s="56" t="s">
        <v>59</v>
      </c>
      <c r="AV92" s="56" t="s">
        <v>60</v>
      </c>
      <c r="AW92" s="56" t="s">
        <v>61</v>
      </c>
      <c r="AX92" s="56" t="s">
        <v>62</v>
      </c>
      <c r="AY92" s="56" t="s">
        <v>63</v>
      </c>
      <c r="AZ92" s="56" t="s">
        <v>64</v>
      </c>
      <c r="BA92" s="56" t="s">
        <v>65</v>
      </c>
      <c r="BB92" s="56" t="s">
        <v>66</v>
      </c>
      <c r="BC92" s="56" t="s">
        <v>67</v>
      </c>
      <c r="BD92" s="57" t="s">
        <v>68</v>
      </c>
    </row>
    <row r="93" spans="2:56" s="1" customFormat="1" ht="10.7" customHeight="1">
      <c r="B93" s="29"/>
      <c r="AR93" s="29"/>
      <c r="AS93" s="58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59"/>
      <c r="C94" s="60" t="s">
        <v>69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6">
        <f>ROUND(SUM(AG95:AG96),2)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3" t="s">
        <v>1</v>
      </c>
      <c r="AR94" s="59"/>
      <c r="AS94" s="64">
        <f>ROUND(SUM(AS95:AS96),2)</f>
        <v>0</v>
      </c>
      <c r="AT94" s="65">
        <f>ROUND(SUM(AV94:AW94),2)</f>
        <v>0</v>
      </c>
      <c r="AU94" s="66">
        <f>ROUND(SUM(AU95:AU96),5)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ROUND(SUM(AZ95:AZ96),2)</f>
        <v>0</v>
      </c>
      <c r="BA94" s="65">
        <f>ROUND(SUM(BA95:BA96),2)</f>
        <v>0</v>
      </c>
      <c r="BB94" s="65">
        <f>ROUND(SUM(BB95:BB96),2)</f>
        <v>0</v>
      </c>
      <c r="BC94" s="65">
        <f>ROUND(SUM(BC95:BC96),2)</f>
        <v>0</v>
      </c>
      <c r="BD94" s="67">
        <f>ROUND(SUM(BD95:BD96),2)</f>
        <v>0</v>
      </c>
      <c r="BS94" s="68" t="s">
        <v>70</v>
      </c>
      <c r="BT94" s="68" t="s">
        <v>71</v>
      </c>
      <c r="BU94" s="69" t="s">
        <v>72</v>
      </c>
      <c r="BV94" s="68" t="s">
        <v>73</v>
      </c>
      <c r="BW94" s="68" t="s">
        <v>4</v>
      </c>
      <c r="BX94" s="68" t="s">
        <v>74</v>
      </c>
      <c r="CL94" s="68" t="s">
        <v>1</v>
      </c>
    </row>
    <row r="95" spans="1:91" s="6" customFormat="1" ht="16.5" customHeight="1">
      <c r="A95" s="70" t="s">
        <v>75</v>
      </c>
      <c r="B95" s="71"/>
      <c r="C95" s="72"/>
      <c r="D95" s="175" t="s">
        <v>14</v>
      </c>
      <c r="E95" s="175"/>
      <c r="F95" s="175"/>
      <c r="G95" s="175"/>
      <c r="H95" s="175"/>
      <c r="I95" s="73"/>
      <c r="J95" s="175" t="s">
        <v>76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'01 - Zpevněné plochy'!J30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4" t="s">
        <v>77</v>
      </c>
      <c r="AR95" s="71"/>
      <c r="AS95" s="75">
        <v>0</v>
      </c>
      <c r="AT95" s="76">
        <f>ROUND(SUM(AV95:AW95),2)</f>
        <v>0</v>
      </c>
      <c r="AU95" s="77">
        <f>'01 - Zpevněné plochy'!P124</f>
        <v>0</v>
      </c>
      <c r="AV95" s="76">
        <f>'01 - Zpevněné plochy'!J33</f>
        <v>0</v>
      </c>
      <c r="AW95" s="76">
        <f>'01 - Zpevněné plochy'!J34</f>
        <v>0</v>
      </c>
      <c r="AX95" s="76">
        <f>'01 - Zpevněné plochy'!J35</f>
        <v>0</v>
      </c>
      <c r="AY95" s="76">
        <f>'01 - Zpevněné plochy'!J36</f>
        <v>0</v>
      </c>
      <c r="AZ95" s="76">
        <f>'01 - Zpevněné plochy'!F33</f>
        <v>0</v>
      </c>
      <c r="BA95" s="76">
        <f>'01 - Zpevněné plochy'!F34</f>
        <v>0</v>
      </c>
      <c r="BB95" s="76">
        <f>'01 - Zpevněné plochy'!F35</f>
        <v>0</v>
      </c>
      <c r="BC95" s="76">
        <f>'01 - Zpevněné plochy'!F36</f>
        <v>0</v>
      </c>
      <c r="BD95" s="78">
        <f>'01 - Zpevněné plochy'!F37</f>
        <v>0</v>
      </c>
      <c r="BT95" s="79" t="s">
        <v>78</v>
      </c>
      <c r="BV95" s="79" t="s">
        <v>73</v>
      </c>
      <c r="BW95" s="79" t="s">
        <v>79</v>
      </c>
      <c r="BX95" s="79" t="s">
        <v>4</v>
      </c>
      <c r="CL95" s="79" t="s">
        <v>1</v>
      </c>
      <c r="CM95" s="79" t="s">
        <v>80</v>
      </c>
    </row>
    <row r="96" spans="1:91" s="6" customFormat="1" ht="16.5" customHeight="1">
      <c r="A96" s="70" t="s">
        <v>75</v>
      </c>
      <c r="B96" s="71"/>
      <c r="C96" s="72"/>
      <c r="D96" s="175" t="s">
        <v>81</v>
      </c>
      <c r="E96" s="175"/>
      <c r="F96" s="175"/>
      <c r="G96" s="175"/>
      <c r="H96" s="175"/>
      <c r="I96" s="73"/>
      <c r="J96" s="175" t="s">
        <v>82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3">
        <f>'00 - Nestavební náklady'!J30</f>
        <v>0</v>
      </c>
      <c r="AH96" s="174"/>
      <c r="AI96" s="174"/>
      <c r="AJ96" s="174"/>
      <c r="AK96" s="174"/>
      <c r="AL96" s="174"/>
      <c r="AM96" s="174"/>
      <c r="AN96" s="173">
        <f>SUM(AG96,AT96)</f>
        <v>0</v>
      </c>
      <c r="AO96" s="174"/>
      <c r="AP96" s="174"/>
      <c r="AQ96" s="74" t="s">
        <v>77</v>
      </c>
      <c r="AR96" s="71"/>
      <c r="AS96" s="80">
        <v>0</v>
      </c>
      <c r="AT96" s="81">
        <f>ROUND(SUM(AV96:AW96),2)</f>
        <v>0</v>
      </c>
      <c r="AU96" s="82">
        <f>'00 - Nestavební náklady'!P122</f>
        <v>0</v>
      </c>
      <c r="AV96" s="81">
        <f>'00 - Nestavební náklady'!J33</f>
        <v>0</v>
      </c>
      <c r="AW96" s="81">
        <f>'00 - Nestavební náklady'!J34</f>
        <v>0</v>
      </c>
      <c r="AX96" s="81">
        <f>'00 - Nestavební náklady'!J35</f>
        <v>0</v>
      </c>
      <c r="AY96" s="81">
        <f>'00 - Nestavební náklady'!J36</f>
        <v>0</v>
      </c>
      <c r="AZ96" s="81">
        <f>'00 - Nestavební náklady'!F33</f>
        <v>0</v>
      </c>
      <c r="BA96" s="81">
        <f>'00 - Nestavební náklady'!F34</f>
        <v>0</v>
      </c>
      <c r="BB96" s="81">
        <f>'00 - Nestavební náklady'!F35</f>
        <v>0</v>
      </c>
      <c r="BC96" s="81">
        <f>'00 - Nestavební náklady'!F36</f>
        <v>0</v>
      </c>
      <c r="BD96" s="83">
        <f>'00 - Nestavební náklady'!F37</f>
        <v>0</v>
      </c>
      <c r="BT96" s="79" t="s">
        <v>78</v>
      </c>
      <c r="BV96" s="79" t="s">
        <v>73</v>
      </c>
      <c r="BW96" s="79" t="s">
        <v>83</v>
      </c>
      <c r="BX96" s="79" t="s">
        <v>4</v>
      </c>
      <c r="CL96" s="79" t="s">
        <v>1</v>
      </c>
      <c r="CM96" s="79" t="s">
        <v>80</v>
      </c>
    </row>
    <row r="97" spans="2:44" s="1" customFormat="1" ht="30" customHeight="1">
      <c r="B97" s="29"/>
      <c r="AR97" s="29"/>
    </row>
    <row r="98" spans="2:44" s="1" customFormat="1" ht="6.95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9"/>
    </row>
  </sheetData>
  <mergeCells count="47">
    <mergeCell ref="D4:AO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Zpevněné plochy'!C2" display="/"/>
    <hyperlink ref="A96" location="'00 - Nestaveb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6"/>
  <sheetViews>
    <sheetView showGridLines="0" workbookViewId="0" topLeftCell="A1">
      <selection activeCell="D4" sqref="D4:J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83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ht="24.95" customHeight="1">
      <c r="B4" s="17"/>
      <c r="D4" s="199" t="s">
        <v>84</v>
      </c>
      <c r="E4" s="172"/>
      <c r="F4" s="172"/>
      <c r="G4" s="172"/>
      <c r="H4" s="172"/>
      <c r="I4" s="172"/>
      <c r="J4" s="172"/>
      <c r="L4" s="17"/>
      <c r="M4" s="84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12" t="str">
        <f>'Rekapitulace stavby'!K6</f>
        <v>Oprava pozemních komunikací III.etapa</v>
      </c>
      <c r="F7" s="213"/>
      <c r="G7" s="213"/>
      <c r="H7" s="213"/>
      <c r="L7" s="17"/>
    </row>
    <row r="8" spans="2:12" s="1" customFormat="1" ht="12" customHeight="1">
      <c r="B8" s="29"/>
      <c r="D8" s="24" t="s">
        <v>85</v>
      </c>
      <c r="L8" s="29"/>
    </row>
    <row r="9" spans="2:12" s="1" customFormat="1" ht="16.5" customHeight="1">
      <c r="B9" s="29"/>
      <c r="E9" s="183" t="s">
        <v>252</v>
      </c>
      <c r="F9" s="211"/>
      <c r="G9" s="211"/>
      <c r="H9" s="211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17</v>
      </c>
      <c r="F11" s="22" t="s">
        <v>1</v>
      </c>
      <c r="I11" s="24" t="s">
        <v>18</v>
      </c>
      <c r="J11" s="22" t="s">
        <v>1</v>
      </c>
      <c r="L11" s="29"/>
    </row>
    <row r="12" spans="2:12" s="1" customFormat="1" ht="12" customHeight="1">
      <c r="B12" s="29"/>
      <c r="D12" s="24" t="s">
        <v>19</v>
      </c>
      <c r="F12" s="22" t="s">
        <v>20</v>
      </c>
      <c r="I12" s="24" t="s">
        <v>21</v>
      </c>
      <c r="J12" s="49"/>
      <c r="L12" s="29"/>
    </row>
    <row r="13" spans="2:12" s="1" customFormat="1" ht="10.7" customHeight="1">
      <c r="B13" s="29"/>
      <c r="L13" s="29"/>
    </row>
    <row r="14" spans="2:12" s="1" customFormat="1" ht="12" customHeight="1">
      <c r="B14" s="29"/>
      <c r="D14" s="24" t="s">
        <v>22</v>
      </c>
      <c r="F14" s="1" t="s">
        <v>295</v>
      </c>
      <c r="I14" s="24" t="s">
        <v>23</v>
      </c>
      <c r="J14" s="22">
        <f>IF('Rekapitulace stavby'!AN10="","",'Rekapitulace stavby'!AN10)</f>
        <v>390780</v>
      </c>
      <c r="L14" s="29"/>
    </row>
    <row r="15" spans="2:12" s="1" customFormat="1" ht="18" customHeight="1">
      <c r="B15" s="29"/>
      <c r="E15" s="22" t="str">
        <f>IF('Rekapitulace stavby'!E11="","",'Rekapitulace stavby'!E11)</f>
        <v xml:space="preserve"> </v>
      </c>
      <c r="I15" s="24" t="s">
        <v>24</v>
      </c>
      <c r="J15" s="22" t="str">
        <f>IF('Rekapitulace stavby'!AN11="","",'Rekapitulace stavby'!AN11)</f>
        <v>CZ00390780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25</v>
      </c>
      <c r="I17" s="24" t="s">
        <v>23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4" t="str">
        <f>'Rekapitulace stavby'!E14</f>
        <v>Vyplň údaj</v>
      </c>
      <c r="F18" s="203"/>
      <c r="G18" s="203"/>
      <c r="H18" s="203"/>
      <c r="I18" s="24" t="s">
        <v>24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24" t="s">
        <v>24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29</v>
      </c>
      <c r="I23" s="24" t="s">
        <v>23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24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30</v>
      </c>
      <c r="L26" s="29"/>
    </row>
    <row r="27" spans="2:12" s="7" customFormat="1" ht="16.5" customHeight="1">
      <c r="B27" s="85"/>
      <c r="E27" s="207" t="s">
        <v>1</v>
      </c>
      <c r="F27" s="207"/>
      <c r="G27" s="207"/>
      <c r="H27" s="207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31</v>
      </c>
      <c r="J30" s="62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33</v>
      </c>
      <c r="I32" s="32" t="s">
        <v>32</v>
      </c>
      <c r="J32" s="32" t="s">
        <v>34</v>
      </c>
      <c r="L32" s="29"/>
    </row>
    <row r="33" spans="2:12" s="1" customFormat="1" ht="14.45" customHeight="1">
      <c r="B33" s="29"/>
      <c r="D33" s="87" t="s">
        <v>35</v>
      </c>
      <c r="E33" s="24" t="s">
        <v>36</v>
      </c>
      <c r="F33" s="88">
        <f>ROUND((SUM(BE122:BE135)),2)</f>
        <v>0</v>
      </c>
      <c r="I33" s="89">
        <v>0.21</v>
      </c>
      <c r="J33" s="88">
        <f>ROUND(((SUM(BE122:BE135))*I33),2)</f>
        <v>0</v>
      </c>
      <c r="L33" s="29"/>
    </row>
    <row r="34" spans="2:12" s="1" customFormat="1" ht="14.45" customHeight="1">
      <c r="B34" s="29"/>
      <c r="E34" s="24" t="s">
        <v>37</v>
      </c>
      <c r="F34" s="88">
        <f>ROUND((SUM(BF122:BF135)),2)</f>
        <v>0</v>
      </c>
      <c r="I34" s="89">
        <v>0.15</v>
      </c>
      <c r="J34" s="88">
        <f>ROUND(((SUM(BF122:BF135))*I34),2)</f>
        <v>0</v>
      </c>
      <c r="L34" s="29"/>
    </row>
    <row r="35" spans="2:12" s="1" customFormat="1" ht="14.45" customHeight="1" hidden="1">
      <c r="B35" s="29"/>
      <c r="E35" s="24" t="s">
        <v>38</v>
      </c>
      <c r="F35" s="88">
        <f>ROUND((SUM(BG122:BG135)),2)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39</v>
      </c>
      <c r="F36" s="88">
        <f>ROUND((SUM(BH122:BH135)),2)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40</v>
      </c>
      <c r="F37" s="88">
        <f>ROUND((SUM(BI122:BI135)),2)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41</v>
      </c>
      <c r="E39" s="53"/>
      <c r="F39" s="53"/>
      <c r="G39" s="92" t="s">
        <v>42</v>
      </c>
      <c r="H39" s="93" t="s">
        <v>43</v>
      </c>
      <c r="I39" s="53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46</v>
      </c>
      <c r="E61" s="31"/>
      <c r="F61" s="96" t="s">
        <v>47</v>
      </c>
      <c r="G61" s="40" t="s">
        <v>46</v>
      </c>
      <c r="H61" s="31"/>
      <c r="I61" s="31"/>
      <c r="J61" s="97" t="s">
        <v>47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48</v>
      </c>
      <c r="E65" s="39"/>
      <c r="F65" s="39"/>
      <c r="G65" s="38" t="s">
        <v>49</v>
      </c>
      <c r="H65" s="39"/>
      <c r="I65" s="39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46</v>
      </c>
      <c r="E76" s="31"/>
      <c r="F76" s="96" t="s">
        <v>47</v>
      </c>
      <c r="G76" s="40" t="s">
        <v>46</v>
      </c>
      <c r="H76" s="31"/>
      <c r="I76" s="31"/>
      <c r="J76" s="97" t="s">
        <v>47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87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12" t="str">
        <f>E7</f>
        <v>Oprava pozemních komunikací III.etapa</v>
      </c>
      <c r="F85" s="213"/>
      <c r="G85" s="213"/>
      <c r="H85" s="213"/>
      <c r="L85" s="29"/>
    </row>
    <row r="86" spans="2:12" s="1" customFormat="1" ht="12" customHeight="1">
      <c r="B86" s="29"/>
      <c r="C86" s="24" t="s">
        <v>85</v>
      </c>
      <c r="L86" s="29"/>
    </row>
    <row r="87" spans="2:12" s="1" customFormat="1" ht="16.5" customHeight="1">
      <c r="B87" s="29"/>
      <c r="E87" s="183" t="str">
        <f>E9</f>
        <v>00 - Nestavební náklady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19</v>
      </c>
      <c r="F89" s="22" t="str">
        <f>F12</f>
        <v xml:space="preserve"> </v>
      </c>
      <c r="I89" s="24" t="s">
        <v>21</v>
      </c>
      <c r="J89" s="49" t="str">
        <f>IF(J12="","",J12)</f>
        <v/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22</v>
      </c>
      <c r="F91" s="22" t="str">
        <f>E15</f>
        <v xml:space="preserve"> </v>
      </c>
      <c r="I91" s="24" t="s">
        <v>27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25</v>
      </c>
      <c r="F92" s="22" t="str">
        <f>IF(E18="","",E18)</f>
        <v>Vyplň údaj</v>
      </c>
      <c r="I92" s="24" t="s">
        <v>29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88</v>
      </c>
      <c r="D94" s="90"/>
      <c r="E94" s="90"/>
      <c r="F94" s="90"/>
      <c r="G94" s="90"/>
      <c r="H94" s="90"/>
      <c r="I94" s="90"/>
      <c r="J94" s="99" t="s">
        <v>89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90</v>
      </c>
      <c r="J96" s="62">
        <f>J122</f>
        <v>0</v>
      </c>
      <c r="L96" s="29"/>
      <c r="AU96" s="14" t="s">
        <v>91</v>
      </c>
    </row>
    <row r="97" spans="2:12" s="8" customFormat="1" ht="24.95" customHeight="1">
      <c r="B97" s="101"/>
      <c r="D97" s="102" t="s">
        <v>253</v>
      </c>
      <c r="E97" s="103"/>
      <c r="F97" s="103"/>
      <c r="G97" s="103"/>
      <c r="H97" s="103"/>
      <c r="I97" s="103"/>
      <c r="J97" s="104">
        <f>J123</f>
        <v>0</v>
      </c>
      <c r="L97" s="101"/>
    </row>
    <row r="98" spans="2:12" s="9" customFormat="1" ht="19.9" customHeight="1">
      <c r="B98" s="105"/>
      <c r="D98" s="106" t="s">
        <v>254</v>
      </c>
      <c r="E98" s="107"/>
      <c r="F98" s="107"/>
      <c r="G98" s="107"/>
      <c r="H98" s="107"/>
      <c r="I98" s="107"/>
      <c r="J98" s="108">
        <f>J124</f>
        <v>0</v>
      </c>
      <c r="L98" s="105"/>
    </row>
    <row r="99" spans="2:12" s="9" customFormat="1" ht="19.9" customHeight="1">
      <c r="B99" s="105"/>
      <c r="D99" s="106" t="s">
        <v>255</v>
      </c>
      <c r="E99" s="107"/>
      <c r="F99" s="107"/>
      <c r="G99" s="107"/>
      <c r="H99" s="107"/>
      <c r="I99" s="107"/>
      <c r="J99" s="108">
        <f>J127</f>
        <v>0</v>
      </c>
      <c r="L99" s="105"/>
    </row>
    <row r="100" spans="2:12" s="9" customFormat="1" ht="19.9" customHeight="1">
      <c r="B100" s="105"/>
      <c r="D100" s="106" t="s">
        <v>256</v>
      </c>
      <c r="E100" s="107"/>
      <c r="F100" s="107"/>
      <c r="G100" s="107"/>
      <c r="H100" s="107"/>
      <c r="I100" s="107"/>
      <c r="J100" s="108">
        <f>J129</f>
        <v>0</v>
      </c>
      <c r="L100" s="105"/>
    </row>
    <row r="101" spans="2:12" s="9" customFormat="1" ht="19.9" customHeight="1">
      <c r="B101" s="105"/>
      <c r="D101" s="106" t="s">
        <v>257</v>
      </c>
      <c r="E101" s="107"/>
      <c r="F101" s="107"/>
      <c r="G101" s="107"/>
      <c r="H101" s="107"/>
      <c r="I101" s="107"/>
      <c r="J101" s="108">
        <f>J132</f>
        <v>0</v>
      </c>
      <c r="L101" s="105"/>
    </row>
    <row r="102" spans="2:12" s="9" customFormat="1" ht="19.9" customHeight="1">
      <c r="B102" s="105"/>
      <c r="D102" s="106" t="s">
        <v>258</v>
      </c>
      <c r="E102" s="107"/>
      <c r="F102" s="107"/>
      <c r="G102" s="107"/>
      <c r="H102" s="107"/>
      <c r="I102" s="107"/>
      <c r="J102" s="108">
        <f>J134</f>
        <v>0</v>
      </c>
      <c r="L102" s="105"/>
    </row>
    <row r="103" spans="2:12" s="1" customFormat="1" ht="21.75" customHeight="1">
      <c r="B103" s="29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2" s="1" customFormat="1" ht="24.95" customHeight="1">
      <c r="B109" s="29"/>
      <c r="C109" s="18" t="s">
        <v>100</v>
      </c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4" t="s">
        <v>16</v>
      </c>
      <c r="L111" s="29"/>
    </row>
    <row r="112" spans="2:12" s="1" customFormat="1" ht="16.5" customHeight="1">
      <c r="B112" s="29"/>
      <c r="E112" s="212" t="str">
        <f>E7</f>
        <v>Oprava pozemních komunikací III.etapa</v>
      </c>
      <c r="F112" s="213"/>
      <c r="G112" s="213"/>
      <c r="H112" s="213"/>
      <c r="L112" s="29"/>
    </row>
    <row r="113" spans="2:12" s="1" customFormat="1" ht="12" customHeight="1">
      <c r="B113" s="29"/>
      <c r="C113" s="24" t="s">
        <v>85</v>
      </c>
      <c r="L113" s="29"/>
    </row>
    <row r="114" spans="2:12" s="1" customFormat="1" ht="16.5" customHeight="1">
      <c r="B114" s="29"/>
      <c r="E114" s="183" t="str">
        <f>E9</f>
        <v>00 - Nestavební náklady</v>
      </c>
      <c r="F114" s="211"/>
      <c r="G114" s="211"/>
      <c r="H114" s="211"/>
      <c r="L114" s="29"/>
    </row>
    <row r="115" spans="2:12" s="1" customFormat="1" ht="6.95" customHeight="1">
      <c r="B115" s="29"/>
      <c r="L115" s="29"/>
    </row>
    <row r="116" spans="2:12" s="1" customFormat="1" ht="12" customHeight="1">
      <c r="B116" s="29"/>
      <c r="C116" s="24" t="s">
        <v>19</v>
      </c>
      <c r="F116" s="22" t="str">
        <f>F12</f>
        <v xml:space="preserve"> </v>
      </c>
      <c r="I116" s="24" t="s">
        <v>21</v>
      </c>
      <c r="J116" s="49" t="str">
        <f>IF(J12="","",J12)</f>
        <v/>
      </c>
      <c r="L116" s="29"/>
    </row>
    <row r="117" spans="2:12" s="1" customFormat="1" ht="6.95" customHeight="1">
      <c r="B117" s="29"/>
      <c r="L117" s="29"/>
    </row>
    <row r="118" spans="2:12" s="1" customFormat="1" ht="15.2" customHeight="1">
      <c r="B118" s="29"/>
      <c r="C118" s="24" t="s">
        <v>22</v>
      </c>
      <c r="F118" s="22" t="str">
        <f>E15</f>
        <v xml:space="preserve"> </v>
      </c>
      <c r="I118" s="24" t="s">
        <v>27</v>
      </c>
      <c r="J118" s="27" t="str">
        <f>E21</f>
        <v xml:space="preserve"> </v>
      </c>
      <c r="L118" s="29"/>
    </row>
    <row r="119" spans="2:12" s="1" customFormat="1" ht="15.2" customHeight="1">
      <c r="B119" s="29"/>
      <c r="C119" s="24" t="s">
        <v>25</v>
      </c>
      <c r="F119" s="22" t="str">
        <f>IF(E18="","",E18)</f>
        <v>Vyplň údaj</v>
      </c>
      <c r="I119" s="24" t="s">
        <v>29</v>
      </c>
      <c r="J119" s="27" t="str">
        <f>E24</f>
        <v xml:space="preserve"> </v>
      </c>
      <c r="L119" s="29"/>
    </row>
    <row r="120" spans="2:12" s="1" customFormat="1" ht="10.35" customHeight="1">
      <c r="B120" s="29"/>
      <c r="L120" s="29"/>
    </row>
    <row r="121" spans="2:20" s="10" customFormat="1" ht="29.25" customHeight="1">
      <c r="B121" s="109"/>
      <c r="C121" s="110" t="s">
        <v>101</v>
      </c>
      <c r="D121" s="111" t="s">
        <v>56</v>
      </c>
      <c r="E121" s="111" t="s">
        <v>52</v>
      </c>
      <c r="F121" s="111" t="s">
        <v>53</v>
      </c>
      <c r="G121" s="111" t="s">
        <v>102</v>
      </c>
      <c r="H121" s="111" t="s">
        <v>103</v>
      </c>
      <c r="I121" s="111" t="s">
        <v>104</v>
      </c>
      <c r="J121" s="112" t="s">
        <v>89</v>
      </c>
      <c r="K121" s="113" t="s">
        <v>105</v>
      </c>
      <c r="L121" s="109"/>
      <c r="M121" s="55" t="s">
        <v>1</v>
      </c>
      <c r="N121" s="56" t="s">
        <v>35</v>
      </c>
      <c r="O121" s="56" t="s">
        <v>106</v>
      </c>
      <c r="P121" s="56" t="s">
        <v>107</v>
      </c>
      <c r="Q121" s="56" t="s">
        <v>108</v>
      </c>
      <c r="R121" s="56" t="s">
        <v>109</v>
      </c>
      <c r="S121" s="56" t="s">
        <v>110</v>
      </c>
      <c r="T121" s="57" t="s">
        <v>111</v>
      </c>
    </row>
    <row r="122" spans="2:63" s="1" customFormat="1" ht="22.9" customHeight="1">
      <c r="B122" s="29"/>
      <c r="C122" s="60" t="s">
        <v>112</v>
      </c>
      <c r="J122" s="114">
        <f>BK122</f>
        <v>0</v>
      </c>
      <c r="L122" s="29"/>
      <c r="M122" s="58"/>
      <c r="N122" s="50"/>
      <c r="O122" s="50"/>
      <c r="P122" s="115">
        <f>P123</f>
        <v>0</v>
      </c>
      <c r="Q122" s="50"/>
      <c r="R122" s="115">
        <f>R123</f>
        <v>0</v>
      </c>
      <c r="S122" s="50"/>
      <c r="T122" s="116">
        <f>T123</f>
        <v>0</v>
      </c>
      <c r="AT122" s="14" t="s">
        <v>70</v>
      </c>
      <c r="AU122" s="14" t="s">
        <v>91</v>
      </c>
      <c r="BK122" s="117">
        <f>BK123</f>
        <v>0</v>
      </c>
    </row>
    <row r="123" spans="2:63" s="11" customFormat="1" ht="25.9" customHeight="1">
      <c r="B123" s="118"/>
      <c r="D123" s="119" t="s">
        <v>70</v>
      </c>
      <c r="E123" s="120" t="s">
        <v>259</v>
      </c>
      <c r="F123" s="120" t="s">
        <v>260</v>
      </c>
      <c r="I123" s="121"/>
      <c r="J123" s="122">
        <f>BK123</f>
        <v>0</v>
      </c>
      <c r="L123" s="118"/>
      <c r="M123" s="123"/>
      <c r="P123" s="124">
        <f>P124+P127+P129+P132+P134</f>
        <v>0</v>
      </c>
      <c r="R123" s="124">
        <f>R124+R127+R129+R132+R134</f>
        <v>0</v>
      </c>
      <c r="T123" s="125">
        <f>T124+T127+T129+T132+T134</f>
        <v>0</v>
      </c>
      <c r="AR123" s="119" t="s">
        <v>135</v>
      </c>
      <c r="AT123" s="126" t="s">
        <v>70</v>
      </c>
      <c r="AU123" s="126" t="s">
        <v>71</v>
      </c>
      <c r="AY123" s="119" t="s">
        <v>115</v>
      </c>
      <c r="BK123" s="127">
        <f>BK124+BK127+BK129+BK132+BK134</f>
        <v>0</v>
      </c>
    </row>
    <row r="124" spans="2:63" s="11" customFormat="1" ht="22.9" customHeight="1">
      <c r="B124" s="118"/>
      <c r="D124" s="119" t="s">
        <v>70</v>
      </c>
      <c r="E124" s="128" t="s">
        <v>261</v>
      </c>
      <c r="F124" s="128" t="s">
        <v>262</v>
      </c>
      <c r="I124" s="121"/>
      <c r="J124" s="129">
        <f>BK124</f>
        <v>0</v>
      </c>
      <c r="L124" s="118"/>
      <c r="M124" s="123"/>
      <c r="P124" s="124">
        <f>SUM(P125:P126)</f>
        <v>0</v>
      </c>
      <c r="R124" s="124">
        <f>SUM(R125:R126)</f>
        <v>0</v>
      </c>
      <c r="T124" s="125">
        <f>SUM(T125:T126)</f>
        <v>0</v>
      </c>
      <c r="AR124" s="119" t="s">
        <v>135</v>
      </c>
      <c r="AT124" s="126" t="s">
        <v>70</v>
      </c>
      <c r="AU124" s="126" t="s">
        <v>78</v>
      </c>
      <c r="AY124" s="119" t="s">
        <v>115</v>
      </c>
      <c r="BK124" s="127">
        <f>SUM(BK125:BK126)</f>
        <v>0</v>
      </c>
    </row>
    <row r="125" spans="2:65" s="1" customFormat="1" ht="16.5" customHeight="1">
      <c r="B125" s="130"/>
      <c r="C125" s="131" t="s">
        <v>139</v>
      </c>
      <c r="D125" s="131" t="s">
        <v>117</v>
      </c>
      <c r="E125" s="132" t="s">
        <v>263</v>
      </c>
      <c r="F125" s="133" t="s">
        <v>264</v>
      </c>
      <c r="G125" s="134" t="s">
        <v>265</v>
      </c>
      <c r="H125" s="135">
        <v>1</v>
      </c>
      <c r="I125" s="136"/>
      <c r="J125" s="137">
        <f>ROUND(I125*H125,2)</f>
        <v>0</v>
      </c>
      <c r="K125" s="138"/>
      <c r="L125" s="29"/>
      <c r="M125" s="139" t="s">
        <v>1</v>
      </c>
      <c r="N125" s="140" t="s">
        <v>36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266</v>
      </c>
      <c r="AT125" s="143" t="s">
        <v>117</v>
      </c>
      <c r="AU125" s="143" t="s">
        <v>80</v>
      </c>
      <c r="AY125" s="14" t="s">
        <v>115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4" t="s">
        <v>78</v>
      </c>
      <c r="BK125" s="144">
        <f>ROUND(I125*H125,2)</f>
        <v>0</v>
      </c>
      <c r="BL125" s="14" t="s">
        <v>266</v>
      </c>
      <c r="BM125" s="143" t="s">
        <v>267</v>
      </c>
    </row>
    <row r="126" spans="2:65" s="1" customFormat="1" ht="21.75" customHeight="1">
      <c r="B126" s="130"/>
      <c r="C126" s="131" t="s">
        <v>148</v>
      </c>
      <c r="D126" s="131" t="s">
        <v>117</v>
      </c>
      <c r="E126" s="132" t="s">
        <v>268</v>
      </c>
      <c r="F126" s="133" t="s">
        <v>269</v>
      </c>
      <c r="G126" s="134" t="s">
        <v>265</v>
      </c>
      <c r="H126" s="135">
        <v>1</v>
      </c>
      <c r="I126" s="136"/>
      <c r="J126" s="137">
        <f>ROUND(I126*H126,2)</f>
        <v>0</v>
      </c>
      <c r="K126" s="138"/>
      <c r="L126" s="29"/>
      <c r="M126" s="139" t="s">
        <v>1</v>
      </c>
      <c r="N126" s="140" t="s">
        <v>36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266</v>
      </c>
      <c r="AT126" s="143" t="s">
        <v>117</v>
      </c>
      <c r="AU126" s="143" t="s">
        <v>80</v>
      </c>
      <c r="AY126" s="14" t="s">
        <v>115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4" t="s">
        <v>78</v>
      </c>
      <c r="BK126" s="144">
        <f>ROUND(I126*H126,2)</f>
        <v>0</v>
      </c>
      <c r="BL126" s="14" t="s">
        <v>266</v>
      </c>
      <c r="BM126" s="143" t="s">
        <v>270</v>
      </c>
    </row>
    <row r="127" spans="2:63" s="11" customFormat="1" ht="22.9" customHeight="1">
      <c r="B127" s="118"/>
      <c r="D127" s="119" t="s">
        <v>70</v>
      </c>
      <c r="E127" s="128" t="s">
        <v>271</v>
      </c>
      <c r="F127" s="128" t="s">
        <v>272</v>
      </c>
      <c r="I127" s="121"/>
      <c r="J127" s="129">
        <f>BK127</f>
        <v>0</v>
      </c>
      <c r="L127" s="118"/>
      <c r="M127" s="123"/>
      <c r="P127" s="124">
        <f>P128</f>
        <v>0</v>
      </c>
      <c r="R127" s="124">
        <f>R128</f>
        <v>0</v>
      </c>
      <c r="T127" s="125">
        <f>T128</f>
        <v>0</v>
      </c>
      <c r="AR127" s="119" t="s">
        <v>135</v>
      </c>
      <c r="AT127" s="126" t="s">
        <v>70</v>
      </c>
      <c r="AU127" s="126" t="s">
        <v>78</v>
      </c>
      <c r="AY127" s="119" t="s">
        <v>115</v>
      </c>
      <c r="BK127" s="127">
        <f>BK128</f>
        <v>0</v>
      </c>
    </row>
    <row r="128" spans="2:65" s="1" customFormat="1" ht="16.5" customHeight="1">
      <c r="B128" s="130"/>
      <c r="C128" s="131" t="s">
        <v>78</v>
      </c>
      <c r="D128" s="131" t="s">
        <v>117</v>
      </c>
      <c r="E128" s="132" t="s">
        <v>273</v>
      </c>
      <c r="F128" s="133" t="s">
        <v>274</v>
      </c>
      <c r="G128" s="134" t="s">
        <v>265</v>
      </c>
      <c r="H128" s="135">
        <v>1</v>
      </c>
      <c r="I128" s="136"/>
      <c r="J128" s="137">
        <f>ROUND(I128*H128,2)</f>
        <v>0</v>
      </c>
      <c r="K128" s="138"/>
      <c r="L128" s="29"/>
      <c r="M128" s="139" t="s">
        <v>1</v>
      </c>
      <c r="N128" s="140" t="s">
        <v>36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266</v>
      </c>
      <c r="AT128" s="143" t="s">
        <v>117</v>
      </c>
      <c r="AU128" s="143" t="s">
        <v>80</v>
      </c>
      <c r="AY128" s="14" t="s">
        <v>115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4" t="s">
        <v>78</v>
      </c>
      <c r="BK128" s="144">
        <f>ROUND(I128*H128,2)</f>
        <v>0</v>
      </c>
      <c r="BL128" s="14" t="s">
        <v>266</v>
      </c>
      <c r="BM128" s="143" t="s">
        <v>275</v>
      </c>
    </row>
    <row r="129" spans="2:63" s="11" customFormat="1" ht="22.9" customHeight="1">
      <c r="B129" s="118"/>
      <c r="D129" s="119" t="s">
        <v>70</v>
      </c>
      <c r="E129" s="128" t="s">
        <v>276</v>
      </c>
      <c r="F129" s="128" t="s">
        <v>277</v>
      </c>
      <c r="I129" s="121"/>
      <c r="J129" s="129">
        <f>BK129</f>
        <v>0</v>
      </c>
      <c r="L129" s="118"/>
      <c r="M129" s="123"/>
      <c r="P129" s="124">
        <f>SUM(P130:P131)</f>
        <v>0</v>
      </c>
      <c r="R129" s="124">
        <f>SUM(R130:R131)</f>
        <v>0</v>
      </c>
      <c r="T129" s="125">
        <f>SUM(T130:T131)</f>
        <v>0</v>
      </c>
      <c r="AR129" s="119" t="s">
        <v>135</v>
      </c>
      <c r="AT129" s="126" t="s">
        <v>70</v>
      </c>
      <c r="AU129" s="126" t="s">
        <v>78</v>
      </c>
      <c r="AY129" s="119" t="s">
        <v>115</v>
      </c>
      <c r="BK129" s="127">
        <f>SUM(BK130:BK131)</f>
        <v>0</v>
      </c>
    </row>
    <row r="130" spans="2:65" s="1" customFormat="1" ht="16.5" customHeight="1">
      <c r="B130" s="130"/>
      <c r="C130" s="131" t="s">
        <v>144</v>
      </c>
      <c r="D130" s="131" t="s">
        <v>117</v>
      </c>
      <c r="E130" s="132" t="s">
        <v>278</v>
      </c>
      <c r="F130" s="133" t="s">
        <v>279</v>
      </c>
      <c r="G130" s="134" t="s">
        <v>265</v>
      </c>
      <c r="H130" s="135">
        <v>1</v>
      </c>
      <c r="I130" s="136"/>
      <c r="J130" s="137">
        <f>ROUND(I130*H130,2)</f>
        <v>0</v>
      </c>
      <c r="K130" s="138"/>
      <c r="L130" s="29"/>
      <c r="M130" s="139" t="s">
        <v>1</v>
      </c>
      <c r="N130" s="140" t="s">
        <v>36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266</v>
      </c>
      <c r="AT130" s="143" t="s">
        <v>117</v>
      </c>
      <c r="AU130" s="143" t="s">
        <v>80</v>
      </c>
      <c r="AY130" s="14" t="s">
        <v>115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4" t="s">
        <v>78</v>
      </c>
      <c r="BK130" s="144">
        <f>ROUND(I130*H130,2)</f>
        <v>0</v>
      </c>
      <c r="BL130" s="14" t="s">
        <v>266</v>
      </c>
      <c r="BM130" s="143" t="s">
        <v>280</v>
      </c>
    </row>
    <row r="131" spans="2:65" s="1" customFormat="1" ht="16.5" customHeight="1">
      <c r="B131" s="130"/>
      <c r="C131" s="131" t="s">
        <v>121</v>
      </c>
      <c r="D131" s="131" t="s">
        <v>117</v>
      </c>
      <c r="E131" s="132" t="s">
        <v>281</v>
      </c>
      <c r="F131" s="133" t="s">
        <v>282</v>
      </c>
      <c r="G131" s="134" t="s">
        <v>265</v>
      </c>
      <c r="H131" s="135">
        <v>1</v>
      </c>
      <c r="I131" s="136"/>
      <c r="J131" s="137">
        <f>ROUND(I131*H131,2)</f>
        <v>0</v>
      </c>
      <c r="K131" s="138"/>
      <c r="L131" s="29"/>
      <c r="M131" s="139" t="s">
        <v>1</v>
      </c>
      <c r="N131" s="140" t="s">
        <v>36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266</v>
      </c>
      <c r="AT131" s="143" t="s">
        <v>117</v>
      </c>
      <c r="AU131" s="143" t="s">
        <v>80</v>
      </c>
      <c r="AY131" s="14" t="s">
        <v>115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4" t="s">
        <v>78</v>
      </c>
      <c r="BK131" s="144">
        <f>ROUND(I131*H131,2)</f>
        <v>0</v>
      </c>
      <c r="BL131" s="14" t="s">
        <v>266</v>
      </c>
      <c r="BM131" s="143" t="s">
        <v>283</v>
      </c>
    </row>
    <row r="132" spans="2:63" s="11" customFormat="1" ht="22.9" customHeight="1">
      <c r="B132" s="118"/>
      <c r="D132" s="119" t="s">
        <v>70</v>
      </c>
      <c r="E132" s="128" t="s">
        <v>284</v>
      </c>
      <c r="F132" s="128" t="s">
        <v>285</v>
      </c>
      <c r="I132" s="121"/>
      <c r="J132" s="129">
        <f>BK132</f>
        <v>0</v>
      </c>
      <c r="L132" s="118"/>
      <c r="M132" s="123"/>
      <c r="P132" s="124">
        <f>P133</f>
        <v>0</v>
      </c>
      <c r="R132" s="124">
        <f>R133</f>
        <v>0</v>
      </c>
      <c r="T132" s="125">
        <f>T133</f>
        <v>0</v>
      </c>
      <c r="AR132" s="119" t="s">
        <v>135</v>
      </c>
      <c r="AT132" s="126" t="s">
        <v>70</v>
      </c>
      <c r="AU132" s="126" t="s">
        <v>78</v>
      </c>
      <c r="AY132" s="119" t="s">
        <v>115</v>
      </c>
      <c r="BK132" s="127">
        <f>BK133</f>
        <v>0</v>
      </c>
    </row>
    <row r="133" spans="2:65" s="1" customFormat="1" ht="16.5" customHeight="1">
      <c r="B133" s="130"/>
      <c r="C133" s="131" t="s">
        <v>80</v>
      </c>
      <c r="D133" s="131" t="s">
        <v>117</v>
      </c>
      <c r="E133" s="132" t="s">
        <v>286</v>
      </c>
      <c r="F133" s="133" t="s">
        <v>287</v>
      </c>
      <c r="G133" s="134" t="s">
        <v>265</v>
      </c>
      <c r="H133" s="135">
        <v>1</v>
      </c>
      <c r="I133" s="136"/>
      <c r="J133" s="137">
        <f>ROUND(I133*H133,2)</f>
        <v>0</v>
      </c>
      <c r="K133" s="138"/>
      <c r="L133" s="29"/>
      <c r="M133" s="139" t="s">
        <v>1</v>
      </c>
      <c r="N133" s="140" t="s">
        <v>36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266</v>
      </c>
      <c r="AT133" s="143" t="s">
        <v>117</v>
      </c>
      <c r="AU133" s="143" t="s">
        <v>80</v>
      </c>
      <c r="AY133" s="14" t="s">
        <v>115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4" t="s">
        <v>78</v>
      </c>
      <c r="BK133" s="144">
        <f>ROUND(I133*H133,2)</f>
        <v>0</v>
      </c>
      <c r="BL133" s="14" t="s">
        <v>266</v>
      </c>
      <c r="BM133" s="143" t="s">
        <v>288</v>
      </c>
    </row>
    <row r="134" spans="2:63" s="11" customFormat="1" ht="22.9" customHeight="1">
      <c r="B134" s="118"/>
      <c r="D134" s="119" t="s">
        <v>70</v>
      </c>
      <c r="E134" s="128" t="s">
        <v>289</v>
      </c>
      <c r="F134" s="128" t="s">
        <v>290</v>
      </c>
      <c r="I134" s="121"/>
      <c r="J134" s="129">
        <f>BK134</f>
        <v>0</v>
      </c>
      <c r="L134" s="118"/>
      <c r="M134" s="123"/>
      <c r="P134" s="124">
        <f>P135</f>
        <v>0</v>
      </c>
      <c r="R134" s="124">
        <f>R135</f>
        <v>0</v>
      </c>
      <c r="T134" s="125">
        <f>T135</f>
        <v>0</v>
      </c>
      <c r="AR134" s="119" t="s">
        <v>135</v>
      </c>
      <c r="AT134" s="126" t="s">
        <v>70</v>
      </c>
      <c r="AU134" s="126" t="s">
        <v>78</v>
      </c>
      <c r="AY134" s="119" t="s">
        <v>115</v>
      </c>
      <c r="BK134" s="127">
        <f>BK135</f>
        <v>0</v>
      </c>
    </row>
    <row r="135" spans="2:65" s="1" customFormat="1" ht="16.5" customHeight="1">
      <c r="B135" s="130"/>
      <c r="C135" s="131" t="s">
        <v>135</v>
      </c>
      <c r="D135" s="131" t="s">
        <v>117</v>
      </c>
      <c r="E135" s="132" t="s">
        <v>291</v>
      </c>
      <c r="F135" s="133" t="s">
        <v>292</v>
      </c>
      <c r="G135" s="134" t="s">
        <v>265</v>
      </c>
      <c r="H135" s="135">
        <v>1</v>
      </c>
      <c r="I135" s="136"/>
      <c r="J135" s="137">
        <f>ROUND(I135*H135,2)</f>
        <v>0</v>
      </c>
      <c r="K135" s="138"/>
      <c r="L135" s="29"/>
      <c r="M135" s="164" t="s">
        <v>1</v>
      </c>
      <c r="N135" s="165" t="s">
        <v>36</v>
      </c>
      <c r="O135" s="166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43" t="s">
        <v>266</v>
      </c>
      <c r="AT135" s="143" t="s">
        <v>117</v>
      </c>
      <c r="AU135" s="143" t="s">
        <v>80</v>
      </c>
      <c r="AY135" s="14" t="s">
        <v>115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4" t="s">
        <v>78</v>
      </c>
      <c r="BK135" s="144">
        <f>ROUND(I135*H135,2)</f>
        <v>0</v>
      </c>
      <c r="BL135" s="14" t="s">
        <v>266</v>
      </c>
      <c r="BM135" s="143" t="s">
        <v>293</v>
      </c>
    </row>
    <row r="136" spans="2:12" s="1" customFormat="1" ht="6.95" customHeight="1"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29"/>
    </row>
  </sheetData>
  <autoFilter ref="C121:K135"/>
  <mergeCells count="10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  <mergeCell ref="D4:J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6"/>
  <sheetViews>
    <sheetView showGridLines="0" workbookViewId="0" topLeftCell="A1">
      <selection activeCell="D4" sqref="D4:J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79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ht="24.95" customHeight="1">
      <c r="B4" s="17"/>
      <c r="D4" s="199" t="s">
        <v>84</v>
      </c>
      <c r="E4" s="172"/>
      <c r="F4" s="172"/>
      <c r="G4" s="172"/>
      <c r="H4" s="172"/>
      <c r="I4" s="172"/>
      <c r="J4" s="172"/>
      <c r="L4" s="17"/>
      <c r="M4" s="84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12" t="str">
        <f>'Rekapitulace stavby'!K6</f>
        <v>Oprava pozemních komunikací III.etapa</v>
      </c>
      <c r="F7" s="213"/>
      <c r="G7" s="213"/>
      <c r="H7" s="213"/>
      <c r="L7" s="17"/>
    </row>
    <row r="8" spans="2:12" s="1" customFormat="1" ht="12" customHeight="1">
      <c r="B8" s="29"/>
      <c r="D8" s="24" t="s">
        <v>85</v>
      </c>
      <c r="L8" s="29"/>
    </row>
    <row r="9" spans="2:12" s="1" customFormat="1" ht="16.5" customHeight="1">
      <c r="B9" s="29"/>
      <c r="E9" s="183" t="s">
        <v>86</v>
      </c>
      <c r="F9" s="211"/>
      <c r="G9" s="211"/>
      <c r="H9" s="211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17</v>
      </c>
      <c r="F11" s="22" t="s">
        <v>1</v>
      </c>
      <c r="I11" s="24" t="s">
        <v>18</v>
      </c>
      <c r="J11" s="22" t="s">
        <v>1</v>
      </c>
      <c r="L11" s="29"/>
    </row>
    <row r="12" spans="2:12" s="1" customFormat="1" ht="12" customHeight="1">
      <c r="B12" s="29"/>
      <c r="D12" s="24" t="s">
        <v>19</v>
      </c>
      <c r="F12" s="22" t="s">
        <v>20</v>
      </c>
      <c r="I12" s="24" t="s">
        <v>21</v>
      </c>
      <c r="J12" s="49"/>
      <c r="L12" s="29"/>
    </row>
    <row r="13" spans="2:12" s="1" customFormat="1" ht="10.7" customHeight="1">
      <c r="B13" s="29"/>
      <c r="L13" s="29"/>
    </row>
    <row r="14" spans="2:12" s="1" customFormat="1" ht="12" customHeight="1">
      <c r="B14" s="29"/>
      <c r="D14" s="24" t="s">
        <v>22</v>
      </c>
      <c r="F14" s="1" t="s">
        <v>295</v>
      </c>
      <c r="I14" s="24" t="s">
        <v>23</v>
      </c>
      <c r="J14" s="22">
        <f>IF('Rekapitulace stavby'!AN10="","",'Rekapitulace stavby'!AN10)</f>
        <v>390780</v>
      </c>
      <c r="L14" s="29"/>
    </row>
    <row r="15" spans="2:12" s="1" customFormat="1" ht="18" customHeight="1">
      <c r="B15" s="29"/>
      <c r="E15" s="22" t="str">
        <f>IF('Rekapitulace stavby'!E11="","",'Rekapitulace stavby'!E11)</f>
        <v xml:space="preserve"> </v>
      </c>
      <c r="I15" s="24" t="s">
        <v>24</v>
      </c>
      <c r="J15" s="22" t="str">
        <f>IF('Rekapitulace stavby'!AN11="","",'Rekapitulace stavby'!AN11)</f>
        <v>CZ00390780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25</v>
      </c>
      <c r="I17" s="24" t="s">
        <v>23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4" t="str">
        <f>'Rekapitulace stavby'!E14</f>
        <v>Vyplň údaj</v>
      </c>
      <c r="F18" s="203"/>
      <c r="G18" s="203"/>
      <c r="H18" s="203"/>
      <c r="I18" s="24" t="s">
        <v>24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24" t="s">
        <v>24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29</v>
      </c>
      <c r="I23" s="24" t="s">
        <v>23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24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30</v>
      </c>
      <c r="L26" s="29"/>
    </row>
    <row r="27" spans="2:12" s="7" customFormat="1" ht="16.5" customHeight="1">
      <c r="B27" s="85"/>
      <c r="E27" s="207" t="s">
        <v>1</v>
      </c>
      <c r="F27" s="207"/>
      <c r="G27" s="207"/>
      <c r="H27" s="207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31</v>
      </c>
      <c r="J30" s="62">
        <f>ROUND(J124,2)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33</v>
      </c>
      <c r="I32" s="32" t="s">
        <v>32</v>
      </c>
      <c r="J32" s="32" t="s">
        <v>34</v>
      </c>
      <c r="L32" s="29"/>
    </row>
    <row r="33" spans="2:12" s="1" customFormat="1" ht="14.45" customHeight="1">
      <c r="B33" s="29"/>
      <c r="D33" s="87" t="s">
        <v>35</v>
      </c>
      <c r="E33" s="24" t="s">
        <v>36</v>
      </c>
      <c r="F33" s="88">
        <f>ROUND((SUM(BE124:BE165)),2)</f>
        <v>0</v>
      </c>
      <c r="I33" s="89">
        <v>0.21</v>
      </c>
      <c r="J33" s="88">
        <f>ROUND(((SUM(BE124:BE165))*I33),2)</f>
        <v>0</v>
      </c>
      <c r="L33" s="29"/>
    </row>
    <row r="34" spans="2:12" s="1" customFormat="1" ht="14.45" customHeight="1">
      <c r="B34" s="29"/>
      <c r="E34" s="24" t="s">
        <v>37</v>
      </c>
      <c r="F34" s="88">
        <f>ROUND((SUM(BF124:BF165)),2)</f>
        <v>0</v>
      </c>
      <c r="I34" s="89">
        <v>0.15</v>
      </c>
      <c r="J34" s="88">
        <f>ROUND(((SUM(BF124:BF165))*I34),2)</f>
        <v>0</v>
      </c>
      <c r="L34" s="29"/>
    </row>
    <row r="35" spans="2:12" s="1" customFormat="1" ht="14.45" customHeight="1" hidden="1">
      <c r="B35" s="29"/>
      <c r="E35" s="24" t="s">
        <v>38</v>
      </c>
      <c r="F35" s="88">
        <f>ROUND((SUM(BG124:BG165)),2)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39</v>
      </c>
      <c r="F36" s="88">
        <f>ROUND((SUM(BH124:BH165)),2)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40</v>
      </c>
      <c r="F37" s="88">
        <f>ROUND((SUM(BI124:BI165)),2)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41</v>
      </c>
      <c r="E39" s="53"/>
      <c r="F39" s="53"/>
      <c r="G39" s="92" t="s">
        <v>42</v>
      </c>
      <c r="H39" s="93" t="s">
        <v>43</v>
      </c>
      <c r="I39" s="53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46</v>
      </c>
      <c r="E61" s="31"/>
      <c r="F61" s="96" t="s">
        <v>47</v>
      </c>
      <c r="G61" s="40" t="s">
        <v>46</v>
      </c>
      <c r="H61" s="31"/>
      <c r="I61" s="31"/>
      <c r="J61" s="97" t="s">
        <v>47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48</v>
      </c>
      <c r="E65" s="39"/>
      <c r="F65" s="39"/>
      <c r="G65" s="38" t="s">
        <v>49</v>
      </c>
      <c r="H65" s="39"/>
      <c r="I65" s="39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46</v>
      </c>
      <c r="E76" s="31"/>
      <c r="F76" s="96" t="s">
        <v>47</v>
      </c>
      <c r="G76" s="40" t="s">
        <v>46</v>
      </c>
      <c r="H76" s="31"/>
      <c r="I76" s="31"/>
      <c r="J76" s="97" t="s">
        <v>47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87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12" t="str">
        <f>E7</f>
        <v>Oprava pozemních komunikací III.etapa</v>
      </c>
      <c r="F85" s="213"/>
      <c r="G85" s="213"/>
      <c r="H85" s="213"/>
      <c r="L85" s="29"/>
    </row>
    <row r="86" spans="2:12" s="1" customFormat="1" ht="12" customHeight="1">
      <c r="B86" s="29"/>
      <c r="C86" s="24" t="s">
        <v>85</v>
      </c>
      <c r="L86" s="29"/>
    </row>
    <row r="87" spans="2:12" s="1" customFormat="1" ht="16.5" customHeight="1">
      <c r="B87" s="29"/>
      <c r="E87" s="183" t="str">
        <f>E9</f>
        <v>01 - Zpevněné plochy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19</v>
      </c>
      <c r="F89" s="22" t="str">
        <f>F12</f>
        <v xml:space="preserve"> </v>
      </c>
      <c r="I89" s="24" t="s">
        <v>21</v>
      </c>
      <c r="J89" s="49" t="str">
        <f>IF(J12="","",J12)</f>
        <v/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22</v>
      </c>
      <c r="F91" s="22" t="str">
        <f>E15</f>
        <v xml:space="preserve"> </v>
      </c>
      <c r="I91" s="24" t="s">
        <v>27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25</v>
      </c>
      <c r="F92" s="22" t="str">
        <f>IF(E18="","",E18)</f>
        <v>Vyplň údaj</v>
      </c>
      <c r="I92" s="24" t="s">
        <v>29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88</v>
      </c>
      <c r="D94" s="90"/>
      <c r="E94" s="90"/>
      <c r="F94" s="90"/>
      <c r="G94" s="90"/>
      <c r="H94" s="90"/>
      <c r="I94" s="90"/>
      <c r="J94" s="99" t="s">
        <v>89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90</v>
      </c>
      <c r="J96" s="62">
        <f>J124</f>
        <v>0</v>
      </c>
      <c r="L96" s="29"/>
      <c r="AU96" s="14" t="s">
        <v>91</v>
      </c>
    </row>
    <row r="97" spans="2:12" s="8" customFormat="1" ht="24.95" customHeight="1">
      <c r="B97" s="101"/>
      <c r="D97" s="102" t="s">
        <v>92</v>
      </c>
      <c r="E97" s="103"/>
      <c r="F97" s="103"/>
      <c r="G97" s="103"/>
      <c r="H97" s="103"/>
      <c r="I97" s="103"/>
      <c r="J97" s="104">
        <f>J125</f>
        <v>0</v>
      </c>
      <c r="L97" s="101"/>
    </row>
    <row r="98" spans="2:12" s="9" customFormat="1" ht="19.9" customHeight="1">
      <c r="B98" s="105"/>
      <c r="D98" s="106" t="s">
        <v>93</v>
      </c>
      <c r="E98" s="107"/>
      <c r="F98" s="107"/>
      <c r="G98" s="107"/>
      <c r="H98" s="107"/>
      <c r="I98" s="107"/>
      <c r="J98" s="108">
        <f>J126</f>
        <v>0</v>
      </c>
      <c r="L98" s="105"/>
    </row>
    <row r="99" spans="2:12" s="9" customFormat="1" ht="19.9" customHeight="1">
      <c r="B99" s="105"/>
      <c r="D99" s="106" t="s">
        <v>94</v>
      </c>
      <c r="E99" s="107"/>
      <c r="F99" s="107"/>
      <c r="G99" s="107"/>
      <c r="H99" s="107"/>
      <c r="I99" s="107"/>
      <c r="J99" s="108">
        <f>J133</f>
        <v>0</v>
      </c>
      <c r="L99" s="105"/>
    </row>
    <row r="100" spans="2:12" s="9" customFormat="1" ht="19.9" customHeight="1">
      <c r="B100" s="105"/>
      <c r="D100" s="106" t="s">
        <v>95</v>
      </c>
      <c r="E100" s="107"/>
      <c r="F100" s="107"/>
      <c r="G100" s="107"/>
      <c r="H100" s="107"/>
      <c r="I100" s="107"/>
      <c r="J100" s="108">
        <f>J137</f>
        <v>0</v>
      </c>
      <c r="L100" s="105"/>
    </row>
    <row r="101" spans="2:12" s="9" customFormat="1" ht="19.9" customHeight="1">
      <c r="B101" s="105"/>
      <c r="D101" s="106" t="s">
        <v>96</v>
      </c>
      <c r="E101" s="107"/>
      <c r="F101" s="107"/>
      <c r="G101" s="107"/>
      <c r="H101" s="107"/>
      <c r="I101" s="107"/>
      <c r="J101" s="108">
        <f>J148</f>
        <v>0</v>
      </c>
      <c r="L101" s="105"/>
    </row>
    <row r="102" spans="2:12" s="9" customFormat="1" ht="19.9" customHeight="1">
      <c r="B102" s="105"/>
      <c r="D102" s="106" t="s">
        <v>97</v>
      </c>
      <c r="E102" s="107"/>
      <c r="F102" s="107"/>
      <c r="G102" s="107"/>
      <c r="H102" s="107"/>
      <c r="I102" s="107"/>
      <c r="J102" s="108">
        <f>J150</f>
        <v>0</v>
      </c>
      <c r="L102" s="105"/>
    </row>
    <row r="103" spans="2:12" s="9" customFormat="1" ht="19.9" customHeight="1">
      <c r="B103" s="105"/>
      <c r="D103" s="106" t="s">
        <v>98</v>
      </c>
      <c r="E103" s="107"/>
      <c r="F103" s="107"/>
      <c r="G103" s="107"/>
      <c r="H103" s="107"/>
      <c r="I103" s="107"/>
      <c r="J103" s="108">
        <f>J160</f>
        <v>0</v>
      </c>
      <c r="L103" s="105"/>
    </row>
    <row r="104" spans="2:12" s="9" customFormat="1" ht="19.9" customHeight="1">
      <c r="B104" s="105"/>
      <c r="D104" s="106" t="s">
        <v>99</v>
      </c>
      <c r="E104" s="107"/>
      <c r="F104" s="107"/>
      <c r="G104" s="107"/>
      <c r="H104" s="107"/>
      <c r="I104" s="107"/>
      <c r="J104" s="108">
        <f>J164</f>
        <v>0</v>
      </c>
      <c r="L104" s="105"/>
    </row>
    <row r="105" spans="2:12" s="1" customFormat="1" ht="21.75" customHeight="1">
      <c r="B105" s="29"/>
      <c r="L105" s="29"/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9"/>
    </row>
    <row r="110" spans="2:12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9"/>
    </row>
    <row r="111" spans="2:12" s="1" customFormat="1" ht="24.95" customHeight="1">
      <c r="B111" s="29"/>
      <c r="C111" s="18" t="s">
        <v>100</v>
      </c>
      <c r="L111" s="29"/>
    </row>
    <row r="112" spans="2:12" s="1" customFormat="1" ht="6.95" customHeight="1">
      <c r="B112" s="29"/>
      <c r="L112" s="29"/>
    </row>
    <row r="113" spans="2:12" s="1" customFormat="1" ht="12" customHeight="1">
      <c r="B113" s="29"/>
      <c r="C113" s="24" t="s">
        <v>16</v>
      </c>
      <c r="L113" s="29"/>
    </row>
    <row r="114" spans="2:12" s="1" customFormat="1" ht="16.5" customHeight="1">
      <c r="B114" s="29"/>
      <c r="E114" s="212" t="str">
        <f>E7</f>
        <v>Oprava pozemních komunikací III.etapa</v>
      </c>
      <c r="F114" s="213"/>
      <c r="G114" s="213"/>
      <c r="H114" s="213"/>
      <c r="L114" s="29"/>
    </row>
    <row r="115" spans="2:12" s="1" customFormat="1" ht="12" customHeight="1">
      <c r="B115" s="29"/>
      <c r="C115" s="24" t="s">
        <v>85</v>
      </c>
      <c r="L115" s="29"/>
    </row>
    <row r="116" spans="2:12" s="1" customFormat="1" ht="16.5" customHeight="1">
      <c r="B116" s="29"/>
      <c r="E116" s="183" t="str">
        <f>E9</f>
        <v>01 - Zpevněné plochy</v>
      </c>
      <c r="F116" s="211"/>
      <c r="G116" s="211"/>
      <c r="H116" s="211"/>
      <c r="L116" s="29"/>
    </row>
    <row r="117" spans="2:12" s="1" customFormat="1" ht="6.95" customHeight="1">
      <c r="B117" s="29"/>
      <c r="L117" s="29"/>
    </row>
    <row r="118" spans="2:12" s="1" customFormat="1" ht="12" customHeight="1">
      <c r="B118" s="29"/>
      <c r="C118" s="24" t="s">
        <v>19</v>
      </c>
      <c r="F118" s="22" t="str">
        <f>F12</f>
        <v xml:space="preserve"> </v>
      </c>
      <c r="I118" s="24" t="s">
        <v>21</v>
      </c>
      <c r="J118" s="49" t="str">
        <f>IF(J12="","",J12)</f>
        <v/>
      </c>
      <c r="L118" s="29"/>
    </row>
    <row r="119" spans="2:12" s="1" customFormat="1" ht="6.95" customHeight="1">
      <c r="B119" s="29"/>
      <c r="L119" s="29"/>
    </row>
    <row r="120" spans="2:12" s="1" customFormat="1" ht="15.2" customHeight="1">
      <c r="B120" s="29"/>
      <c r="C120" s="24" t="s">
        <v>22</v>
      </c>
      <c r="F120" s="22" t="str">
        <f>E15</f>
        <v xml:space="preserve"> </v>
      </c>
      <c r="I120" s="24" t="s">
        <v>27</v>
      </c>
      <c r="J120" s="27" t="str">
        <f>E21</f>
        <v xml:space="preserve"> </v>
      </c>
      <c r="L120" s="29"/>
    </row>
    <row r="121" spans="2:12" s="1" customFormat="1" ht="15.2" customHeight="1">
      <c r="B121" s="29"/>
      <c r="C121" s="24" t="s">
        <v>25</v>
      </c>
      <c r="F121" s="22" t="str">
        <f>IF(E18="","",E18)</f>
        <v>Vyplň údaj</v>
      </c>
      <c r="I121" s="24" t="s">
        <v>29</v>
      </c>
      <c r="J121" s="27" t="str">
        <f>E24</f>
        <v xml:space="preserve"> </v>
      </c>
      <c r="L121" s="29"/>
    </row>
    <row r="122" spans="2:12" s="1" customFormat="1" ht="10.35" customHeight="1">
      <c r="B122" s="29"/>
      <c r="L122" s="29"/>
    </row>
    <row r="123" spans="2:20" s="10" customFormat="1" ht="29.25" customHeight="1">
      <c r="B123" s="109"/>
      <c r="C123" s="110" t="s">
        <v>101</v>
      </c>
      <c r="D123" s="111" t="s">
        <v>56</v>
      </c>
      <c r="E123" s="111" t="s">
        <v>52</v>
      </c>
      <c r="F123" s="111" t="s">
        <v>53</v>
      </c>
      <c r="G123" s="111" t="s">
        <v>102</v>
      </c>
      <c r="H123" s="111" t="s">
        <v>103</v>
      </c>
      <c r="I123" s="111" t="s">
        <v>104</v>
      </c>
      <c r="J123" s="112" t="s">
        <v>89</v>
      </c>
      <c r="K123" s="113" t="s">
        <v>105</v>
      </c>
      <c r="L123" s="109"/>
      <c r="M123" s="55" t="s">
        <v>1</v>
      </c>
      <c r="N123" s="56" t="s">
        <v>35</v>
      </c>
      <c r="O123" s="56" t="s">
        <v>106</v>
      </c>
      <c r="P123" s="56" t="s">
        <v>107</v>
      </c>
      <c r="Q123" s="56" t="s">
        <v>108</v>
      </c>
      <c r="R123" s="56" t="s">
        <v>109</v>
      </c>
      <c r="S123" s="56" t="s">
        <v>110</v>
      </c>
      <c r="T123" s="57" t="s">
        <v>111</v>
      </c>
    </row>
    <row r="124" spans="2:63" s="1" customFormat="1" ht="22.9" customHeight="1">
      <c r="B124" s="29"/>
      <c r="C124" s="60" t="s">
        <v>112</v>
      </c>
      <c r="J124" s="114">
        <f>BK124</f>
        <v>0</v>
      </c>
      <c r="L124" s="29"/>
      <c r="M124" s="58"/>
      <c r="N124" s="50"/>
      <c r="O124" s="50"/>
      <c r="P124" s="115">
        <f>P125</f>
        <v>0</v>
      </c>
      <c r="Q124" s="50"/>
      <c r="R124" s="115">
        <f>R125</f>
        <v>58.89472549999999</v>
      </c>
      <c r="S124" s="50"/>
      <c r="T124" s="116">
        <f>T125</f>
        <v>510.46999999999997</v>
      </c>
      <c r="AT124" s="14" t="s">
        <v>70</v>
      </c>
      <c r="AU124" s="14" t="s">
        <v>91</v>
      </c>
      <c r="BK124" s="117">
        <f>BK125</f>
        <v>0</v>
      </c>
    </row>
    <row r="125" spans="2:63" s="11" customFormat="1" ht="25.9" customHeight="1">
      <c r="B125" s="118"/>
      <c r="D125" s="119" t="s">
        <v>70</v>
      </c>
      <c r="E125" s="120" t="s">
        <v>113</v>
      </c>
      <c r="F125" s="120" t="s">
        <v>114</v>
      </c>
      <c r="I125" s="121"/>
      <c r="J125" s="122">
        <f>BK125</f>
        <v>0</v>
      </c>
      <c r="L125" s="118"/>
      <c r="M125" s="123"/>
      <c r="P125" s="124">
        <f>P126+P133+P137+P148+P150+P160+P164</f>
        <v>0</v>
      </c>
      <c r="R125" s="124">
        <f>R126+R133+R137+R148+R150+R160+R164</f>
        <v>58.89472549999999</v>
      </c>
      <c r="T125" s="125">
        <f>T126+T133+T137+T148+T150+T160+T164</f>
        <v>510.46999999999997</v>
      </c>
      <c r="AR125" s="119" t="s">
        <v>78</v>
      </c>
      <c r="AT125" s="126" t="s">
        <v>70</v>
      </c>
      <c r="AU125" s="126" t="s">
        <v>71</v>
      </c>
      <c r="AY125" s="119" t="s">
        <v>115</v>
      </c>
      <c r="BK125" s="127">
        <f>BK126+BK133+BK137+BK148+BK150+BK160+BK164</f>
        <v>0</v>
      </c>
    </row>
    <row r="126" spans="2:63" s="11" customFormat="1" ht="22.9" customHeight="1">
      <c r="B126" s="118"/>
      <c r="D126" s="119" t="s">
        <v>70</v>
      </c>
      <c r="E126" s="128" t="s">
        <v>78</v>
      </c>
      <c r="F126" s="128" t="s">
        <v>116</v>
      </c>
      <c r="I126" s="121"/>
      <c r="J126" s="129">
        <f>BK126</f>
        <v>0</v>
      </c>
      <c r="L126" s="118"/>
      <c r="M126" s="123"/>
      <c r="P126" s="124">
        <f>SUM(P127:P132)</f>
        <v>0</v>
      </c>
      <c r="R126" s="124">
        <f>SUM(R127:R132)</f>
        <v>0.36135</v>
      </c>
      <c r="T126" s="125">
        <f>SUM(T127:T132)</f>
        <v>475.07</v>
      </c>
      <c r="AR126" s="119" t="s">
        <v>78</v>
      </c>
      <c r="AT126" s="126" t="s">
        <v>70</v>
      </c>
      <c r="AU126" s="126" t="s">
        <v>78</v>
      </c>
      <c r="AY126" s="119" t="s">
        <v>115</v>
      </c>
      <c r="BK126" s="127">
        <f>SUM(BK127:BK132)</f>
        <v>0</v>
      </c>
    </row>
    <row r="127" spans="2:65" s="1" customFormat="1" ht="33" customHeight="1">
      <c r="B127" s="130"/>
      <c r="C127" s="131" t="s">
        <v>78</v>
      </c>
      <c r="D127" s="131" t="s">
        <v>117</v>
      </c>
      <c r="E127" s="132" t="s">
        <v>118</v>
      </c>
      <c r="F127" s="133" t="s">
        <v>119</v>
      </c>
      <c r="G127" s="134" t="s">
        <v>120</v>
      </c>
      <c r="H127" s="135">
        <v>115</v>
      </c>
      <c r="I127" s="136"/>
      <c r="J127" s="137">
        <f aca="true" t="shared" si="0" ref="J127:J132">ROUND(I127*H127,2)</f>
        <v>0</v>
      </c>
      <c r="K127" s="138"/>
      <c r="L127" s="29"/>
      <c r="M127" s="139" t="s">
        <v>1</v>
      </c>
      <c r="N127" s="140" t="s">
        <v>36</v>
      </c>
      <c r="P127" s="141">
        <f aca="true" t="shared" si="1" ref="P127:P132">O127*H127</f>
        <v>0</v>
      </c>
      <c r="Q127" s="141">
        <v>0.00012</v>
      </c>
      <c r="R127" s="141">
        <f aca="true" t="shared" si="2" ref="R127:R132">Q127*H127</f>
        <v>0.0138</v>
      </c>
      <c r="S127" s="141">
        <v>0.23</v>
      </c>
      <c r="T127" s="142">
        <f aca="true" t="shared" si="3" ref="T127:T132">S127*H127</f>
        <v>26.450000000000003</v>
      </c>
      <c r="AR127" s="143" t="s">
        <v>121</v>
      </c>
      <c r="AT127" s="143" t="s">
        <v>117</v>
      </c>
      <c r="AU127" s="143" t="s">
        <v>80</v>
      </c>
      <c r="AY127" s="14" t="s">
        <v>115</v>
      </c>
      <c r="BE127" s="144">
        <f aca="true" t="shared" si="4" ref="BE127:BE132">IF(N127="základní",J127,0)</f>
        <v>0</v>
      </c>
      <c r="BF127" s="144">
        <f aca="true" t="shared" si="5" ref="BF127:BF132">IF(N127="snížená",J127,0)</f>
        <v>0</v>
      </c>
      <c r="BG127" s="144">
        <f aca="true" t="shared" si="6" ref="BG127:BG132">IF(N127="zákl. přenesená",J127,0)</f>
        <v>0</v>
      </c>
      <c r="BH127" s="144">
        <f aca="true" t="shared" si="7" ref="BH127:BH132">IF(N127="sníž. přenesená",J127,0)</f>
        <v>0</v>
      </c>
      <c r="BI127" s="144">
        <f aca="true" t="shared" si="8" ref="BI127:BI132">IF(N127="nulová",J127,0)</f>
        <v>0</v>
      </c>
      <c r="BJ127" s="14" t="s">
        <v>78</v>
      </c>
      <c r="BK127" s="144">
        <f aca="true" t="shared" si="9" ref="BK127:BK132">ROUND(I127*H127,2)</f>
        <v>0</v>
      </c>
      <c r="BL127" s="14" t="s">
        <v>121</v>
      </c>
      <c r="BM127" s="143" t="s">
        <v>122</v>
      </c>
    </row>
    <row r="128" spans="2:65" s="1" customFormat="1" ht="33" customHeight="1">
      <c r="B128" s="130"/>
      <c r="C128" s="131" t="s">
        <v>80</v>
      </c>
      <c r="D128" s="131" t="s">
        <v>117</v>
      </c>
      <c r="E128" s="132" t="s">
        <v>123</v>
      </c>
      <c r="F128" s="133" t="s">
        <v>124</v>
      </c>
      <c r="G128" s="134" t="s">
        <v>120</v>
      </c>
      <c r="H128" s="135">
        <v>1655</v>
      </c>
      <c r="I128" s="136"/>
      <c r="J128" s="137">
        <f t="shared" si="0"/>
        <v>0</v>
      </c>
      <c r="K128" s="138"/>
      <c r="L128" s="29"/>
      <c r="M128" s="139" t="s">
        <v>1</v>
      </c>
      <c r="N128" s="140" t="s">
        <v>36</v>
      </c>
      <c r="P128" s="141">
        <f t="shared" si="1"/>
        <v>0</v>
      </c>
      <c r="Q128" s="141">
        <v>0.00021</v>
      </c>
      <c r="R128" s="141">
        <f t="shared" si="2"/>
        <v>0.34755</v>
      </c>
      <c r="S128" s="141">
        <v>0.256</v>
      </c>
      <c r="T128" s="142">
        <f t="shared" si="3"/>
        <v>423.68</v>
      </c>
      <c r="AR128" s="143" t="s">
        <v>121</v>
      </c>
      <c r="AT128" s="143" t="s">
        <v>117</v>
      </c>
      <c r="AU128" s="143" t="s">
        <v>80</v>
      </c>
      <c r="AY128" s="14" t="s">
        <v>115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78</v>
      </c>
      <c r="BK128" s="144">
        <f t="shared" si="9"/>
        <v>0</v>
      </c>
      <c r="BL128" s="14" t="s">
        <v>121</v>
      </c>
      <c r="BM128" s="143" t="s">
        <v>125</v>
      </c>
    </row>
    <row r="129" spans="2:65" s="1" customFormat="1" ht="16.5" customHeight="1">
      <c r="B129" s="130"/>
      <c r="C129" s="131" t="s">
        <v>126</v>
      </c>
      <c r="D129" s="131" t="s">
        <v>117</v>
      </c>
      <c r="E129" s="132" t="s">
        <v>127</v>
      </c>
      <c r="F129" s="133" t="s">
        <v>128</v>
      </c>
      <c r="G129" s="134" t="s">
        <v>129</v>
      </c>
      <c r="H129" s="135">
        <v>86</v>
      </c>
      <c r="I129" s="136"/>
      <c r="J129" s="137">
        <f t="shared" si="0"/>
        <v>0</v>
      </c>
      <c r="K129" s="138"/>
      <c r="L129" s="29"/>
      <c r="M129" s="139" t="s">
        <v>1</v>
      </c>
      <c r="N129" s="140" t="s">
        <v>36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0.29</v>
      </c>
      <c r="T129" s="142">
        <f t="shared" si="3"/>
        <v>24.939999999999998</v>
      </c>
      <c r="AR129" s="143" t="s">
        <v>121</v>
      </c>
      <c r="AT129" s="143" t="s">
        <v>117</v>
      </c>
      <c r="AU129" s="143" t="s">
        <v>80</v>
      </c>
      <c r="AY129" s="14" t="s">
        <v>115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78</v>
      </c>
      <c r="BK129" s="144">
        <f t="shared" si="9"/>
        <v>0</v>
      </c>
      <c r="BL129" s="14" t="s">
        <v>121</v>
      </c>
      <c r="BM129" s="143" t="s">
        <v>130</v>
      </c>
    </row>
    <row r="130" spans="2:65" s="1" customFormat="1" ht="33" customHeight="1">
      <c r="B130" s="130"/>
      <c r="C130" s="131" t="s">
        <v>121</v>
      </c>
      <c r="D130" s="131" t="s">
        <v>117</v>
      </c>
      <c r="E130" s="132" t="s">
        <v>131</v>
      </c>
      <c r="F130" s="133" t="s">
        <v>132</v>
      </c>
      <c r="G130" s="134" t="s">
        <v>133</v>
      </c>
      <c r="H130" s="135">
        <v>47.62</v>
      </c>
      <c r="I130" s="136"/>
      <c r="J130" s="137">
        <f t="shared" si="0"/>
        <v>0</v>
      </c>
      <c r="K130" s="138"/>
      <c r="L130" s="29"/>
      <c r="M130" s="139" t="s">
        <v>1</v>
      </c>
      <c r="N130" s="140" t="s">
        <v>36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121</v>
      </c>
      <c r="AT130" s="143" t="s">
        <v>117</v>
      </c>
      <c r="AU130" s="143" t="s">
        <v>80</v>
      </c>
      <c r="AY130" s="14" t="s">
        <v>115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78</v>
      </c>
      <c r="BK130" s="144">
        <f t="shared" si="9"/>
        <v>0</v>
      </c>
      <c r="BL130" s="14" t="s">
        <v>121</v>
      </c>
      <c r="BM130" s="143" t="s">
        <v>134</v>
      </c>
    </row>
    <row r="131" spans="2:65" s="1" customFormat="1" ht="24.2" customHeight="1">
      <c r="B131" s="130"/>
      <c r="C131" s="131" t="s">
        <v>135</v>
      </c>
      <c r="D131" s="131" t="s">
        <v>117</v>
      </c>
      <c r="E131" s="132" t="s">
        <v>136</v>
      </c>
      <c r="F131" s="133" t="s">
        <v>137</v>
      </c>
      <c r="G131" s="134" t="s">
        <v>133</v>
      </c>
      <c r="H131" s="135">
        <v>47.62</v>
      </c>
      <c r="I131" s="136"/>
      <c r="J131" s="137">
        <f t="shared" si="0"/>
        <v>0</v>
      </c>
      <c r="K131" s="138"/>
      <c r="L131" s="29"/>
      <c r="M131" s="139" t="s">
        <v>1</v>
      </c>
      <c r="N131" s="140" t="s">
        <v>36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121</v>
      </c>
      <c r="AT131" s="143" t="s">
        <v>117</v>
      </c>
      <c r="AU131" s="143" t="s">
        <v>80</v>
      </c>
      <c r="AY131" s="14" t="s">
        <v>115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78</v>
      </c>
      <c r="BK131" s="144">
        <f t="shared" si="9"/>
        <v>0</v>
      </c>
      <c r="BL131" s="14" t="s">
        <v>121</v>
      </c>
      <c r="BM131" s="143" t="s">
        <v>138</v>
      </c>
    </row>
    <row r="132" spans="2:65" s="1" customFormat="1" ht="24.2" customHeight="1">
      <c r="B132" s="130"/>
      <c r="C132" s="131" t="s">
        <v>139</v>
      </c>
      <c r="D132" s="131" t="s">
        <v>117</v>
      </c>
      <c r="E132" s="132" t="s">
        <v>140</v>
      </c>
      <c r="F132" s="133" t="s">
        <v>141</v>
      </c>
      <c r="G132" s="134" t="s">
        <v>120</v>
      </c>
      <c r="H132" s="135">
        <v>96.37</v>
      </c>
      <c r="I132" s="136"/>
      <c r="J132" s="137">
        <f t="shared" si="0"/>
        <v>0</v>
      </c>
      <c r="K132" s="138"/>
      <c r="L132" s="29"/>
      <c r="M132" s="139" t="s">
        <v>1</v>
      </c>
      <c r="N132" s="140" t="s">
        <v>36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121</v>
      </c>
      <c r="AT132" s="143" t="s">
        <v>117</v>
      </c>
      <c r="AU132" s="143" t="s">
        <v>80</v>
      </c>
      <c r="AY132" s="14" t="s">
        <v>115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78</v>
      </c>
      <c r="BK132" s="144">
        <f t="shared" si="9"/>
        <v>0</v>
      </c>
      <c r="BL132" s="14" t="s">
        <v>121</v>
      </c>
      <c r="BM132" s="143" t="s">
        <v>142</v>
      </c>
    </row>
    <row r="133" spans="2:63" s="11" customFormat="1" ht="22.9" customHeight="1">
      <c r="B133" s="118"/>
      <c r="D133" s="119" t="s">
        <v>70</v>
      </c>
      <c r="E133" s="128" t="s">
        <v>80</v>
      </c>
      <c r="F133" s="128" t="s">
        <v>143</v>
      </c>
      <c r="I133" s="121"/>
      <c r="J133" s="129">
        <f>BK133</f>
        <v>0</v>
      </c>
      <c r="L133" s="118"/>
      <c r="M133" s="123"/>
      <c r="P133" s="124">
        <f>SUM(P134:P136)</f>
        <v>0</v>
      </c>
      <c r="R133" s="124">
        <f>SUM(R134:R136)</f>
        <v>0.028400099999999998</v>
      </c>
      <c r="T133" s="125">
        <f>SUM(T134:T136)</f>
        <v>0</v>
      </c>
      <c r="AR133" s="119" t="s">
        <v>78</v>
      </c>
      <c r="AT133" s="126" t="s">
        <v>70</v>
      </c>
      <c r="AU133" s="126" t="s">
        <v>78</v>
      </c>
      <c r="AY133" s="119" t="s">
        <v>115</v>
      </c>
      <c r="BK133" s="127">
        <f>SUM(BK134:BK136)</f>
        <v>0</v>
      </c>
    </row>
    <row r="134" spans="2:65" s="1" customFormat="1" ht="24.2" customHeight="1">
      <c r="B134" s="130"/>
      <c r="C134" s="131" t="s">
        <v>144</v>
      </c>
      <c r="D134" s="131" t="s">
        <v>117</v>
      </c>
      <c r="E134" s="132" t="s">
        <v>145</v>
      </c>
      <c r="F134" s="133" t="s">
        <v>146</v>
      </c>
      <c r="G134" s="134" t="s">
        <v>120</v>
      </c>
      <c r="H134" s="135">
        <v>62.37</v>
      </c>
      <c r="I134" s="136"/>
      <c r="J134" s="137">
        <f>ROUND(I134*H134,2)</f>
        <v>0</v>
      </c>
      <c r="K134" s="138"/>
      <c r="L134" s="29"/>
      <c r="M134" s="139" t="s">
        <v>1</v>
      </c>
      <c r="N134" s="140" t="s">
        <v>36</v>
      </c>
      <c r="P134" s="141">
        <f>O134*H134</f>
        <v>0</v>
      </c>
      <c r="Q134" s="141">
        <v>0.0001</v>
      </c>
      <c r="R134" s="141">
        <f>Q134*H134</f>
        <v>0.006237</v>
      </c>
      <c r="S134" s="141">
        <v>0</v>
      </c>
      <c r="T134" s="142">
        <f>S134*H134</f>
        <v>0</v>
      </c>
      <c r="AR134" s="143" t="s">
        <v>121</v>
      </c>
      <c r="AT134" s="143" t="s">
        <v>117</v>
      </c>
      <c r="AU134" s="143" t="s">
        <v>80</v>
      </c>
      <c r="AY134" s="14" t="s">
        <v>115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4" t="s">
        <v>78</v>
      </c>
      <c r="BK134" s="144">
        <f>ROUND(I134*H134,2)</f>
        <v>0</v>
      </c>
      <c r="BL134" s="14" t="s">
        <v>121</v>
      </c>
      <c r="BM134" s="143" t="s">
        <v>147</v>
      </c>
    </row>
    <row r="135" spans="2:65" s="1" customFormat="1" ht="24.2" customHeight="1">
      <c r="B135" s="130"/>
      <c r="C135" s="145" t="s">
        <v>148</v>
      </c>
      <c r="D135" s="145" t="s">
        <v>149</v>
      </c>
      <c r="E135" s="146" t="s">
        <v>150</v>
      </c>
      <c r="F135" s="147" t="s">
        <v>151</v>
      </c>
      <c r="G135" s="148" t="s">
        <v>120</v>
      </c>
      <c r="H135" s="149">
        <v>73.877</v>
      </c>
      <c r="I135" s="150"/>
      <c r="J135" s="151">
        <f>ROUND(I135*H135,2)</f>
        <v>0</v>
      </c>
      <c r="K135" s="152"/>
      <c r="L135" s="153"/>
      <c r="M135" s="154" t="s">
        <v>1</v>
      </c>
      <c r="N135" s="155" t="s">
        <v>36</v>
      </c>
      <c r="P135" s="141">
        <f>O135*H135</f>
        <v>0</v>
      </c>
      <c r="Q135" s="141">
        <v>0.0003</v>
      </c>
      <c r="R135" s="141">
        <f>Q135*H135</f>
        <v>0.022163099999999998</v>
      </c>
      <c r="S135" s="141">
        <v>0</v>
      </c>
      <c r="T135" s="142">
        <f>S135*H135</f>
        <v>0</v>
      </c>
      <c r="AR135" s="143" t="s">
        <v>148</v>
      </c>
      <c r="AT135" s="143" t="s">
        <v>149</v>
      </c>
      <c r="AU135" s="143" t="s">
        <v>80</v>
      </c>
      <c r="AY135" s="14" t="s">
        <v>115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4" t="s">
        <v>78</v>
      </c>
      <c r="BK135" s="144">
        <f>ROUND(I135*H135,2)</f>
        <v>0</v>
      </c>
      <c r="BL135" s="14" t="s">
        <v>121</v>
      </c>
      <c r="BM135" s="143" t="s">
        <v>152</v>
      </c>
    </row>
    <row r="136" spans="2:51" s="12" customFormat="1" ht="12">
      <c r="B136" s="156"/>
      <c r="D136" s="157" t="s">
        <v>153</v>
      </c>
      <c r="F136" s="158" t="s">
        <v>154</v>
      </c>
      <c r="H136" s="159">
        <v>73.877</v>
      </c>
      <c r="I136" s="160"/>
      <c r="L136" s="156"/>
      <c r="M136" s="161"/>
      <c r="T136" s="162"/>
      <c r="AT136" s="163" t="s">
        <v>153</v>
      </c>
      <c r="AU136" s="163" t="s">
        <v>80</v>
      </c>
      <c r="AV136" s="12" t="s">
        <v>80</v>
      </c>
      <c r="AW136" s="12" t="s">
        <v>3</v>
      </c>
      <c r="AX136" s="12" t="s">
        <v>78</v>
      </c>
      <c r="AY136" s="163" t="s">
        <v>115</v>
      </c>
    </row>
    <row r="137" spans="2:63" s="11" customFormat="1" ht="22.9" customHeight="1">
      <c r="B137" s="118"/>
      <c r="D137" s="119" t="s">
        <v>70</v>
      </c>
      <c r="E137" s="128" t="s">
        <v>135</v>
      </c>
      <c r="F137" s="128" t="s">
        <v>155</v>
      </c>
      <c r="I137" s="121"/>
      <c r="J137" s="129">
        <f>BK137</f>
        <v>0</v>
      </c>
      <c r="L137" s="118"/>
      <c r="M137" s="123"/>
      <c r="P137" s="124">
        <f>SUM(P138:P147)</f>
        <v>0</v>
      </c>
      <c r="R137" s="124">
        <f>SUM(R138:R147)</f>
        <v>16.363879999999998</v>
      </c>
      <c r="T137" s="125">
        <f>SUM(T138:T147)</f>
        <v>0</v>
      </c>
      <c r="AR137" s="119" t="s">
        <v>78</v>
      </c>
      <c r="AT137" s="126" t="s">
        <v>70</v>
      </c>
      <c r="AU137" s="126" t="s">
        <v>78</v>
      </c>
      <c r="AY137" s="119" t="s">
        <v>115</v>
      </c>
      <c r="BK137" s="127">
        <f>SUM(BK138:BK147)</f>
        <v>0</v>
      </c>
    </row>
    <row r="138" spans="2:65" s="1" customFormat="1" ht="24.2" customHeight="1">
      <c r="B138" s="130"/>
      <c r="C138" s="131" t="s">
        <v>156</v>
      </c>
      <c r="D138" s="131" t="s">
        <v>117</v>
      </c>
      <c r="E138" s="132" t="s">
        <v>157</v>
      </c>
      <c r="F138" s="133" t="s">
        <v>158</v>
      </c>
      <c r="G138" s="134" t="s">
        <v>120</v>
      </c>
      <c r="H138" s="135">
        <v>158.74</v>
      </c>
      <c r="I138" s="136"/>
      <c r="J138" s="137">
        <f aca="true" t="shared" si="10" ref="J138:J144">ROUND(I138*H138,2)</f>
        <v>0</v>
      </c>
      <c r="K138" s="138"/>
      <c r="L138" s="29"/>
      <c r="M138" s="139" t="s">
        <v>1</v>
      </c>
      <c r="N138" s="140" t="s">
        <v>36</v>
      </c>
      <c r="P138" s="141">
        <f aca="true" t="shared" si="11" ref="P138:P144">O138*H138</f>
        <v>0</v>
      </c>
      <c r="Q138" s="141">
        <v>0</v>
      </c>
      <c r="R138" s="141">
        <f aca="true" t="shared" si="12" ref="R138:R144">Q138*H138</f>
        <v>0</v>
      </c>
      <c r="S138" s="141">
        <v>0</v>
      </c>
      <c r="T138" s="142">
        <f aca="true" t="shared" si="13" ref="T138:T144">S138*H138</f>
        <v>0</v>
      </c>
      <c r="AR138" s="143" t="s">
        <v>121</v>
      </c>
      <c r="AT138" s="143" t="s">
        <v>117</v>
      </c>
      <c r="AU138" s="143" t="s">
        <v>80</v>
      </c>
      <c r="AY138" s="14" t="s">
        <v>115</v>
      </c>
      <c r="BE138" s="144">
        <f aca="true" t="shared" si="14" ref="BE138:BE144">IF(N138="základní",J138,0)</f>
        <v>0</v>
      </c>
      <c r="BF138" s="144">
        <f aca="true" t="shared" si="15" ref="BF138:BF144">IF(N138="snížená",J138,0)</f>
        <v>0</v>
      </c>
      <c r="BG138" s="144">
        <f aca="true" t="shared" si="16" ref="BG138:BG144">IF(N138="zákl. přenesená",J138,0)</f>
        <v>0</v>
      </c>
      <c r="BH138" s="144">
        <f aca="true" t="shared" si="17" ref="BH138:BH144">IF(N138="sníž. přenesená",J138,0)</f>
        <v>0</v>
      </c>
      <c r="BI138" s="144">
        <f aca="true" t="shared" si="18" ref="BI138:BI144">IF(N138="nulová",J138,0)</f>
        <v>0</v>
      </c>
      <c r="BJ138" s="14" t="s">
        <v>78</v>
      </c>
      <c r="BK138" s="144">
        <f aca="true" t="shared" si="19" ref="BK138:BK144">ROUND(I138*H138,2)</f>
        <v>0</v>
      </c>
      <c r="BL138" s="14" t="s">
        <v>121</v>
      </c>
      <c r="BM138" s="143" t="s">
        <v>159</v>
      </c>
    </row>
    <row r="139" spans="2:65" s="1" customFormat="1" ht="24.2" customHeight="1">
      <c r="B139" s="130"/>
      <c r="C139" s="131" t="s">
        <v>160</v>
      </c>
      <c r="D139" s="131" t="s">
        <v>117</v>
      </c>
      <c r="E139" s="132" t="s">
        <v>161</v>
      </c>
      <c r="F139" s="133" t="s">
        <v>162</v>
      </c>
      <c r="G139" s="134" t="s">
        <v>120</v>
      </c>
      <c r="H139" s="135">
        <v>67.04</v>
      </c>
      <c r="I139" s="136"/>
      <c r="J139" s="137">
        <f t="shared" si="10"/>
        <v>0</v>
      </c>
      <c r="K139" s="138"/>
      <c r="L139" s="29"/>
      <c r="M139" s="139" t="s">
        <v>1</v>
      </c>
      <c r="N139" s="140" t="s">
        <v>36</v>
      </c>
      <c r="P139" s="141">
        <f t="shared" si="11"/>
        <v>0</v>
      </c>
      <c r="Q139" s="141">
        <v>0</v>
      </c>
      <c r="R139" s="141">
        <f t="shared" si="12"/>
        <v>0</v>
      </c>
      <c r="S139" s="141">
        <v>0</v>
      </c>
      <c r="T139" s="142">
        <f t="shared" si="13"/>
        <v>0</v>
      </c>
      <c r="AR139" s="143" t="s">
        <v>121</v>
      </c>
      <c r="AT139" s="143" t="s">
        <v>117</v>
      </c>
      <c r="AU139" s="143" t="s">
        <v>80</v>
      </c>
      <c r="AY139" s="14" t="s">
        <v>115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4" t="s">
        <v>78</v>
      </c>
      <c r="BK139" s="144">
        <f t="shared" si="19"/>
        <v>0</v>
      </c>
      <c r="BL139" s="14" t="s">
        <v>121</v>
      </c>
      <c r="BM139" s="143" t="s">
        <v>163</v>
      </c>
    </row>
    <row r="140" spans="2:65" s="1" customFormat="1" ht="24.2" customHeight="1">
      <c r="B140" s="130"/>
      <c r="C140" s="131" t="s">
        <v>164</v>
      </c>
      <c r="D140" s="131" t="s">
        <v>117</v>
      </c>
      <c r="E140" s="132" t="s">
        <v>165</v>
      </c>
      <c r="F140" s="133" t="s">
        <v>166</v>
      </c>
      <c r="G140" s="134" t="s">
        <v>120</v>
      </c>
      <c r="H140" s="135">
        <v>1770</v>
      </c>
      <c r="I140" s="136"/>
      <c r="J140" s="137">
        <f t="shared" si="10"/>
        <v>0</v>
      </c>
      <c r="K140" s="138"/>
      <c r="L140" s="29"/>
      <c r="M140" s="139" t="s">
        <v>1</v>
      </c>
      <c r="N140" s="140" t="s">
        <v>36</v>
      </c>
      <c r="P140" s="141">
        <f t="shared" si="11"/>
        <v>0</v>
      </c>
      <c r="Q140" s="141">
        <v>0</v>
      </c>
      <c r="R140" s="141">
        <f t="shared" si="12"/>
        <v>0</v>
      </c>
      <c r="S140" s="141">
        <v>0</v>
      </c>
      <c r="T140" s="142">
        <f t="shared" si="13"/>
        <v>0</v>
      </c>
      <c r="AR140" s="143" t="s">
        <v>121</v>
      </c>
      <c r="AT140" s="143" t="s">
        <v>117</v>
      </c>
      <c r="AU140" s="143" t="s">
        <v>80</v>
      </c>
      <c r="AY140" s="14" t="s">
        <v>115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4" t="s">
        <v>78</v>
      </c>
      <c r="BK140" s="144">
        <f t="shared" si="19"/>
        <v>0</v>
      </c>
      <c r="BL140" s="14" t="s">
        <v>121</v>
      </c>
      <c r="BM140" s="143" t="s">
        <v>167</v>
      </c>
    </row>
    <row r="141" spans="2:65" s="1" customFormat="1" ht="33" customHeight="1">
      <c r="B141" s="130"/>
      <c r="C141" s="131" t="s">
        <v>168</v>
      </c>
      <c r="D141" s="131" t="s">
        <v>117</v>
      </c>
      <c r="E141" s="132" t="s">
        <v>169</v>
      </c>
      <c r="F141" s="133" t="s">
        <v>170</v>
      </c>
      <c r="G141" s="134" t="s">
        <v>120</v>
      </c>
      <c r="H141" s="135">
        <v>1770</v>
      </c>
      <c r="I141" s="136"/>
      <c r="J141" s="137">
        <f t="shared" si="10"/>
        <v>0</v>
      </c>
      <c r="K141" s="138"/>
      <c r="L141" s="29"/>
      <c r="M141" s="139" t="s">
        <v>1</v>
      </c>
      <c r="N141" s="140" t="s">
        <v>36</v>
      </c>
      <c r="P141" s="141">
        <f t="shared" si="11"/>
        <v>0</v>
      </c>
      <c r="Q141" s="141">
        <v>0</v>
      </c>
      <c r="R141" s="141">
        <f t="shared" si="12"/>
        <v>0</v>
      </c>
      <c r="S141" s="141">
        <v>0</v>
      </c>
      <c r="T141" s="142">
        <f t="shared" si="13"/>
        <v>0</v>
      </c>
      <c r="AR141" s="143" t="s">
        <v>121</v>
      </c>
      <c r="AT141" s="143" t="s">
        <v>117</v>
      </c>
      <c r="AU141" s="143" t="s">
        <v>80</v>
      </c>
      <c r="AY141" s="14" t="s">
        <v>115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4" t="s">
        <v>78</v>
      </c>
      <c r="BK141" s="144">
        <f t="shared" si="19"/>
        <v>0</v>
      </c>
      <c r="BL141" s="14" t="s">
        <v>121</v>
      </c>
      <c r="BM141" s="143" t="s">
        <v>171</v>
      </c>
    </row>
    <row r="142" spans="2:65" s="1" customFormat="1" ht="24.2" customHeight="1">
      <c r="B142" s="130"/>
      <c r="C142" s="131" t="s">
        <v>172</v>
      </c>
      <c r="D142" s="131" t="s">
        <v>117</v>
      </c>
      <c r="E142" s="132" t="s">
        <v>173</v>
      </c>
      <c r="F142" s="133" t="s">
        <v>174</v>
      </c>
      <c r="G142" s="134" t="s">
        <v>120</v>
      </c>
      <c r="H142" s="135">
        <v>1770</v>
      </c>
      <c r="I142" s="136"/>
      <c r="J142" s="137">
        <f t="shared" si="10"/>
        <v>0</v>
      </c>
      <c r="K142" s="138"/>
      <c r="L142" s="29"/>
      <c r="M142" s="139" t="s">
        <v>1</v>
      </c>
      <c r="N142" s="140" t="s">
        <v>36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121</v>
      </c>
      <c r="AT142" s="143" t="s">
        <v>117</v>
      </c>
      <c r="AU142" s="143" t="s">
        <v>80</v>
      </c>
      <c r="AY142" s="14" t="s">
        <v>115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4" t="s">
        <v>78</v>
      </c>
      <c r="BK142" s="144">
        <f t="shared" si="19"/>
        <v>0</v>
      </c>
      <c r="BL142" s="14" t="s">
        <v>121</v>
      </c>
      <c r="BM142" s="143" t="s">
        <v>175</v>
      </c>
    </row>
    <row r="143" spans="2:65" s="1" customFormat="1" ht="24.2" customHeight="1">
      <c r="B143" s="130"/>
      <c r="C143" s="131" t="s">
        <v>8</v>
      </c>
      <c r="D143" s="131" t="s">
        <v>117</v>
      </c>
      <c r="E143" s="132" t="s">
        <v>176</v>
      </c>
      <c r="F143" s="133" t="s">
        <v>177</v>
      </c>
      <c r="G143" s="134" t="s">
        <v>120</v>
      </c>
      <c r="H143" s="135">
        <v>54</v>
      </c>
      <c r="I143" s="136"/>
      <c r="J143" s="137">
        <f t="shared" si="10"/>
        <v>0</v>
      </c>
      <c r="K143" s="138"/>
      <c r="L143" s="29"/>
      <c r="M143" s="139" t="s">
        <v>1</v>
      </c>
      <c r="N143" s="140" t="s">
        <v>36</v>
      </c>
      <c r="P143" s="141">
        <f t="shared" si="11"/>
        <v>0</v>
      </c>
      <c r="Q143" s="141">
        <v>0.11162</v>
      </c>
      <c r="R143" s="141">
        <f t="shared" si="12"/>
        <v>6.02748</v>
      </c>
      <c r="S143" s="141">
        <v>0</v>
      </c>
      <c r="T143" s="142">
        <f t="shared" si="13"/>
        <v>0</v>
      </c>
      <c r="AR143" s="143" t="s">
        <v>121</v>
      </c>
      <c r="AT143" s="143" t="s">
        <v>117</v>
      </c>
      <c r="AU143" s="143" t="s">
        <v>80</v>
      </c>
      <c r="AY143" s="14" t="s">
        <v>115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4" t="s">
        <v>78</v>
      </c>
      <c r="BK143" s="144">
        <f t="shared" si="19"/>
        <v>0</v>
      </c>
      <c r="BL143" s="14" t="s">
        <v>121</v>
      </c>
      <c r="BM143" s="143" t="s">
        <v>178</v>
      </c>
    </row>
    <row r="144" spans="2:65" s="1" customFormat="1" ht="16.5" customHeight="1">
      <c r="B144" s="130"/>
      <c r="C144" s="145" t="s">
        <v>179</v>
      </c>
      <c r="D144" s="145" t="s">
        <v>149</v>
      </c>
      <c r="E144" s="146" t="s">
        <v>180</v>
      </c>
      <c r="F144" s="147" t="s">
        <v>181</v>
      </c>
      <c r="G144" s="148" t="s">
        <v>120</v>
      </c>
      <c r="H144" s="149">
        <v>55.62</v>
      </c>
      <c r="I144" s="150"/>
      <c r="J144" s="151">
        <f t="shared" si="10"/>
        <v>0</v>
      </c>
      <c r="K144" s="152"/>
      <c r="L144" s="153"/>
      <c r="M144" s="154" t="s">
        <v>1</v>
      </c>
      <c r="N144" s="155" t="s">
        <v>36</v>
      </c>
      <c r="P144" s="141">
        <f t="shared" si="11"/>
        <v>0</v>
      </c>
      <c r="Q144" s="141">
        <v>0.176</v>
      </c>
      <c r="R144" s="141">
        <f t="shared" si="12"/>
        <v>9.789119999999999</v>
      </c>
      <c r="S144" s="141">
        <v>0</v>
      </c>
      <c r="T144" s="142">
        <f t="shared" si="13"/>
        <v>0</v>
      </c>
      <c r="AR144" s="143" t="s">
        <v>148</v>
      </c>
      <c r="AT144" s="143" t="s">
        <v>149</v>
      </c>
      <c r="AU144" s="143" t="s">
        <v>80</v>
      </c>
      <c r="AY144" s="14" t="s">
        <v>115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4" t="s">
        <v>78</v>
      </c>
      <c r="BK144" s="144">
        <f t="shared" si="19"/>
        <v>0</v>
      </c>
      <c r="BL144" s="14" t="s">
        <v>121</v>
      </c>
      <c r="BM144" s="143" t="s">
        <v>182</v>
      </c>
    </row>
    <row r="145" spans="2:51" s="12" customFormat="1" ht="12">
      <c r="B145" s="156"/>
      <c r="D145" s="157" t="s">
        <v>153</v>
      </c>
      <c r="F145" s="158" t="s">
        <v>183</v>
      </c>
      <c r="H145" s="159">
        <v>55.62</v>
      </c>
      <c r="I145" s="160"/>
      <c r="L145" s="156"/>
      <c r="M145" s="161"/>
      <c r="T145" s="162"/>
      <c r="AT145" s="163" t="s">
        <v>153</v>
      </c>
      <c r="AU145" s="163" t="s">
        <v>80</v>
      </c>
      <c r="AV145" s="12" t="s">
        <v>80</v>
      </c>
      <c r="AW145" s="12" t="s">
        <v>3</v>
      </c>
      <c r="AX145" s="12" t="s">
        <v>78</v>
      </c>
      <c r="AY145" s="163" t="s">
        <v>115</v>
      </c>
    </row>
    <row r="146" spans="2:65" s="1" customFormat="1" ht="24.2" customHeight="1">
      <c r="B146" s="130"/>
      <c r="C146" s="131" t="s">
        <v>184</v>
      </c>
      <c r="D146" s="131" t="s">
        <v>117</v>
      </c>
      <c r="E146" s="132" t="s">
        <v>185</v>
      </c>
      <c r="F146" s="133" t="s">
        <v>186</v>
      </c>
      <c r="G146" s="134" t="s">
        <v>129</v>
      </c>
      <c r="H146" s="135">
        <v>8</v>
      </c>
      <c r="I146" s="136"/>
      <c r="J146" s="137">
        <f>ROUND(I146*H146,2)</f>
        <v>0</v>
      </c>
      <c r="K146" s="138"/>
      <c r="L146" s="29"/>
      <c r="M146" s="139" t="s">
        <v>1</v>
      </c>
      <c r="N146" s="140" t="s">
        <v>36</v>
      </c>
      <c r="P146" s="141">
        <f>O146*H146</f>
        <v>0</v>
      </c>
      <c r="Q146" s="141">
        <v>1E-05</v>
      </c>
      <c r="R146" s="141">
        <f>Q146*H146</f>
        <v>8E-05</v>
      </c>
      <c r="S146" s="141">
        <v>0</v>
      </c>
      <c r="T146" s="142">
        <f>S146*H146</f>
        <v>0</v>
      </c>
      <c r="AR146" s="143" t="s">
        <v>121</v>
      </c>
      <c r="AT146" s="143" t="s">
        <v>117</v>
      </c>
      <c r="AU146" s="143" t="s">
        <v>80</v>
      </c>
      <c r="AY146" s="14" t="s">
        <v>115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4" t="s">
        <v>78</v>
      </c>
      <c r="BK146" s="144">
        <f>ROUND(I146*H146,2)</f>
        <v>0</v>
      </c>
      <c r="BL146" s="14" t="s">
        <v>121</v>
      </c>
      <c r="BM146" s="143" t="s">
        <v>187</v>
      </c>
    </row>
    <row r="147" spans="2:65" s="1" customFormat="1" ht="16.5" customHeight="1">
      <c r="B147" s="130"/>
      <c r="C147" s="131" t="s">
        <v>188</v>
      </c>
      <c r="D147" s="131" t="s">
        <v>117</v>
      </c>
      <c r="E147" s="132" t="s">
        <v>189</v>
      </c>
      <c r="F147" s="133" t="s">
        <v>190</v>
      </c>
      <c r="G147" s="134" t="s">
        <v>129</v>
      </c>
      <c r="H147" s="135">
        <v>152</v>
      </c>
      <c r="I147" s="136"/>
      <c r="J147" s="137">
        <f>ROUND(I147*H147,2)</f>
        <v>0</v>
      </c>
      <c r="K147" s="138"/>
      <c r="L147" s="29"/>
      <c r="M147" s="139" t="s">
        <v>1</v>
      </c>
      <c r="N147" s="140" t="s">
        <v>36</v>
      </c>
      <c r="P147" s="141">
        <f>O147*H147</f>
        <v>0</v>
      </c>
      <c r="Q147" s="141">
        <v>0.0036</v>
      </c>
      <c r="R147" s="141">
        <f>Q147*H147</f>
        <v>0.5472</v>
      </c>
      <c r="S147" s="141">
        <v>0</v>
      </c>
      <c r="T147" s="142">
        <f>S147*H147</f>
        <v>0</v>
      </c>
      <c r="AR147" s="143" t="s">
        <v>121</v>
      </c>
      <c r="AT147" s="143" t="s">
        <v>117</v>
      </c>
      <c r="AU147" s="143" t="s">
        <v>80</v>
      </c>
      <c r="AY147" s="14" t="s">
        <v>115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4" t="s">
        <v>78</v>
      </c>
      <c r="BK147" s="144">
        <f>ROUND(I147*H147,2)</f>
        <v>0</v>
      </c>
      <c r="BL147" s="14" t="s">
        <v>121</v>
      </c>
      <c r="BM147" s="143" t="s">
        <v>191</v>
      </c>
    </row>
    <row r="148" spans="2:63" s="11" customFormat="1" ht="22.9" customHeight="1">
      <c r="B148" s="118"/>
      <c r="D148" s="119" t="s">
        <v>70</v>
      </c>
      <c r="E148" s="128" t="s">
        <v>148</v>
      </c>
      <c r="F148" s="128" t="s">
        <v>192</v>
      </c>
      <c r="I148" s="121"/>
      <c r="J148" s="129">
        <f>BK148</f>
        <v>0</v>
      </c>
      <c r="L148" s="118"/>
      <c r="M148" s="123"/>
      <c r="P148" s="124">
        <f>P149</f>
        <v>0</v>
      </c>
      <c r="R148" s="124">
        <f>R149</f>
        <v>2.5248</v>
      </c>
      <c r="T148" s="125">
        <f>T149</f>
        <v>0</v>
      </c>
      <c r="AR148" s="119" t="s">
        <v>78</v>
      </c>
      <c r="AT148" s="126" t="s">
        <v>70</v>
      </c>
      <c r="AU148" s="126" t="s">
        <v>78</v>
      </c>
      <c r="AY148" s="119" t="s">
        <v>115</v>
      </c>
      <c r="BK148" s="127">
        <f>BK149</f>
        <v>0</v>
      </c>
    </row>
    <row r="149" spans="2:65" s="1" customFormat="1" ht="16.5" customHeight="1">
      <c r="B149" s="130"/>
      <c r="C149" s="131" t="s">
        <v>193</v>
      </c>
      <c r="D149" s="131" t="s">
        <v>117</v>
      </c>
      <c r="E149" s="132" t="s">
        <v>194</v>
      </c>
      <c r="F149" s="133" t="s">
        <v>195</v>
      </c>
      <c r="G149" s="134" t="s">
        <v>196</v>
      </c>
      <c r="H149" s="135">
        <v>6</v>
      </c>
      <c r="I149" s="136"/>
      <c r="J149" s="137">
        <f>ROUND(I149*H149,2)</f>
        <v>0</v>
      </c>
      <c r="K149" s="138"/>
      <c r="L149" s="29"/>
      <c r="M149" s="139" t="s">
        <v>1</v>
      </c>
      <c r="N149" s="140" t="s">
        <v>36</v>
      </c>
      <c r="P149" s="141">
        <f>O149*H149</f>
        <v>0</v>
      </c>
      <c r="Q149" s="141">
        <v>0.4208</v>
      </c>
      <c r="R149" s="141">
        <f>Q149*H149</f>
        <v>2.5248</v>
      </c>
      <c r="S149" s="141">
        <v>0</v>
      </c>
      <c r="T149" s="142">
        <f>S149*H149</f>
        <v>0</v>
      </c>
      <c r="AR149" s="143" t="s">
        <v>121</v>
      </c>
      <c r="AT149" s="143" t="s">
        <v>117</v>
      </c>
      <c r="AU149" s="143" t="s">
        <v>80</v>
      </c>
      <c r="AY149" s="14" t="s">
        <v>115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4" t="s">
        <v>78</v>
      </c>
      <c r="BK149" s="144">
        <f>ROUND(I149*H149,2)</f>
        <v>0</v>
      </c>
      <c r="BL149" s="14" t="s">
        <v>121</v>
      </c>
      <c r="BM149" s="143" t="s">
        <v>197</v>
      </c>
    </row>
    <row r="150" spans="2:63" s="11" customFormat="1" ht="22.9" customHeight="1">
      <c r="B150" s="118"/>
      <c r="D150" s="119" t="s">
        <v>70</v>
      </c>
      <c r="E150" s="128" t="s">
        <v>156</v>
      </c>
      <c r="F150" s="128" t="s">
        <v>198</v>
      </c>
      <c r="I150" s="121"/>
      <c r="J150" s="129">
        <f>BK150</f>
        <v>0</v>
      </c>
      <c r="L150" s="118"/>
      <c r="M150" s="123"/>
      <c r="P150" s="124">
        <f>SUM(P151:P159)</f>
        <v>0</v>
      </c>
      <c r="R150" s="124">
        <f>SUM(R151:R159)</f>
        <v>39.6162954</v>
      </c>
      <c r="T150" s="125">
        <f>SUM(T151:T159)</f>
        <v>35.4</v>
      </c>
      <c r="AR150" s="119" t="s">
        <v>78</v>
      </c>
      <c r="AT150" s="126" t="s">
        <v>70</v>
      </c>
      <c r="AU150" s="126" t="s">
        <v>78</v>
      </c>
      <c r="AY150" s="119" t="s">
        <v>115</v>
      </c>
      <c r="BK150" s="127">
        <f>SUM(BK151:BK159)</f>
        <v>0</v>
      </c>
    </row>
    <row r="151" spans="2:65" s="1" customFormat="1" ht="24.2" customHeight="1">
      <c r="B151" s="130"/>
      <c r="C151" s="131" t="s">
        <v>199</v>
      </c>
      <c r="D151" s="131" t="s">
        <v>117</v>
      </c>
      <c r="E151" s="132" t="s">
        <v>200</v>
      </c>
      <c r="F151" s="133" t="s">
        <v>201</v>
      </c>
      <c r="G151" s="134" t="s">
        <v>129</v>
      </c>
      <c r="H151" s="135">
        <v>33</v>
      </c>
      <c r="I151" s="136"/>
      <c r="J151" s="137">
        <f>ROUND(I151*H151,2)</f>
        <v>0</v>
      </c>
      <c r="K151" s="138"/>
      <c r="L151" s="29"/>
      <c r="M151" s="139" t="s">
        <v>1</v>
      </c>
      <c r="N151" s="140" t="s">
        <v>36</v>
      </c>
      <c r="P151" s="141">
        <f>O151*H151</f>
        <v>0</v>
      </c>
      <c r="Q151" s="141">
        <v>0.14321</v>
      </c>
      <c r="R151" s="141">
        <f>Q151*H151</f>
        <v>4.72593</v>
      </c>
      <c r="S151" s="141">
        <v>0</v>
      </c>
      <c r="T151" s="142">
        <f>S151*H151</f>
        <v>0</v>
      </c>
      <c r="AR151" s="143" t="s">
        <v>121</v>
      </c>
      <c r="AT151" s="143" t="s">
        <v>117</v>
      </c>
      <c r="AU151" s="143" t="s">
        <v>80</v>
      </c>
      <c r="AY151" s="14" t="s">
        <v>115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4" t="s">
        <v>78</v>
      </c>
      <c r="BK151" s="144">
        <f>ROUND(I151*H151,2)</f>
        <v>0</v>
      </c>
      <c r="BL151" s="14" t="s">
        <v>121</v>
      </c>
      <c r="BM151" s="143" t="s">
        <v>202</v>
      </c>
    </row>
    <row r="152" spans="2:65" s="1" customFormat="1" ht="16.5" customHeight="1">
      <c r="B152" s="130"/>
      <c r="C152" s="145" t="s">
        <v>203</v>
      </c>
      <c r="D152" s="145" t="s">
        <v>149</v>
      </c>
      <c r="E152" s="146" t="s">
        <v>204</v>
      </c>
      <c r="F152" s="147" t="s">
        <v>205</v>
      </c>
      <c r="G152" s="148" t="s">
        <v>129</v>
      </c>
      <c r="H152" s="149">
        <v>33.66</v>
      </c>
      <c r="I152" s="150"/>
      <c r="J152" s="151">
        <f>ROUND(I152*H152,2)</f>
        <v>0</v>
      </c>
      <c r="K152" s="152"/>
      <c r="L152" s="153"/>
      <c r="M152" s="154" t="s">
        <v>1</v>
      </c>
      <c r="N152" s="155" t="s">
        <v>36</v>
      </c>
      <c r="P152" s="141">
        <f>O152*H152</f>
        <v>0</v>
      </c>
      <c r="Q152" s="141">
        <v>0.08</v>
      </c>
      <c r="R152" s="141">
        <f>Q152*H152</f>
        <v>2.6927999999999996</v>
      </c>
      <c r="S152" s="141">
        <v>0</v>
      </c>
      <c r="T152" s="142">
        <f>S152*H152</f>
        <v>0</v>
      </c>
      <c r="AR152" s="143" t="s">
        <v>148</v>
      </c>
      <c r="AT152" s="143" t="s">
        <v>149</v>
      </c>
      <c r="AU152" s="143" t="s">
        <v>80</v>
      </c>
      <c r="AY152" s="14" t="s">
        <v>115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4" t="s">
        <v>78</v>
      </c>
      <c r="BK152" s="144">
        <f>ROUND(I152*H152,2)</f>
        <v>0</v>
      </c>
      <c r="BL152" s="14" t="s">
        <v>121</v>
      </c>
      <c r="BM152" s="143" t="s">
        <v>206</v>
      </c>
    </row>
    <row r="153" spans="2:51" s="12" customFormat="1" ht="12">
      <c r="B153" s="156"/>
      <c r="D153" s="157" t="s">
        <v>153</v>
      </c>
      <c r="F153" s="158" t="s">
        <v>207</v>
      </c>
      <c r="H153" s="159">
        <v>33.66</v>
      </c>
      <c r="I153" s="160"/>
      <c r="L153" s="156"/>
      <c r="M153" s="161"/>
      <c r="T153" s="162"/>
      <c r="AT153" s="163" t="s">
        <v>153</v>
      </c>
      <c r="AU153" s="163" t="s">
        <v>80</v>
      </c>
      <c r="AV153" s="12" t="s">
        <v>80</v>
      </c>
      <c r="AW153" s="12" t="s">
        <v>3</v>
      </c>
      <c r="AX153" s="12" t="s">
        <v>78</v>
      </c>
      <c r="AY153" s="163" t="s">
        <v>115</v>
      </c>
    </row>
    <row r="154" spans="2:65" s="1" customFormat="1" ht="24.2" customHeight="1">
      <c r="B154" s="130"/>
      <c r="C154" s="131" t="s">
        <v>7</v>
      </c>
      <c r="D154" s="131" t="s">
        <v>117</v>
      </c>
      <c r="E154" s="132" t="s">
        <v>208</v>
      </c>
      <c r="F154" s="133" t="s">
        <v>209</v>
      </c>
      <c r="G154" s="134" t="s">
        <v>133</v>
      </c>
      <c r="H154" s="135">
        <v>2.31</v>
      </c>
      <c r="I154" s="136"/>
      <c r="J154" s="137">
        <f aca="true" t="shared" si="20" ref="J154:J159">ROUND(I154*H154,2)</f>
        <v>0</v>
      </c>
      <c r="K154" s="138"/>
      <c r="L154" s="29"/>
      <c r="M154" s="139" t="s">
        <v>1</v>
      </c>
      <c r="N154" s="140" t="s">
        <v>36</v>
      </c>
      <c r="P154" s="141">
        <f aca="true" t="shared" si="21" ref="P154:P159">O154*H154</f>
        <v>0</v>
      </c>
      <c r="Q154" s="141">
        <v>2.25634</v>
      </c>
      <c r="R154" s="141">
        <f aca="true" t="shared" si="22" ref="R154:R159">Q154*H154</f>
        <v>5.2121454</v>
      </c>
      <c r="S154" s="141">
        <v>0</v>
      </c>
      <c r="T154" s="142">
        <f aca="true" t="shared" si="23" ref="T154:T159">S154*H154</f>
        <v>0</v>
      </c>
      <c r="AR154" s="143" t="s">
        <v>121</v>
      </c>
      <c r="AT154" s="143" t="s">
        <v>117</v>
      </c>
      <c r="AU154" s="143" t="s">
        <v>80</v>
      </c>
      <c r="AY154" s="14" t="s">
        <v>115</v>
      </c>
      <c r="BE154" s="144">
        <f aca="true" t="shared" si="24" ref="BE154:BE159">IF(N154="základní",J154,0)</f>
        <v>0</v>
      </c>
      <c r="BF154" s="144">
        <f aca="true" t="shared" si="25" ref="BF154:BF159">IF(N154="snížená",J154,0)</f>
        <v>0</v>
      </c>
      <c r="BG154" s="144">
        <f aca="true" t="shared" si="26" ref="BG154:BG159">IF(N154="zákl. přenesená",J154,0)</f>
        <v>0</v>
      </c>
      <c r="BH154" s="144">
        <f aca="true" t="shared" si="27" ref="BH154:BH159">IF(N154="sníž. přenesená",J154,0)</f>
        <v>0</v>
      </c>
      <c r="BI154" s="144">
        <f aca="true" t="shared" si="28" ref="BI154:BI159">IF(N154="nulová",J154,0)</f>
        <v>0</v>
      </c>
      <c r="BJ154" s="14" t="s">
        <v>78</v>
      </c>
      <c r="BK154" s="144">
        <f aca="true" t="shared" si="29" ref="BK154:BK159">ROUND(I154*H154,2)</f>
        <v>0</v>
      </c>
      <c r="BL154" s="14" t="s">
        <v>121</v>
      </c>
      <c r="BM154" s="143" t="s">
        <v>210</v>
      </c>
    </row>
    <row r="155" spans="2:65" s="1" customFormat="1" ht="24.2" customHeight="1">
      <c r="B155" s="130"/>
      <c r="C155" s="131" t="s">
        <v>211</v>
      </c>
      <c r="D155" s="131" t="s">
        <v>117</v>
      </c>
      <c r="E155" s="132" t="s">
        <v>212</v>
      </c>
      <c r="F155" s="133" t="s">
        <v>213</v>
      </c>
      <c r="G155" s="134" t="s">
        <v>129</v>
      </c>
      <c r="H155" s="135">
        <v>152</v>
      </c>
      <c r="I155" s="136"/>
      <c r="J155" s="137">
        <f t="shared" si="20"/>
        <v>0</v>
      </c>
      <c r="K155" s="138"/>
      <c r="L155" s="29"/>
      <c r="M155" s="139" t="s">
        <v>1</v>
      </c>
      <c r="N155" s="140" t="s">
        <v>36</v>
      </c>
      <c r="P155" s="141">
        <f t="shared" si="21"/>
        <v>0</v>
      </c>
      <c r="Q155" s="141">
        <v>0</v>
      </c>
      <c r="R155" s="141">
        <f t="shared" si="22"/>
        <v>0</v>
      </c>
      <c r="S155" s="141">
        <v>0</v>
      </c>
      <c r="T155" s="142">
        <f t="shared" si="23"/>
        <v>0</v>
      </c>
      <c r="AR155" s="143" t="s">
        <v>121</v>
      </c>
      <c r="AT155" s="143" t="s">
        <v>117</v>
      </c>
      <c r="AU155" s="143" t="s">
        <v>80</v>
      </c>
      <c r="AY155" s="14" t="s">
        <v>115</v>
      </c>
      <c r="BE155" s="144">
        <f t="shared" si="24"/>
        <v>0</v>
      </c>
      <c r="BF155" s="144">
        <f t="shared" si="25"/>
        <v>0</v>
      </c>
      <c r="BG155" s="144">
        <f t="shared" si="26"/>
        <v>0</v>
      </c>
      <c r="BH155" s="144">
        <f t="shared" si="27"/>
        <v>0</v>
      </c>
      <c r="BI155" s="144">
        <f t="shared" si="28"/>
        <v>0</v>
      </c>
      <c r="BJ155" s="14" t="s">
        <v>78</v>
      </c>
      <c r="BK155" s="144">
        <f t="shared" si="29"/>
        <v>0</v>
      </c>
      <c r="BL155" s="14" t="s">
        <v>121</v>
      </c>
      <c r="BM155" s="143" t="s">
        <v>214</v>
      </c>
    </row>
    <row r="156" spans="2:65" s="1" customFormat="1" ht="24.2" customHeight="1">
      <c r="B156" s="130"/>
      <c r="C156" s="131" t="s">
        <v>215</v>
      </c>
      <c r="D156" s="131" t="s">
        <v>117</v>
      </c>
      <c r="E156" s="132" t="s">
        <v>216</v>
      </c>
      <c r="F156" s="133" t="s">
        <v>217</v>
      </c>
      <c r="G156" s="134" t="s">
        <v>120</v>
      </c>
      <c r="H156" s="135">
        <v>1947</v>
      </c>
      <c r="I156" s="136"/>
      <c r="J156" s="137">
        <f t="shared" si="20"/>
        <v>0</v>
      </c>
      <c r="K156" s="138"/>
      <c r="L156" s="29"/>
      <c r="M156" s="139" t="s">
        <v>1</v>
      </c>
      <c r="N156" s="140" t="s">
        <v>36</v>
      </c>
      <c r="P156" s="141">
        <f t="shared" si="21"/>
        <v>0</v>
      </c>
      <c r="Q156" s="141">
        <v>0.01386</v>
      </c>
      <c r="R156" s="141">
        <f t="shared" si="22"/>
        <v>26.98542</v>
      </c>
      <c r="S156" s="141">
        <v>0</v>
      </c>
      <c r="T156" s="142">
        <f t="shared" si="23"/>
        <v>0</v>
      </c>
      <c r="AR156" s="143" t="s">
        <v>121</v>
      </c>
      <c r="AT156" s="143" t="s">
        <v>117</v>
      </c>
      <c r="AU156" s="143" t="s">
        <v>80</v>
      </c>
      <c r="AY156" s="14" t="s">
        <v>115</v>
      </c>
      <c r="BE156" s="144">
        <f t="shared" si="24"/>
        <v>0</v>
      </c>
      <c r="BF156" s="144">
        <f t="shared" si="25"/>
        <v>0</v>
      </c>
      <c r="BG156" s="144">
        <f t="shared" si="26"/>
        <v>0</v>
      </c>
      <c r="BH156" s="144">
        <f t="shared" si="27"/>
        <v>0</v>
      </c>
      <c r="BI156" s="144">
        <f t="shared" si="28"/>
        <v>0</v>
      </c>
      <c r="BJ156" s="14" t="s">
        <v>78</v>
      </c>
      <c r="BK156" s="144">
        <f t="shared" si="29"/>
        <v>0</v>
      </c>
      <c r="BL156" s="14" t="s">
        <v>121</v>
      </c>
      <c r="BM156" s="143" t="s">
        <v>218</v>
      </c>
    </row>
    <row r="157" spans="2:65" s="1" customFormat="1" ht="24.2" customHeight="1">
      <c r="B157" s="130"/>
      <c r="C157" s="131" t="s">
        <v>219</v>
      </c>
      <c r="D157" s="131" t="s">
        <v>117</v>
      </c>
      <c r="E157" s="132" t="s">
        <v>220</v>
      </c>
      <c r="F157" s="133" t="s">
        <v>221</v>
      </c>
      <c r="G157" s="134" t="s">
        <v>129</v>
      </c>
      <c r="H157" s="135">
        <v>16</v>
      </c>
      <c r="I157" s="136"/>
      <c r="J157" s="137">
        <f t="shared" si="20"/>
        <v>0</v>
      </c>
      <c r="K157" s="138"/>
      <c r="L157" s="29"/>
      <c r="M157" s="139" t="s">
        <v>1</v>
      </c>
      <c r="N157" s="140" t="s">
        <v>36</v>
      </c>
      <c r="P157" s="141">
        <f t="shared" si="21"/>
        <v>0</v>
      </c>
      <c r="Q157" s="141">
        <v>0</v>
      </c>
      <c r="R157" s="141">
        <f t="shared" si="22"/>
        <v>0</v>
      </c>
      <c r="S157" s="141">
        <v>0</v>
      </c>
      <c r="T157" s="142">
        <f t="shared" si="23"/>
        <v>0</v>
      </c>
      <c r="AR157" s="143" t="s">
        <v>121</v>
      </c>
      <c r="AT157" s="143" t="s">
        <v>117</v>
      </c>
      <c r="AU157" s="143" t="s">
        <v>80</v>
      </c>
      <c r="AY157" s="14" t="s">
        <v>115</v>
      </c>
      <c r="BE157" s="144">
        <f t="shared" si="24"/>
        <v>0</v>
      </c>
      <c r="BF157" s="144">
        <f t="shared" si="25"/>
        <v>0</v>
      </c>
      <c r="BG157" s="144">
        <f t="shared" si="26"/>
        <v>0</v>
      </c>
      <c r="BH157" s="144">
        <f t="shared" si="27"/>
        <v>0</v>
      </c>
      <c r="BI157" s="144">
        <f t="shared" si="28"/>
        <v>0</v>
      </c>
      <c r="BJ157" s="14" t="s">
        <v>78</v>
      </c>
      <c r="BK157" s="144">
        <f t="shared" si="29"/>
        <v>0</v>
      </c>
      <c r="BL157" s="14" t="s">
        <v>121</v>
      </c>
      <c r="BM157" s="143" t="s">
        <v>222</v>
      </c>
    </row>
    <row r="158" spans="2:65" s="1" customFormat="1" ht="24.2" customHeight="1">
      <c r="B158" s="130"/>
      <c r="C158" s="131" t="s">
        <v>223</v>
      </c>
      <c r="D158" s="131" t="s">
        <v>117</v>
      </c>
      <c r="E158" s="132" t="s">
        <v>224</v>
      </c>
      <c r="F158" s="133" t="s">
        <v>225</v>
      </c>
      <c r="G158" s="134" t="s">
        <v>129</v>
      </c>
      <c r="H158" s="135">
        <v>16</v>
      </c>
      <c r="I158" s="136"/>
      <c r="J158" s="137">
        <f t="shared" si="20"/>
        <v>0</v>
      </c>
      <c r="K158" s="138"/>
      <c r="L158" s="29"/>
      <c r="M158" s="139" t="s">
        <v>1</v>
      </c>
      <c r="N158" s="140" t="s">
        <v>36</v>
      </c>
      <c r="P158" s="141">
        <f t="shared" si="21"/>
        <v>0</v>
      </c>
      <c r="Q158" s="141">
        <v>0</v>
      </c>
      <c r="R158" s="141">
        <f t="shared" si="22"/>
        <v>0</v>
      </c>
      <c r="S158" s="141">
        <v>0</v>
      </c>
      <c r="T158" s="142">
        <f t="shared" si="23"/>
        <v>0</v>
      </c>
      <c r="AR158" s="143" t="s">
        <v>121</v>
      </c>
      <c r="AT158" s="143" t="s">
        <v>117</v>
      </c>
      <c r="AU158" s="143" t="s">
        <v>80</v>
      </c>
      <c r="AY158" s="14" t="s">
        <v>115</v>
      </c>
      <c r="BE158" s="144">
        <f t="shared" si="24"/>
        <v>0</v>
      </c>
      <c r="BF158" s="144">
        <f t="shared" si="25"/>
        <v>0</v>
      </c>
      <c r="BG158" s="144">
        <f t="shared" si="26"/>
        <v>0</v>
      </c>
      <c r="BH158" s="144">
        <f t="shared" si="27"/>
        <v>0</v>
      </c>
      <c r="BI158" s="144">
        <f t="shared" si="28"/>
        <v>0</v>
      </c>
      <c r="BJ158" s="14" t="s">
        <v>78</v>
      </c>
      <c r="BK158" s="144">
        <f t="shared" si="29"/>
        <v>0</v>
      </c>
      <c r="BL158" s="14" t="s">
        <v>121</v>
      </c>
      <c r="BM158" s="143" t="s">
        <v>226</v>
      </c>
    </row>
    <row r="159" spans="2:65" s="1" customFormat="1" ht="24.2" customHeight="1">
      <c r="B159" s="130"/>
      <c r="C159" s="131" t="s">
        <v>227</v>
      </c>
      <c r="D159" s="131" t="s">
        <v>117</v>
      </c>
      <c r="E159" s="132" t="s">
        <v>228</v>
      </c>
      <c r="F159" s="133" t="s">
        <v>229</v>
      </c>
      <c r="G159" s="134" t="s">
        <v>120</v>
      </c>
      <c r="H159" s="135">
        <v>1770</v>
      </c>
      <c r="I159" s="136"/>
      <c r="J159" s="137">
        <f t="shared" si="20"/>
        <v>0</v>
      </c>
      <c r="K159" s="138"/>
      <c r="L159" s="29"/>
      <c r="M159" s="139" t="s">
        <v>1</v>
      </c>
      <c r="N159" s="140" t="s">
        <v>36</v>
      </c>
      <c r="P159" s="141">
        <f t="shared" si="21"/>
        <v>0</v>
      </c>
      <c r="Q159" s="141">
        <v>0</v>
      </c>
      <c r="R159" s="141">
        <f t="shared" si="22"/>
        <v>0</v>
      </c>
      <c r="S159" s="141">
        <v>0.02</v>
      </c>
      <c r="T159" s="142">
        <f t="shared" si="23"/>
        <v>35.4</v>
      </c>
      <c r="AR159" s="143" t="s">
        <v>121</v>
      </c>
      <c r="AT159" s="143" t="s">
        <v>117</v>
      </c>
      <c r="AU159" s="143" t="s">
        <v>80</v>
      </c>
      <c r="AY159" s="14" t="s">
        <v>115</v>
      </c>
      <c r="BE159" s="144">
        <f t="shared" si="24"/>
        <v>0</v>
      </c>
      <c r="BF159" s="144">
        <f t="shared" si="25"/>
        <v>0</v>
      </c>
      <c r="BG159" s="144">
        <f t="shared" si="26"/>
        <v>0</v>
      </c>
      <c r="BH159" s="144">
        <f t="shared" si="27"/>
        <v>0</v>
      </c>
      <c r="BI159" s="144">
        <f t="shared" si="28"/>
        <v>0</v>
      </c>
      <c r="BJ159" s="14" t="s">
        <v>78</v>
      </c>
      <c r="BK159" s="144">
        <f t="shared" si="29"/>
        <v>0</v>
      </c>
      <c r="BL159" s="14" t="s">
        <v>121</v>
      </c>
      <c r="BM159" s="143" t="s">
        <v>230</v>
      </c>
    </row>
    <row r="160" spans="2:63" s="11" customFormat="1" ht="22.9" customHeight="1">
      <c r="B160" s="118"/>
      <c r="D160" s="119" t="s">
        <v>70</v>
      </c>
      <c r="E160" s="128" t="s">
        <v>231</v>
      </c>
      <c r="F160" s="128" t="s">
        <v>232</v>
      </c>
      <c r="I160" s="121"/>
      <c r="J160" s="129">
        <f>BK160</f>
        <v>0</v>
      </c>
      <c r="L160" s="118"/>
      <c r="M160" s="123"/>
      <c r="P160" s="124">
        <f>SUM(P161:P163)</f>
        <v>0</v>
      </c>
      <c r="R160" s="124">
        <f>SUM(R161:R163)</f>
        <v>0</v>
      </c>
      <c r="T160" s="125">
        <f>SUM(T161:T163)</f>
        <v>0</v>
      </c>
      <c r="AR160" s="119" t="s">
        <v>78</v>
      </c>
      <c r="AT160" s="126" t="s">
        <v>70</v>
      </c>
      <c r="AU160" s="126" t="s">
        <v>78</v>
      </c>
      <c r="AY160" s="119" t="s">
        <v>115</v>
      </c>
      <c r="BK160" s="127">
        <f>SUM(BK161:BK163)</f>
        <v>0</v>
      </c>
    </row>
    <row r="161" spans="2:65" s="1" customFormat="1" ht="24.2" customHeight="1">
      <c r="B161" s="130"/>
      <c r="C161" s="131" t="s">
        <v>233</v>
      </c>
      <c r="D161" s="131" t="s">
        <v>117</v>
      </c>
      <c r="E161" s="132" t="s">
        <v>234</v>
      </c>
      <c r="F161" s="133" t="s">
        <v>235</v>
      </c>
      <c r="G161" s="134" t="s">
        <v>236</v>
      </c>
      <c r="H161" s="135">
        <v>510.47</v>
      </c>
      <c r="I161" s="136"/>
      <c r="J161" s="137">
        <f>ROUND(I161*H161,2)</f>
        <v>0</v>
      </c>
      <c r="K161" s="138"/>
      <c r="L161" s="29"/>
      <c r="M161" s="139" t="s">
        <v>1</v>
      </c>
      <c r="N161" s="140" t="s">
        <v>36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121</v>
      </c>
      <c r="AT161" s="143" t="s">
        <v>117</v>
      </c>
      <c r="AU161" s="143" t="s">
        <v>80</v>
      </c>
      <c r="AY161" s="14" t="s">
        <v>115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4" t="s">
        <v>78</v>
      </c>
      <c r="BK161" s="144">
        <f>ROUND(I161*H161,2)</f>
        <v>0</v>
      </c>
      <c r="BL161" s="14" t="s">
        <v>121</v>
      </c>
      <c r="BM161" s="143" t="s">
        <v>237</v>
      </c>
    </row>
    <row r="162" spans="2:65" s="1" customFormat="1" ht="16.5" customHeight="1">
      <c r="B162" s="130"/>
      <c r="C162" s="131" t="s">
        <v>238</v>
      </c>
      <c r="D162" s="131" t="s">
        <v>117</v>
      </c>
      <c r="E162" s="132" t="s">
        <v>239</v>
      </c>
      <c r="F162" s="133" t="s">
        <v>240</v>
      </c>
      <c r="G162" s="134" t="s">
        <v>236</v>
      </c>
      <c r="H162" s="135">
        <v>2124</v>
      </c>
      <c r="I162" s="136"/>
      <c r="J162" s="137">
        <f>ROUND(I162*H162,2)</f>
        <v>0</v>
      </c>
      <c r="K162" s="138"/>
      <c r="L162" s="29"/>
      <c r="M162" s="139" t="s">
        <v>1</v>
      </c>
      <c r="N162" s="140" t="s">
        <v>36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121</v>
      </c>
      <c r="AT162" s="143" t="s">
        <v>117</v>
      </c>
      <c r="AU162" s="143" t="s">
        <v>80</v>
      </c>
      <c r="AY162" s="14" t="s">
        <v>115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4" t="s">
        <v>78</v>
      </c>
      <c r="BK162" s="144">
        <f>ROUND(I162*H162,2)</f>
        <v>0</v>
      </c>
      <c r="BL162" s="14" t="s">
        <v>121</v>
      </c>
      <c r="BM162" s="143" t="s">
        <v>241</v>
      </c>
    </row>
    <row r="163" spans="2:65" s="1" customFormat="1" ht="21.75" customHeight="1">
      <c r="B163" s="130"/>
      <c r="C163" s="131" t="s">
        <v>242</v>
      </c>
      <c r="D163" s="131" t="s">
        <v>117</v>
      </c>
      <c r="E163" s="132" t="s">
        <v>243</v>
      </c>
      <c r="F163" s="133" t="s">
        <v>244</v>
      </c>
      <c r="G163" s="134" t="s">
        <v>236</v>
      </c>
      <c r="H163" s="135">
        <v>424.8</v>
      </c>
      <c r="I163" s="136"/>
      <c r="J163" s="137">
        <f>ROUND(I163*H163,2)</f>
        <v>0</v>
      </c>
      <c r="K163" s="138"/>
      <c r="L163" s="29"/>
      <c r="M163" s="139" t="s">
        <v>1</v>
      </c>
      <c r="N163" s="140" t="s">
        <v>36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121</v>
      </c>
      <c r="AT163" s="143" t="s">
        <v>117</v>
      </c>
      <c r="AU163" s="143" t="s">
        <v>80</v>
      </c>
      <c r="AY163" s="14" t="s">
        <v>115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4" t="s">
        <v>78</v>
      </c>
      <c r="BK163" s="144">
        <f>ROUND(I163*H163,2)</f>
        <v>0</v>
      </c>
      <c r="BL163" s="14" t="s">
        <v>121</v>
      </c>
      <c r="BM163" s="143" t="s">
        <v>245</v>
      </c>
    </row>
    <row r="164" spans="2:63" s="11" customFormat="1" ht="22.9" customHeight="1">
      <c r="B164" s="118"/>
      <c r="D164" s="119" t="s">
        <v>70</v>
      </c>
      <c r="E164" s="128" t="s">
        <v>246</v>
      </c>
      <c r="F164" s="128" t="s">
        <v>247</v>
      </c>
      <c r="I164" s="121"/>
      <c r="J164" s="129">
        <f>BK164</f>
        <v>0</v>
      </c>
      <c r="L164" s="118"/>
      <c r="M164" s="123"/>
      <c r="P164" s="124">
        <f>P165</f>
        <v>0</v>
      </c>
      <c r="R164" s="124">
        <f>R165</f>
        <v>0</v>
      </c>
      <c r="T164" s="125">
        <f>T165</f>
        <v>0</v>
      </c>
      <c r="AR164" s="119" t="s">
        <v>78</v>
      </c>
      <c r="AT164" s="126" t="s">
        <v>70</v>
      </c>
      <c r="AU164" s="126" t="s">
        <v>78</v>
      </c>
      <c r="AY164" s="119" t="s">
        <v>115</v>
      </c>
      <c r="BK164" s="127">
        <f>BK165</f>
        <v>0</v>
      </c>
    </row>
    <row r="165" spans="2:65" s="1" customFormat="1" ht="33" customHeight="1">
      <c r="B165" s="130"/>
      <c r="C165" s="131" t="s">
        <v>248</v>
      </c>
      <c r="D165" s="131" t="s">
        <v>117</v>
      </c>
      <c r="E165" s="132" t="s">
        <v>249</v>
      </c>
      <c r="F165" s="133" t="s">
        <v>250</v>
      </c>
      <c r="G165" s="134" t="s">
        <v>236</v>
      </c>
      <c r="H165" s="135">
        <v>494.17</v>
      </c>
      <c r="I165" s="136"/>
      <c r="J165" s="137">
        <f>ROUND(I165*H165,2)</f>
        <v>0</v>
      </c>
      <c r="K165" s="138"/>
      <c r="L165" s="29"/>
      <c r="M165" s="164" t="s">
        <v>1</v>
      </c>
      <c r="N165" s="165" t="s">
        <v>36</v>
      </c>
      <c r="O165" s="166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43" t="s">
        <v>121</v>
      </c>
      <c r="AT165" s="143" t="s">
        <v>117</v>
      </c>
      <c r="AU165" s="143" t="s">
        <v>80</v>
      </c>
      <c r="AY165" s="14" t="s">
        <v>115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4" t="s">
        <v>78</v>
      </c>
      <c r="BK165" s="144">
        <f>ROUND(I165*H165,2)</f>
        <v>0</v>
      </c>
      <c r="BL165" s="14" t="s">
        <v>121</v>
      </c>
      <c r="BM165" s="143" t="s">
        <v>251</v>
      </c>
    </row>
    <row r="166" spans="2:12" s="1" customFormat="1" ht="6.95" customHeight="1">
      <c r="B166" s="41"/>
      <c r="C166" s="42"/>
      <c r="D166" s="42"/>
      <c r="E166" s="42"/>
      <c r="F166" s="42"/>
      <c r="G166" s="42"/>
      <c r="H166" s="42"/>
      <c r="I166" s="42"/>
      <c r="J166" s="42"/>
      <c r="K166" s="42"/>
      <c r="L166" s="29"/>
    </row>
  </sheetData>
  <autoFilter ref="C123:K165"/>
  <mergeCells count="10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  <mergeCell ref="D4:J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7FF5-F880-4931-A98C-2F343AAB2A11}">
  <dimension ref="A1:P160"/>
  <sheetViews>
    <sheetView workbookViewId="0" topLeftCell="A1">
      <selection activeCell="G95" sqref="G95"/>
    </sheetView>
  </sheetViews>
  <sheetFormatPr defaultColWidth="9.140625" defaultRowHeight="12"/>
  <cols>
    <col min="15" max="15" width="5.28125" style="0" customWidth="1"/>
  </cols>
  <sheetData>
    <row r="1" ht="12">
      <c r="P1" s="169"/>
    </row>
    <row r="2" ht="12">
      <c r="P2" s="169"/>
    </row>
    <row r="3" ht="12">
      <c r="P3" s="169"/>
    </row>
    <row r="4" ht="12">
      <c r="P4" s="169"/>
    </row>
    <row r="5" ht="12">
      <c r="P5" s="169"/>
    </row>
    <row r="6" ht="12">
      <c r="P6" s="169"/>
    </row>
    <row r="7" ht="12">
      <c r="P7" s="169"/>
    </row>
    <row r="8" ht="12">
      <c r="P8" s="169"/>
    </row>
    <row r="9" ht="12">
      <c r="P9" s="169"/>
    </row>
    <row r="10" ht="12">
      <c r="P10" s="169"/>
    </row>
    <row r="11" ht="12">
      <c r="P11" s="169"/>
    </row>
    <row r="12" ht="12">
      <c r="P12" s="169"/>
    </row>
    <row r="13" ht="12">
      <c r="P13" s="169"/>
    </row>
    <row r="14" ht="12">
      <c r="P14" s="169"/>
    </row>
    <row r="15" ht="12">
      <c r="P15" s="169"/>
    </row>
    <row r="16" ht="12">
      <c r="P16" s="169"/>
    </row>
    <row r="17" ht="12">
      <c r="P17" s="169"/>
    </row>
    <row r="18" ht="12">
      <c r="P18" s="169"/>
    </row>
    <row r="19" ht="12">
      <c r="P19" s="169"/>
    </row>
    <row r="20" ht="12">
      <c r="P20" s="169"/>
    </row>
    <row r="21" ht="12">
      <c r="P21" s="169"/>
    </row>
    <row r="22" ht="12">
      <c r="P22" s="169"/>
    </row>
    <row r="23" ht="12">
      <c r="P23" s="169"/>
    </row>
    <row r="24" ht="12">
      <c r="P24" s="169"/>
    </row>
    <row r="25" ht="12">
      <c r="P25" s="169"/>
    </row>
    <row r="26" ht="12">
      <c r="P26" s="169"/>
    </row>
    <row r="27" ht="12">
      <c r="P27" s="169"/>
    </row>
    <row r="28" ht="12">
      <c r="P28" s="169"/>
    </row>
    <row r="29" ht="12">
      <c r="P29" s="169"/>
    </row>
    <row r="30" ht="12">
      <c r="P30" s="169"/>
    </row>
    <row r="31" ht="12">
      <c r="P31" s="169"/>
    </row>
    <row r="32" spans="1:16" ht="12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16" ht="24" customHeight="1">
      <c r="A33" s="215" t="s">
        <v>298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</row>
    <row r="34" spans="1:16" ht="1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</row>
    <row r="35" spans="1:16" ht="1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</row>
    <row r="36" spans="1:16" ht="1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1:16" ht="12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1:16" ht="1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1:16" ht="1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ht="1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</row>
    <row r="41" spans="1:16" ht="12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</row>
    <row r="42" spans="1:16" ht="1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</row>
    <row r="43" spans="1:16" ht="1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</row>
    <row r="44" spans="1:16" ht="1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1:16" ht="12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</row>
    <row r="46" spans="1:16" ht="12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</row>
    <row r="47" spans="1:16" ht="12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1:16" ht="12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</row>
    <row r="49" spans="1:16" ht="12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pans="1:16" ht="1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1:16" ht="1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1:16" ht="1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16" ht="1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  <row r="54" spans="1:16" ht="1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ht="1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1:16" ht="1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16" ht="1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ht="1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6" ht="1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1:16" ht="1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1:16" ht="1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  <row r="62" spans="1:16" ht="1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1:16" ht="1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</row>
    <row r="64" spans="1:16" ht="1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</row>
    <row r="65" spans="1:16" ht="1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1:16" ht="1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16" ht="1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1:16" ht="1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1:16" ht="1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</row>
    <row r="70" spans="1:16" ht="1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</row>
    <row r="71" spans="1:16" ht="1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16" ht="1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</row>
    <row r="73" spans="1:16" ht="1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</row>
    <row r="74" spans="1:16" ht="1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</row>
    <row r="75" spans="1:16" ht="1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16" ht="1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</row>
    <row r="77" spans="1:16" ht="1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</row>
    <row r="78" spans="1:16" ht="1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</row>
    <row r="79" spans="1:16" ht="1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</row>
    <row r="80" spans="1:16" ht="1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16" ht="1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</row>
    <row r="82" spans="1:16" ht="1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</row>
    <row r="83" spans="1:16" ht="1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</row>
    <row r="84" spans="1:16" ht="1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</row>
    <row r="85" spans="1:16" ht="1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16" ht="1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</row>
    <row r="87" spans="1:16" ht="1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6" ht="1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</row>
    <row r="89" spans="1:16" ht="1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</row>
    <row r="90" spans="1:16" ht="1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16" ht="1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</row>
    <row r="92" spans="1:16" ht="12">
      <c r="A92" s="217" t="s">
        <v>299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169"/>
      <c r="M92" s="169"/>
      <c r="N92" s="169"/>
      <c r="O92" s="169"/>
      <c r="P92" s="169"/>
    </row>
    <row r="93" spans="1:16" ht="28.5" customHeight="1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169"/>
      <c r="M93" s="169"/>
      <c r="N93" s="169"/>
      <c r="O93" s="169"/>
      <c r="P93" s="169"/>
    </row>
    <row r="94" spans="1:16" ht="1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</row>
    <row r="95" spans="1:16" ht="1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</row>
    <row r="96" spans="1:16" ht="1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16" ht="1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</row>
    <row r="99" spans="1:16" ht="1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</row>
    <row r="100" spans="1:16" ht="1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</row>
    <row r="101" spans="1:16" ht="1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</row>
    <row r="102" spans="1:16" ht="1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</row>
    <row r="103" spans="1:16" ht="1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</row>
    <row r="104" spans="1:16" ht="1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</row>
    <row r="105" spans="1:16" ht="1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16" ht="1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</row>
    <row r="107" spans="1:16" ht="1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</row>
    <row r="108" spans="1:16" ht="1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</row>
    <row r="109" spans="1:16" ht="1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</row>
    <row r="110" spans="1:16" ht="1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</row>
    <row r="111" spans="1:16" ht="1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</row>
    <row r="112" spans="1:16" ht="1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</row>
    <row r="113" spans="1:16" ht="1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</row>
    <row r="114" spans="1:16" ht="1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</row>
    <row r="115" spans="1:16" ht="1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</row>
    <row r="116" spans="1:16" ht="1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</row>
    <row r="117" spans="1:16" ht="1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</row>
    <row r="118" spans="1:16" ht="1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</row>
    <row r="119" spans="1:16" ht="1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</row>
    <row r="120" spans="1:16" ht="1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</row>
    <row r="121" spans="1:16" ht="1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</row>
    <row r="122" spans="1:16" ht="1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</row>
    <row r="123" spans="1:16" ht="1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</row>
    <row r="124" spans="1:16" ht="12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</row>
    <row r="125" spans="1:16" ht="12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</row>
    <row r="126" spans="1:16" ht="12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</row>
    <row r="127" spans="1:16" ht="12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</row>
    <row r="128" spans="1:16" ht="12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</row>
    <row r="129" spans="1:16" ht="12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</row>
    <row r="130" spans="1:16" ht="12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</row>
    <row r="131" spans="1:16" ht="12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</row>
    <row r="132" spans="1:16" ht="12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</row>
    <row r="133" spans="1:16" ht="12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</row>
    <row r="134" spans="1:16" ht="12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</row>
    <row r="135" spans="1:16" ht="12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</row>
    <row r="136" spans="1:16" ht="12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</row>
    <row r="137" spans="1:16" ht="12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</row>
    <row r="138" spans="1:16" ht="12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</row>
    <row r="139" spans="1:16" ht="12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</row>
    <row r="140" spans="1:16" ht="12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</row>
    <row r="141" spans="1:16" ht="12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</row>
    <row r="142" spans="1:16" ht="12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</row>
    <row r="143" spans="1:16" ht="12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</row>
    <row r="144" spans="1:16" ht="12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</row>
    <row r="145" spans="1:16" ht="12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</row>
    <row r="146" spans="1:16" ht="12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</row>
    <row r="147" spans="1:16" ht="12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</row>
    <row r="148" spans="1:16" ht="12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</row>
    <row r="149" spans="1:16" ht="12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</row>
    <row r="150" spans="1:16" ht="12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</row>
    <row r="151" spans="1:16" ht="12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</row>
    <row r="152" spans="1:16" ht="12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</row>
    <row r="153" spans="1:16" ht="12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</row>
    <row r="154" spans="1:16" ht="12">
      <c r="A154" s="217" t="s">
        <v>300</v>
      </c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6"/>
      <c r="N154" s="216"/>
      <c r="O154" s="216"/>
      <c r="P154" s="169"/>
    </row>
    <row r="155" spans="1:16" ht="12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6"/>
      <c r="N155" s="216"/>
      <c r="O155" s="216"/>
      <c r="P155" s="169"/>
    </row>
    <row r="156" spans="1:16" ht="12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6"/>
      <c r="N156" s="216"/>
      <c r="O156" s="216"/>
      <c r="P156" s="169"/>
    </row>
    <row r="157" spans="1:16" ht="12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</row>
    <row r="158" spans="1:16" ht="12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</row>
    <row r="159" spans="1:16" ht="12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</row>
    <row r="160" spans="1:16" ht="12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</row>
  </sheetData>
  <mergeCells count="2">
    <mergeCell ref="A92:K93"/>
    <mergeCell ref="A154:O15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</dc:creator>
  <cp:keywords/>
  <dc:description/>
  <cp:lastModifiedBy>Vaclav Mikulica</cp:lastModifiedBy>
  <dcterms:created xsi:type="dcterms:W3CDTF">2023-12-13T08:36:08Z</dcterms:created>
  <dcterms:modified xsi:type="dcterms:W3CDTF">2024-04-02T09:29:43Z</dcterms:modified>
  <cp:category/>
  <cp:version/>
  <cp:contentType/>
  <cp:contentStatus/>
</cp:coreProperties>
</file>