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Rozpočet" sheetId="2" r:id="rId2"/>
  </sheets>
  <definedNames>
    <definedName name="_xlnm.Print_Titles" localSheetId="0">'Rekapitulace stavby'!$85:$85</definedName>
    <definedName name="_xlnm.Print_Titles" localSheetId="1">'Rozpočet'!$119:$119</definedName>
    <definedName name="_xlnm.Print_Area" localSheetId="0">'Rekapitulace stavby'!$C$4:$AP$70,'Rekapitulace stavby'!$C$76:$AP$92</definedName>
    <definedName name="_xlnm.Print_Area" localSheetId="1">'Rozpočet'!$C$4:$Q$70,'Rozpočet'!$C$76:$Q$104,'Rozpočet'!$C$110:$Q$278</definedName>
  </definedNames>
  <calcPr fullCalcOnLoad="1"/>
</workbook>
</file>

<file path=xl/sharedStrings.xml><?xml version="1.0" encoding="utf-8"?>
<sst xmlns="http://schemas.openxmlformats.org/spreadsheetml/2006/main" count="1576" uniqueCount="343">
  <si>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</si>
  <si>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</si>
  <si>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</si>
  <si>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</si>
  <si>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</si>
  <si>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</si>
  <si>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</si>
  <si>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</si>
  <si>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</si>
  <si>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</si>
  <si>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</si>
  <si>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</si>
  <si>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</si>
  <si>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JMURIMBR</t>
  </si>
  <si>
    <t>Stavba:</t>
  </si>
  <si>
    <t>BRNO, OPRAVA STÁVAJÍCÍ ŘÍMSY BUDOVY NA ULICI PIONÝRSKÁ A STŘEDNÍ</t>
  </si>
  <si>
    <t>0,1</t>
  </si>
  <si>
    <t>JKSO:</t>
  </si>
  <si>
    <t>8013419</t>
  </si>
  <si>
    <t>CC-CZ:</t>
  </si>
  <si>
    <t>1</t>
  </si>
  <si>
    <t>Místo:</t>
  </si>
  <si>
    <t>Brno</t>
  </si>
  <si>
    <t>Datum:</t>
  </si>
  <si>
    <t>23.04.2015</t>
  </si>
  <si>
    <t>10</t>
  </si>
  <si>
    <t>100</t>
  </si>
  <si>
    <t>Objednavatel:</t>
  </si>
  <si>
    <t>IČ:</t>
  </si>
  <si>
    <t>DIČ:</t>
  </si>
  <si>
    <t>Zhotovitel:</t>
  </si>
  <si>
    <t xml:space="preserve"> </t>
  </si>
  <si>
    <t>Projektant:</t>
  </si>
  <si>
    <t>Ing. Jindřich Černík</t>
  </si>
  <si>
    <t>True</t>
  </si>
  <si>
    <t>Zpracovatel:</t>
  </si>
  <si>
    <t>Propos Liberec, s.r.o.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</si>
  <si>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</si>
  <si>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</si>
  <si>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</si>
  <si>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</si>
  <si>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</si>
  <si>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</si>
  <si>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</si>
  <si>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</si>
  <si>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</si>
  <si>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</si>
  <si>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</si>
  <si>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</si>
  <si>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</si>
  <si>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</si>
  <si>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</si>
  <si>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</si>
  <si>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</si>
  <si>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</si>
  <si>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</si>
  <si>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</si>
  <si>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</si>
  <si>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</si>
  <si>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</si>
  <si>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</si>
  <si>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</si>
  <si>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</si>
  <si>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</si>
  <si>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</si>
  <si>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</si>
  <si>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</si>
  <si>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</si>
  <si>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</si>
  <si>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</si>
  <si>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</si>
  <si>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</si>
  <si>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</si>
  <si>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</si>
  <si>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</si>
  <si>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</si>
  <si>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</si>
  <si>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</si>
  <si>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</si>
  <si>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{D7A0AFDE-81C4-4A53-A7E3-D75450F7BC5C}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</si>
  <si>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</si>
  <si>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</si>
  <si>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</si>
  <si>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</si>
  <si>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</si>
  <si>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</si>
  <si>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</si>
  <si>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leseni</t>
  </si>
  <si>
    <t>2809,95</t>
  </si>
  <si>
    <t>2</t>
  </si>
  <si>
    <t>striska</t>
  </si>
  <si>
    <t>30</t>
  </si>
  <si>
    <t>KRYCÍ LIST ROZPOČTU</t>
  </si>
  <si>
    <t>shozy</t>
  </si>
  <si>
    <t>desky</t>
  </si>
  <si>
    <t>61,583</t>
  </si>
  <si>
    <t>rimsa</t>
  </si>
  <si>
    <t>136,1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</si>
  <si>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</si>
  <si>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</si>
  <si>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</si>
  <si>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</si>
  <si>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</si>
  <si>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</si>
  <si>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</si>
  <si>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</si>
  <si>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</si>
  <si>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</si>
  <si>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</si>
  <si>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</si>
  <si>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</si>
  <si>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</si>
  <si>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</si>
  <si>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</si>
  <si>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</si>
  <si>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</si>
  <si>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</si>
  <si>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VRN4 - Inženýrská činnost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</si>
  <si>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</si>
  <si>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</si>
  <si>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</si>
  <si>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</si>
  <si>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</si>
  <si>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</si>
  <si>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</si>
  <si>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</si>
  <si>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</si>
  <si>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</si>
  <si>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</si>
  <si>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</si>
  <si>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</si>
  <si>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</si>
  <si>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</si>
  <si>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</si>
  <si>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</si>
  <si>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</si>
  <si>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317351100</t>
  </si>
  <si>
    <t>Bednění okapového nosu</t>
  </si>
  <si>
    <t>m</t>
  </si>
  <si>
    <t>4</t>
  </si>
  <si>
    <t>-228001816</t>
  </si>
  <si>
    <t>rimsa*4</t>
  </si>
  <si>
    <t>VV</t>
  </si>
  <si>
    <t>317362020</t>
  </si>
  <si>
    <t>Výztuž překladů a říms svařovanými sítěmi Kari KD 36  5/100/100 - atypická, montovaná na trny</t>
  </si>
  <si>
    <t>t</t>
  </si>
  <si>
    <t>-1540972735</t>
  </si>
  <si>
    <t>3,14 kg/m2</t>
  </si>
  <si>
    <t>rimsa*(0,30+0,96)*1,15*3.14*0.001</t>
  </si>
  <si>
    <t>Součet</t>
  </si>
  <si>
    <t>3</t>
  </si>
  <si>
    <t>620470113</t>
  </si>
  <si>
    <t>Vnější omítka torkretová - sanační aktivovaná cementová malta tl 30 mm, beton tř. C20/25</t>
  </si>
  <si>
    <t>m2</t>
  </si>
  <si>
    <t>-1069237731</t>
  </si>
  <si>
    <t xml:space="preserve">rimsa*(0,30+0,96) </t>
  </si>
  <si>
    <t>621451255</t>
  </si>
  <si>
    <t>Příplatek ZKD vrstvu tl 10 mm u vnější omítky podhledů stropů torkretové</t>
  </si>
  <si>
    <t>147635026</t>
  </si>
  <si>
    <t>rimsa*(0,30+0,96)*3</t>
  </si>
  <si>
    <t>5</t>
  </si>
  <si>
    <t>620470200</t>
  </si>
  <si>
    <t>Nástřik okapového nosu</t>
  </si>
  <si>
    <t>1920781198</t>
  </si>
  <si>
    <t>rimsa*0,24</t>
  </si>
  <si>
    <t>6</t>
  </si>
  <si>
    <t>621142002</t>
  </si>
  <si>
    <t>Potažení vnějších podhledů pletivem 2/50/50</t>
  </si>
  <si>
    <t>-896899850</t>
  </si>
  <si>
    <t>rimsa*(0,30+0,96)*1,15</t>
  </si>
  <si>
    <t>7</t>
  </si>
  <si>
    <t>621321000</t>
  </si>
  <si>
    <t>Potažení vnějších pohledů sanační stěrkou tloušťky do 3 mm</t>
  </si>
  <si>
    <t>1785964359</t>
  </si>
  <si>
    <t>8</t>
  </si>
  <si>
    <t>941111122</t>
  </si>
  <si>
    <t>Montáž lešení řadového trubkového lehkého s podlahami zatížení do 200 kg/m2 š do 1,2 m v do 25 m</t>
  </si>
  <si>
    <t>-1324507516</t>
  </si>
  <si>
    <t>rimsa*19,50</t>
  </si>
  <si>
    <t>přípočet na rohy</t>
  </si>
  <si>
    <t>1,00*(3*2+2)*19,50</t>
  </si>
  <si>
    <t>Mezisoučet</t>
  </si>
  <si>
    <t>9</t>
  </si>
  <si>
    <t>941111220</t>
  </si>
  <si>
    <t>Příplatek k lešení řadovému trubkovému lehkému s podlahami š 1,2 m v 25 m za pronájem</t>
  </si>
  <si>
    <t>-157644846</t>
  </si>
  <si>
    <t>941111822</t>
  </si>
  <si>
    <t>Demontáž lešení řadového trubkového lehkého s podlahami zatížení do 200 kg/m2 š do 1,2 m v do 25 m</t>
  </si>
  <si>
    <t>-97791768</t>
  </si>
  <si>
    <t>11</t>
  </si>
  <si>
    <t>944511111</t>
  </si>
  <si>
    <t>Montáž ochranné sítě z textilie z umělých vláken</t>
  </si>
  <si>
    <t>-118201064</t>
  </si>
  <si>
    <t>12</t>
  </si>
  <si>
    <t>944511210</t>
  </si>
  <si>
    <t>Příplatek k ochranné síti za pronájem</t>
  </si>
  <si>
    <t>-1144314721</t>
  </si>
  <si>
    <t>13</t>
  </si>
  <si>
    <t>944511811</t>
  </si>
  <si>
    <t>Demontáž ochranné sítě z textilie z umělých vláken</t>
  </si>
  <si>
    <t>-460555805</t>
  </si>
  <si>
    <t>14</t>
  </si>
  <si>
    <t>944711114</t>
  </si>
  <si>
    <t>Montáž záchytné stříšky š přes 2,5 m</t>
  </si>
  <si>
    <t>314655011</t>
  </si>
  <si>
    <t>vstup u ul. Pionýrská</t>
  </si>
  <si>
    <t>10,00</t>
  </si>
  <si>
    <t>průjezu u ul. Střední</t>
  </si>
  <si>
    <t>15,00+5,00</t>
  </si>
  <si>
    <t>944711210</t>
  </si>
  <si>
    <t>Příplatek k záchytné stříšce š přes 2,5 m za pronájem</t>
  </si>
  <si>
    <t>459455020</t>
  </si>
  <si>
    <t>16</t>
  </si>
  <si>
    <t>944711814</t>
  </si>
  <si>
    <t>Demontáž záchytné stříšky š přes 2,5 m</t>
  </si>
  <si>
    <t>246673187</t>
  </si>
  <si>
    <t xml:space="preserve">striska </t>
  </si>
  <si>
    <t>17</t>
  </si>
  <si>
    <t>952901000</t>
  </si>
  <si>
    <t>Ochrana stávající fasády překližkou a textilí</t>
  </si>
  <si>
    <t>1262979158</t>
  </si>
  <si>
    <t>výpočet délky římsy</t>
  </si>
  <si>
    <t>36,20+6,20+23,70+50,00+20,00</t>
  </si>
  <si>
    <t>-rimsa</t>
  </si>
  <si>
    <t>výpočet ochráněné plochy</t>
  </si>
  <si>
    <t>rimsa*4,50</t>
  </si>
  <si>
    <t>18</t>
  </si>
  <si>
    <t>952902000</t>
  </si>
  <si>
    <t>Demontáž, odvoz a likvidace stávajícího dřevěného bezpečnostního koridoru, dl. cca 20m</t>
  </si>
  <si>
    <t>ks</t>
  </si>
  <si>
    <t>1752752024</t>
  </si>
  <si>
    <t>19</t>
  </si>
  <si>
    <t>967042712</t>
  </si>
  <si>
    <t>Odsekání zdiva z kamene nebo betonu plošné tl do 100 mm</t>
  </si>
  <si>
    <t>1594846618</t>
  </si>
  <si>
    <t>rimsa*(0,30+0,96)</t>
  </si>
  <si>
    <t>20</t>
  </si>
  <si>
    <t>155282211</t>
  </si>
  <si>
    <t>Očištění ploch stlačeným vzduchem - betonových</t>
  </si>
  <si>
    <t>-252353398</t>
  </si>
  <si>
    <t>155282291</t>
  </si>
  <si>
    <t>Příplatek za ruční dočištění ocelových kartáči</t>
  </si>
  <si>
    <t>-1592059803</t>
  </si>
  <si>
    <t>22</t>
  </si>
  <si>
    <t>977141130</t>
  </si>
  <si>
    <t>Vrty pro kotvy do betonu průměru 36 mm hloubky 400 mm</t>
  </si>
  <si>
    <t>447601451</t>
  </si>
  <si>
    <t>rimsa*2*0,40</t>
  </si>
  <si>
    <t>23</t>
  </si>
  <si>
    <t>153812120</t>
  </si>
  <si>
    <t>Trn z betonářské oceli R24 včetně chemické kotvy dl. 1,3 m</t>
  </si>
  <si>
    <t>kus</t>
  </si>
  <si>
    <t>2134664990</t>
  </si>
  <si>
    <t>rimsa*2</t>
  </si>
  <si>
    <t>-0,20</t>
  </si>
  <si>
    <t>24</t>
  </si>
  <si>
    <t>153271110</t>
  </si>
  <si>
    <t>Kotvičky z drátů z nerezové oceli vhodných pro kotvení římsy, šroubovitý hi-fin  tvar, průměr 8mm, dl. 0,4m</t>
  </si>
  <si>
    <t>-755574173</t>
  </si>
  <si>
    <t>6 ks/m2</t>
  </si>
  <si>
    <t>rimsa*(0,30+0,96)*6</t>
  </si>
  <si>
    <t>0,084</t>
  </si>
  <si>
    <t>25</t>
  </si>
  <si>
    <t>978015391</t>
  </si>
  <si>
    <t>Otlučení vnější vápenné nebo vápenocementové vnější omítky stupně členitosti 1 a 2 rozsahu do 100%</t>
  </si>
  <si>
    <t>-1843572265</t>
  </si>
  <si>
    <t>26</t>
  </si>
  <si>
    <t>997013117</t>
  </si>
  <si>
    <t>Vnitrostaveništní doprava suti a vybouraných hmot pro budovy v do 24 m s použitím mechanizace</t>
  </si>
  <si>
    <t>873199900</t>
  </si>
  <si>
    <t>27</t>
  </si>
  <si>
    <t>997013312</t>
  </si>
  <si>
    <t>Montáž a demontáž shozu suti v do 20 m (předpoklad 5x montáž a demontáž shozu výšky 20 m)</t>
  </si>
  <si>
    <t>-2141356093</t>
  </si>
  <si>
    <t>předpoklad shoz po 30 m, výška 20 m</t>
  </si>
  <si>
    <t>rimsa/30,00*20,00</t>
  </si>
  <si>
    <t>9,267</t>
  </si>
  <si>
    <t>28</t>
  </si>
  <si>
    <t>997013320</t>
  </si>
  <si>
    <t>Příplatek k shozu suti v do 20 m za pronájem (předpoklad pronájem 1 shozu výšky 20 m průběžně posouvaného)</t>
  </si>
  <si>
    <t>615347110</t>
  </si>
  <si>
    <t>shozy/5</t>
  </si>
  <si>
    <t>29</t>
  </si>
  <si>
    <t>997013501</t>
  </si>
  <si>
    <t>Odvoz suti a vybouraných hmot na skládku nebo meziskládku do 1 km se složením</t>
  </si>
  <si>
    <t>-2110762448</t>
  </si>
  <si>
    <t>997013500</t>
  </si>
  <si>
    <t>Příplatek k odvozu suti a vybouraných hmot na skládku za vzdálenost přes 1 km na skládku dle možností dodavatele</t>
  </si>
  <si>
    <t>1355047187</t>
  </si>
  <si>
    <t>31</t>
  </si>
  <si>
    <t>997013801</t>
  </si>
  <si>
    <t>Poplatek za uložení stavebního betonového odpadu na skládce (skládkovné)</t>
  </si>
  <si>
    <t>2100571186</t>
  </si>
  <si>
    <t>32</t>
  </si>
  <si>
    <t>998011003</t>
  </si>
  <si>
    <t>Přesun hmot pro budovy zděné v do 24 m</t>
  </si>
  <si>
    <t>370517417</t>
  </si>
  <si>
    <t>33</t>
  </si>
  <si>
    <t>713111123</t>
  </si>
  <si>
    <t>Montáž izolace tepelné spodem stropů na trny deskami vč. přikotvení</t>
  </si>
  <si>
    <t>-1111314265</t>
  </si>
  <si>
    <t>0,85*0,60*105*1,15</t>
  </si>
  <si>
    <t>34</t>
  </si>
  <si>
    <t>M</t>
  </si>
  <si>
    <t>59590840</t>
  </si>
  <si>
    <t>deska dřevovláknitá s perlinkou, typ heraklit</t>
  </si>
  <si>
    <t>-1540862792</t>
  </si>
  <si>
    <t>ztratné 10%</t>
  </si>
  <si>
    <t>desky*1.10</t>
  </si>
  <si>
    <t>35</t>
  </si>
  <si>
    <t>783210000</t>
  </si>
  <si>
    <t>Ochrana - pasivace výztuže ochranným nátěrem (výměra udává plochu, ve které se výztuž nachází)</t>
  </si>
  <si>
    <t>-474634496</t>
  </si>
  <si>
    <t>36</t>
  </si>
  <si>
    <t>783821100</t>
  </si>
  <si>
    <t>Nátěry fasádních omítek v barvě, barva bude upřesněna před realizací</t>
  </si>
  <si>
    <t>1567926520</t>
  </si>
  <si>
    <t>37</t>
  </si>
  <si>
    <t>030001000</t>
  </si>
  <si>
    <t>Zařízení staveniště (zřízení, pronájem, zrušení)</t>
  </si>
  <si>
    <t>…</t>
  </si>
  <si>
    <t>1024</t>
  </si>
  <si>
    <t>672348039</t>
  </si>
  <si>
    <t>38</t>
  </si>
  <si>
    <t>034503000</t>
  </si>
  <si>
    <t>Informační tabule na staveništi</t>
  </si>
  <si>
    <t>371897646</t>
  </si>
  <si>
    <t>39</t>
  </si>
  <si>
    <t>034509000</t>
  </si>
  <si>
    <t>Úklid v průběho a po ukončení stavebních prací</t>
  </si>
  <si>
    <t>542176493</t>
  </si>
  <si>
    <t>41</t>
  </si>
  <si>
    <t>045303000</t>
  </si>
  <si>
    <t>Koordinační a kompletační činnost hlavního dodavatele</t>
  </si>
  <si>
    <t>-2130837519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</si>
  <si>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</si>
  <si>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</si>
  <si>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</si>
  <si>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</si>
  <si>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</si>
  <si>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</si>
  <si>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</si>
  <si>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OA a VOŠO Brno, Kotlářská 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</si>
</sst>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2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1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21" fillId="0" borderId="24" xfId="0" applyNumberFormat="1" applyFont="1" applyBorder="1" applyAlignment="1">
      <alignment horizontal="right" vertical="center"/>
    </xf>
    <xf numFmtId="164" fontId="21" fillId="0" borderId="25" xfId="0" applyNumberFormat="1" applyFont="1" applyBorder="1" applyAlignment="1">
      <alignment horizontal="right" vertical="center"/>
    </xf>
    <xf numFmtId="167" fontId="21" fillId="0" borderId="25" xfId="0" applyNumberFormat="1" applyFont="1" applyBorder="1" applyAlignment="1">
      <alignment horizontal="right" vertical="center"/>
    </xf>
    <xf numFmtId="164" fontId="21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14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14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49" fontId="32" fillId="0" borderId="33" xfId="0" applyNumberFormat="1" applyFont="1" applyBorder="1" applyAlignment="1">
      <alignment horizontal="left" vertical="center" wrapText="1"/>
    </xf>
    <xf numFmtId="0" fontId="32" fillId="0" borderId="33" xfId="0" applyFont="1" applyBorder="1" applyAlignment="1">
      <alignment horizontal="center" vertical="center" wrapText="1"/>
    </xf>
    <xf numFmtId="168" fontId="32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7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34" xfId="0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2" fillId="0" borderId="33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/>
    </xf>
    <xf numFmtId="164" fontId="32" fillId="0" borderId="33" xfId="0" applyNumberFormat="1" applyFont="1" applyBorder="1" applyAlignment="1">
      <alignment horizontal="right" vertical="center"/>
    </xf>
    <xf numFmtId="0" fontId="72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A2A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4AE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2A2AD.tmp" descr="C:\KROSplusData\System\Temp\rad2A2A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24AED.tmp" descr="C:\KROSplusData\System\Temp\rad24AE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tabSelected="1" zoomScale="130" zoomScaleNormal="130" zoomScalePageLayoutView="0" workbookViewId="0" topLeftCell="A1">
      <pane ySplit="1" topLeftCell="A69" activePane="bottomLeft" state="frozen"/>
      <selection pane="topLeft" activeCell="A1" sqref="A1"/>
      <selection pane="bottomLeft" activeCell="E12" sqref="E12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47" t="s">
        <v>0</v>
      </c>
      <c r="B1" s="148"/>
      <c r="C1" s="148"/>
      <c r="D1" s="149" t="s">
        <v>1</v>
      </c>
      <c r="E1" s="148"/>
      <c r="F1" s="148"/>
      <c r="G1" s="148"/>
      <c r="H1" s="148"/>
      <c r="I1" s="148"/>
      <c r="J1" s="148"/>
      <c r="K1" s="150" t="s">
        <v>335</v>
      </c>
      <c r="L1" s="150"/>
      <c r="M1" s="150"/>
      <c r="N1" s="150"/>
      <c r="O1" s="150"/>
      <c r="P1" s="150"/>
      <c r="Q1" s="150"/>
      <c r="R1" s="150"/>
      <c r="S1" s="150"/>
      <c r="T1" s="148"/>
      <c r="U1" s="148"/>
      <c r="V1" s="148"/>
      <c r="W1" s="150" t="s">
        <v>336</v>
      </c>
      <c r="X1" s="150"/>
      <c r="Y1" s="150"/>
      <c r="Z1" s="150"/>
      <c r="AA1" s="150"/>
      <c r="AB1" s="150"/>
      <c r="AC1" s="150"/>
      <c r="AD1" s="150"/>
      <c r="AE1" s="150"/>
      <c r="AF1" s="150"/>
      <c r="AG1" s="148"/>
      <c r="AH1" s="148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2" t="s">
        <v>4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R2" s="178" t="s">
        <v>5</v>
      </c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4" t="s">
        <v>9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55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56" t="s">
        <v>15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Q6" s="11"/>
      <c r="BS6" s="6" t="s">
        <v>16</v>
      </c>
    </row>
    <row r="7" spans="2:71" s="2" customFormat="1" ht="15" customHeight="1">
      <c r="B7" s="10"/>
      <c r="D7" s="16" t="s">
        <v>17</v>
      </c>
      <c r="K7" s="14" t="s">
        <v>18</v>
      </c>
      <c r="AK7" s="16" t="s">
        <v>19</v>
      </c>
      <c r="AN7" s="14"/>
      <c r="AQ7" s="11"/>
      <c r="BS7" s="6" t="s">
        <v>20</v>
      </c>
    </row>
    <row r="8" spans="2:71" s="2" customFormat="1" ht="15" customHeight="1">
      <c r="B8" s="10"/>
      <c r="D8" s="16" t="s">
        <v>21</v>
      </c>
      <c r="K8" s="14" t="s">
        <v>22</v>
      </c>
      <c r="AK8" s="16" t="s">
        <v>23</v>
      </c>
      <c r="AN8" s="14" t="s">
        <v>24</v>
      </c>
      <c r="AQ8" s="11"/>
      <c r="BS8" s="6" t="s">
        <v>25</v>
      </c>
    </row>
    <row r="9" spans="2:71" s="2" customFormat="1" ht="15" customHeight="1">
      <c r="B9" s="10"/>
      <c r="AQ9" s="11"/>
      <c r="BS9" s="6" t="s">
        <v>26</v>
      </c>
    </row>
    <row r="10" spans="2:71" s="2" customFormat="1" ht="15" customHeight="1">
      <c r="B10" s="10"/>
      <c r="D10" s="16" t="s">
        <v>27</v>
      </c>
      <c r="AK10" s="16" t="s">
        <v>28</v>
      </c>
      <c r="AN10" s="14"/>
      <c r="AQ10" s="11"/>
      <c r="BS10" s="6" t="s">
        <v>16</v>
      </c>
    </row>
    <row r="11" spans="2:71" s="2" customFormat="1" ht="19.5" customHeight="1">
      <c r="B11" s="10"/>
      <c r="E11" s="14" t="s">
        <v>342</v>
      </c>
      <c r="AK11" s="16" t="s">
        <v>29</v>
      </c>
      <c r="AN11" s="14"/>
      <c r="AQ11" s="11"/>
      <c r="BS11" s="6" t="s">
        <v>16</v>
      </c>
    </row>
    <row r="12" spans="2:71" s="2" customFormat="1" ht="7.5" customHeight="1">
      <c r="B12" s="10"/>
      <c r="AQ12" s="11"/>
      <c r="BS12" s="6" t="s">
        <v>16</v>
      </c>
    </row>
    <row r="13" spans="2:71" s="2" customFormat="1" ht="15" customHeight="1">
      <c r="B13" s="10"/>
      <c r="D13" s="16" t="s">
        <v>30</v>
      </c>
      <c r="AK13" s="16" t="s">
        <v>28</v>
      </c>
      <c r="AN13" s="14"/>
      <c r="AQ13" s="11"/>
      <c r="BS13" s="6" t="s">
        <v>16</v>
      </c>
    </row>
    <row r="14" spans="2:71" s="2" customFormat="1" ht="15.75" customHeight="1">
      <c r="B14" s="10"/>
      <c r="E14" s="14" t="s">
        <v>31</v>
      </c>
      <c r="AK14" s="16" t="s">
        <v>29</v>
      </c>
      <c r="AN14" s="14"/>
      <c r="AQ14" s="11"/>
      <c r="BS14" s="6" t="s">
        <v>16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32</v>
      </c>
      <c r="AK16" s="16" t="s">
        <v>28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33</v>
      </c>
      <c r="AK17" s="16" t="s">
        <v>29</v>
      </c>
      <c r="AN17" s="14"/>
      <c r="AQ17" s="11"/>
      <c r="BS17" s="6" t="s">
        <v>34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35</v>
      </c>
      <c r="AK19" s="16" t="s">
        <v>28</v>
      </c>
      <c r="AN19" s="14"/>
      <c r="AQ19" s="11"/>
      <c r="BS19" s="6" t="s">
        <v>6</v>
      </c>
    </row>
    <row r="20" spans="2:43" s="2" customFormat="1" ht="15.75" customHeight="1">
      <c r="B20" s="10"/>
      <c r="E20" s="14" t="s">
        <v>36</v>
      </c>
      <c r="AK20" s="16" t="s">
        <v>29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15.75" customHeight="1">
      <c r="B22" s="10"/>
      <c r="D22" s="16" t="s">
        <v>37</v>
      </c>
      <c r="AQ22" s="11"/>
    </row>
    <row r="23" spans="2:43" s="2" customFormat="1" ht="15.75" customHeight="1">
      <c r="B23" s="10"/>
      <c r="E23" s="157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Q23" s="11"/>
    </row>
    <row r="24" spans="2:43" s="2" customFormat="1" ht="7.5" customHeight="1">
      <c r="B24" s="10"/>
      <c r="AQ24" s="11"/>
    </row>
    <row r="25" spans="2:43" s="2" customFormat="1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</row>
    <row r="26" spans="2:43" s="2" customFormat="1" ht="15" customHeight="1">
      <c r="B26" s="10"/>
      <c r="D26" s="18" t="s">
        <v>38</v>
      </c>
      <c r="AK26" s="158">
        <f>ROUND($AG$87,2)</f>
        <v>0</v>
      </c>
      <c r="AL26" s="153"/>
      <c r="AM26" s="153"/>
      <c r="AN26" s="153"/>
      <c r="AO26" s="153"/>
      <c r="AQ26" s="11"/>
    </row>
    <row r="27" spans="2:43" s="2" customFormat="1" ht="15" customHeight="1">
      <c r="B27" s="10"/>
      <c r="D27" s="18" t="s">
        <v>39</v>
      </c>
      <c r="AK27" s="158">
        <f>ROUND($AG$90,2)</f>
        <v>0</v>
      </c>
      <c r="AL27" s="153"/>
      <c r="AM27" s="153"/>
      <c r="AN27" s="153"/>
      <c r="AO27" s="153"/>
      <c r="AQ27" s="11"/>
    </row>
    <row r="28" spans="2:43" s="6" customFormat="1" ht="7.5" customHeight="1">
      <c r="B28" s="19"/>
      <c r="AQ28" s="20"/>
    </row>
    <row r="29" spans="2:43" s="6" customFormat="1" ht="27" customHeight="1">
      <c r="B29" s="19"/>
      <c r="D29" s="21" t="s">
        <v>40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59">
        <f>ROUND($AK$26+$AK$27,2)</f>
        <v>0</v>
      </c>
      <c r="AL29" s="160"/>
      <c r="AM29" s="160"/>
      <c r="AN29" s="160"/>
      <c r="AO29" s="160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41</v>
      </c>
      <c r="F31" s="24" t="s">
        <v>42</v>
      </c>
      <c r="L31" s="161">
        <v>0.21</v>
      </c>
      <c r="M31" s="162"/>
      <c r="N31" s="162"/>
      <c r="O31" s="162"/>
      <c r="T31" s="26" t="s">
        <v>43</v>
      </c>
      <c r="W31" s="163">
        <f>ROUND($AZ$87+SUM($CD$91:$CD$91),2)</f>
        <v>0</v>
      </c>
      <c r="X31" s="162"/>
      <c r="Y31" s="162"/>
      <c r="Z31" s="162"/>
      <c r="AA31" s="162"/>
      <c r="AB31" s="162"/>
      <c r="AC31" s="162"/>
      <c r="AD31" s="162"/>
      <c r="AE31" s="162"/>
      <c r="AK31" s="163">
        <f>ROUND($AV$87+SUM($BY$91:$BY$91),2)</f>
        <v>0</v>
      </c>
      <c r="AL31" s="162"/>
      <c r="AM31" s="162"/>
      <c r="AN31" s="162"/>
      <c r="AO31" s="162"/>
      <c r="AQ31" s="27"/>
    </row>
    <row r="32" spans="2:43" s="6" customFormat="1" ht="15" customHeight="1">
      <c r="B32" s="23"/>
      <c r="F32" s="24" t="s">
        <v>44</v>
      </c>
      <c r="L32" s="161">
        <v>0.15</v>
      </c>
      <c r="M32" s="162"/>
      <c r="N32" s="162"/>
      <c r="O32" s="162"/>
      <c r="T32" s="26" t="s">
        <v>43</v>
      </c>
      <c r="W32" s="163">
        <f>ROUND($BA$87+SUM($CE$91:$CE$91),2)</f>
        <v>0</v>
      </c>
      <c r="X32" s="162"/>
      <c r="Y32" s="162"/>
      <c r="Z32" s="162"/>
      <c r="AA32" s="162"/>
      <c r="AB32" s="162"/>
      <c r="AC32" s="162"/>
      <c r="AD32" s="162"/>
      <c r="AE32" s="162"/>
      <c r="AK32" s="163">
        <f>ROUND($AW$87+SUM($BZ$91:$BZ$91),2)</f>
        <v>0</v>
      </c>
      <c r="AL32" s="162"/>
      <c r="AM32" s="162"/>
      <c r="AN32" s="162"/>
      <c r="AO32" s="162"/>
      <c r="AQ32" s="27"/>
    </row>
    <row r="33" spans="2:43" s="6" customFormat="1" ht="15" customHeight="1" hidden="1">
      <c r="B33" s="23"/>
      <c r="F33" s="24" t="s">
        <v>45</v>
      </c>
      <c r="L33" s="161">
        <v>0.21</v>
      </c>
      <c r="M33" s="162"/>
      <c r="N33" s="162"/>
      <c r="O33" s="162"/>
      <c r="T33" s="26" t="s">
        <v>43</v>
      </c>
      <c r="W33" s="163">
        <f>ROUND($BB$87+SUM($CF$91:$CF$91),2)</f>
        <v>0</v>
      </c>
      <c r="X33" s="162"/>
      <c r="Y33" s="162"/>
      <c r="Z33" s="162"/>
      <c r="AA33" s="162"/>
      <c r="AB33" s="162"/>
      <c r="AC33" s="162"/>
      <c r="AD33" s="162"/>
      <c r="AE33" s="162"/>
      <c r="AK33" s="163">
        <v>0</v>
      </c>
      <c r="AL33" s="162"/>
      <c r="AM33" s="162"/>
      <c r="AN33" s="162"/>
      <c r="AO33" s="162"/>
      <c r="AQ33" s="27"/>
    </row>
    <row r="34" spans="2:43" s="6" customFormat="1" ht="15" customHeight="1" hidden="1">
      <c r="B34" s="23"/>
      <c r="F34" s="24" t="s">
        <v>46</v>
      </c>
      <c r="L34" s="161">
        <v>0.15</v>
      </c>
      <c r="M34" s="162"/>
      <c r="N34" s="162"/>
      <c r="O34" s="162"/>
      <c r="T34" s="26" t="s">
        <v>43</v>
      </c>
      <c r="W34" s="163">
        <f>ROUND($BC$87+SUM($CG$91:$CG$91),2)</f>
        <v>0</v>
      </c>
      <c r="X34" s="162"/>
      <c r="Y34" s="162"/>
      <c r="Z34" s="162"/>
      <c r="AA34" s="162"/>
      <c r="AB34" s="162"/>
      <c r="AC34" s="162"/>
      <c r="AD34" s="162"/>
      <c r="AE34" s="162"/>
      <c r="AK34" s="163">
        <v>0</v>
      </c>
      <c r="AL34" s="162"/>
      <c r="AM34" s="162"/>
      <c r="AN34" s="162"/>
      <c r="AO34" s="162"/>
      <c r="AQ34" s="27"/>
    </row>
    <row r="35" spans="2:43" s="6" customFormat="1" ht="15" customHeight="1" hidden="1">
      <c r="B35" s="23"/>
      <c r="F35" s="24" t="s">
        <v>47</v>
      </c>
      <c r="L35" s="161">
        <v>0</v>
      </c>
      <c r="M35" s="162"/>
      <c r="N35" s="162"/>
      <c r="O35" s="162"/>
      <c r="T35" s="26" t="s">
        <v>43</v>
      </c>
      <c r="W35" s="163">
        <f>ROUND($BD$87+SUM($CH$91:$CH$91),2)</f>
        <v>0</v>
      </c>
      <c r="X35" s="162"/>
      <c r="Y35" s="162"/>
      <c r="Z35" s="162"/>
      <c r="AA35" s="162"/>
      <c r="AB35" s="162"/>
      <c r="AC35" s="162"/>
      <c r="AD35" s="162"/>
      <c r="AE35" s="162"/>
      <c r="AK35" s="163">
        <v>0</v>
      </c>
      <c r="AL35" s="162"/>
      <c r="AM35" s="162"/>
      <c r="AN35" s="162"/>
      <c r="AO35" s="162"/>
      <c r="AQ35" s="27"/>
    </row>
    <row r="36" spans="2:43" s="6" customFormat="1" ht="7.5" customHeight="1">
      <c r="B36" s="19"/>
      <c r="AQ36" s="20"/>
    </row>
    <row r="37" spans="2:43" s="6" customFormat="1" ht="27" customHeight="1">
      <c r="B37" s="19"/>
      <c r="C37" s="28"/>
      <c r="D37" s="29" t="s">
        <v>48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49</v>
      </c>
      <c r="U37" s="30"/>
      <c r="V37" s="30"/>
      <c r="W37" s="30"/>
      <c r="X37" s="164" t="s">
        <v>50</v>
      </c>
      <c r="Y37" s="165"/>
      <c r="Z37" s="165"/>
      <c r="AA37" s="165"/>
      <c r="AB37" s="165"/>
      <c r="AC37" s="30"/>
      <c r="AD37" s="30"/>
      <c r="AE37" s="30"/>
      <c r="AF37" s="30"/>
      <c r="AG37" s="30"/>
      <c r="AH37" s="30"/>
      <c r="AI37" s="30"/>
      <c r="AJ37" s="30"/>
      <c r="AK37" s="166">
        <f>SUM($AK$29:$AK$35)</f>
        <v>0</v>
      </c>
      <c r="AL37" s="165"/>
      <c r="AM37" s="165"/>
      <c r="AN37" s="165"/>
      <c r="AO37" s="167"/>
      <c r="AP37" s="28"/>
      <c r="AQ37" s="20"/>
    </row>
    <row r="38" spans="2:43" s="6" customFormat="1" ht="15" customHeight="1">
      <c r="B38" s="19"/>
      <c r="AQ38" s="20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51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52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53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54</v>
      </c>
      <c r="S58" s="38"/>
      <c r="T58" s="38"/>
      <c r="U58" s="38"/>
      <c r="V58" s="38"/>
      <c r="W58" s="38"/>
      <c r="X58" s="38"/>
      <c r="Y58" s="38"/>
      <c r="Z58" s="40"/>
      <c r="AC58" s="37" t="s">
        <v>53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54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55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56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53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54</v>
      </c>
      <c r="S69" s="38"/>
      <c r="T69" s="38"/>
      <c r="U69" s="38"/>
      <c r="V69" s="38"/>
      <c r="W69" s="38"/>
      <c r="X69" s="38"/>
      <c r="Y69" s="38"/>
      <c r="Z69" s="40"/>
      <c r="AC69" s="37" t="s">
        <v>53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54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54" t="s">
        <v>57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20"/>
    </row>
    <row r="77" spans="2:43" s="14" customFormat="1" ht="15" customHeight="1">
      <c r="B77" s="47"/>
      <c r="C77" s="16" t="s">
        <v>12</v>
      </c>
      <c r="L77" s="14">
        <f>$K$5</f>
        <v>0</v>
      </c>
      <c r="AQ77" s="48"/>
    </row>
    <row r="78" spans="2:43" s="49" customFormat="1" ht="37.5" customHeight="1">
      <c r="B78" s="50"/>
      <c r="C78" s="49" t="s">
        <v>14</v>
      </c>
      <c r="L78" s="173" t="str">
        <f>$K$6</f>
        <v>BRNO, OPRAVA STÁVAJÍCÍ ŘÍMSY BUDOVY NA ULICI PIONÝRSKÁ A STŘEDNÍ</v>
      </c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21</v>
      </c>
      <c r="L80" s="52" t="str">
        <f>IF($K$8="","",$K$8)</f>
        <v>Brno</v>
      </c>
      <c r="AI80" s="16" t="s">
        <v>23</v>
      </c>
      <c r="AM80" s="53" t="str">
        <f>IF($AN$8="","",$AN$8)</f>
        <v>23.04.2015</v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27</v>
      </c>
      <c r="L82" s="14" t="str">
        <f>IF($E$11="","",$E$11)</f>
        <v>OA a VOŠO Brno, Kotlářská 9</v>
      </c>
      <c r="AI82" s="16" t="s">
        <v>32</v>
      </c>
      <c r="AM82" s="155" t="str">
        <f>IF($E$17="","",$E$17)</f>
        <v>Ing. Jindřich Černík</v>
      </c>
      <c r="AN82" s="168"/>
      <c r="AO82" s="168"/>
      <c r="AP82" s="168"/>
      <c r="AQ82" s="20"/>
      <c r="AS82" s="181" t="s">
        <v>58</v>
      </c>
      <c r="AT82" s="182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30</v>
      </c>
      <c r="L83" s="14" t="str">
        <f>IF($E$14="","",$E$14)</f>
        <v> </v>
      </c>
      <c r="AI83" s="16" t="s">
        <v>35</v>
      </c>
      <c r="AM83" s="155" t="str">
        <f>IF($E$20="","",$E$20)</f>
        <v>Propos Liberec, s.r.o.</v>
      </c>
      <c r="AN83" s="168"/>
      <c r="AO83" s="168"/>
      <c r="AP83" s="168"/>
      <c r="AQ83" s="20"/>
      <c r="AS83" s="183"/>
      <c r="AT83" s="168"/>
      <c r="BD83" s="54"/>
    </row>
    <row r="84" spans="2:56" s="6" customFormat="1" ht="12" customHeight="1">
      <c r="B84" s="19"/>
      <c r="AQ84" s="20"/>
      <c r="AS84" s="183"/>
      <c r="AT84" s="168"/>
      <c r="BD84" s="54"/>
    </row>
    <row r="85" spans="2:57" s="6" customFormat="1" ht="30" customHeight="1">
      <c r="B85" s="19"/>
      <c r="C85" s="174" t="s">
        <v>59</v>
      </c>
      <c r="D85" s="165"/>
      <c r="E85" s="165"/>
      <c r="F85" s="165"/>
      <c r="G85" s="165"/>
      <c r="H85" s="30"/>
      <c r="I85" s="175" t="s">
        <v>60</v>
      </c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75" t="s">
        <v>61</v>
      </c>
      <c r="AH85" s="165"/>
      <c r="AI85" s="165"/>
      <c r="AJ85" s="165"/>
      <c r="AK85" s="165"/>
      <c r="AL85" s="165"/>
      <c r="AM85" s="165"/>
      <c r="AN85" s="175" t="s">
        <v>62</v>
      </c>
      <c r="AO85" s="165"/>
      <c r="AP85" s="167"/>
      <c r="AQ85" s="20"/>
      <c r="AS85" s="55" t="s">
        <v>63</v>
      </c>
      <c r="AT85" s="56" t="s">
        <v>64</v>
      </c>
      <c r="AU85" s="56" t="s">
        <v>65</v>
      </c>
      <c r="AV85" s="56" t="s">
        <v>66</v>
      </c>
      <c r="AW85" s="56" t="s">
        <v>67</v>
      </c>
      <c r="AX85" s="56" t="s">
        <v>68</v>
      </c>
      <c r="AY85" s="56" t="s">
        <v>69</v>
      </c>
      <c r="AZ85" s="56" t="s">
        <v>70</v>
      </c>
      <c r="BA85" s="56" t="s">
        <v>71</v>
      </c>
      <c r="BB85" s="56" t="s">
        <v>72</v>
      </c>
      <c r="BC85" s="56" t="s">
        <v>73</v>
      </c>
      <c r="BD85" s="57" t="s">
        <v>74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75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71">
        <f>ROUND($AG$88,2)</f>
        <v>0</v>
      </c>
      <c r="AH87" s="172"/>
      <c r="AI87" s="172"/>
      <c r="AJ87" s="172"/>
      <c r="AK87" s="172"/>
      <c r="AL87" s="172"/>
      <c r="AM87" s="172"/>
      <c r="AN87" s="171">
        <f>SUM($AG$87,$AT$87)</f>
        <v>0</v>
      </c>
      <c r="AO87" s="172"/>
      <c r="AP87" s="172"/>
      <c r="AQ87" s="51"/>
      <c r="AS87" s="61">
        <f>ROUND($AS$88,2)</f>
        <v>0</v>
      </c>
      <c r="AT87" s="62">
        <f>ROUND(SUM($AV$87:$AW$87),2)</f>
        <v>0</v>
      </c>
      <c r="AU87" s="63">
        <f>ROUND($AU$88,5)</f>
        <v>3688.51411</v>
      </c>
      <c r="AV87" s="62">
        <f>ROUND($AZ$87*$L$31,2)</f>
        <v>0</v>
      </c>
      <c r="AW87" s="62">
        <f>ROUND($BA$87*$L$32,2)</f>
        <v>0</v>
      </c>
      <c r="AX87" s="62">
        <f>ROUND($BB$87*$L$31,2)</f>
        <v>0</v>
      </c>
      <c r="AY87" s="62">
        <f>ROUND($BC$87*$L$32,2)</f>
        <v>0</v>
      </c>
      <c r="AZ87" s="62">
        <f>ROUND($AZ$88,2)</f>
        <v>0</v>
      </c>
      <c r="BA87" s="62">
        <f>ROUND($BA$88,2)</f>
        <v>0</v>
      </c>
      <c r="BB87" s="62">
        <f>ROUND($BB$88,2)</f>
        <v>0</v>
      </c>
      <c r="BC87" s="62">
        <f>ROUND($BC$88,2)</f>
        <v>0</v>
      </c>
      <c r="BD87" s="64">
        <f>ROUND($BD$88,2)</f>
        <v>0</v>
      </c>
      <c r="BS87" s="49" t="s">
        <v>76</v>
      </c>
      <c r="BT87" s="49" t="s">
        <v>77</v>
      </c>
      <c r="BV87" s="49" t="s">
        <v>78</v>
      </c>
      <c r="BW87" s="49" t="s">
        <v>79</v>
      </c>
      <c r="BX87" s="49" t="s">
        <v>80</v>
      </c>
    </row>
    <row r="88" spans="1:76" s="65" customFormat="1" ht="28.5" customHeight="1">
      <c r="A88" s="146" t="s">
        <v>337</v>
      </c>
      <c r="B88" s="66"/>
      <c r="C88" s="67"/>
      <c r="D88" s="169" t="s">
        <v>13</v>
      </c>
      <c r="E88" s="170"/>
      <c r="F88" s="170"/>
      <c r="G88" s="170"/>
      <c r="H88" s="170"/>
      <c r="I88" s="67"/>
      <c r="J88" s="169" t="s">
        <v>15</v>
      </c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9">
        <f>Rozpočet!$M$29</f>
        <v>0</v>
      </c>
      <c r="AH88" s="180"/>
      <c r="AI88" s="180"/>
      <c r="AJ88" s="180"/>
      <c r="AK88" s="180"/>
      <c r="AL88" s="180"/>
      <c r="AM88" s="180"/>
      <c r="AN88" s="179">
        <f>SUM($AG$88,$AT$88)</f>
        <v>0</v>
      </c>
      <c r="AO88" s="180"/>
      <c r="AP88" s="180"/>
      <c r="AQ88" s="68"/>
      <c r="AS88" s="69">
        <f>Rozpočet!$M$27</f>
        <v>0</v>
      </c>
      <c r="AT88" s="70">
        <f>ROUND(SUM($AV$88:$AW$88),2)</f>
        <v>0</v>
      </c>
      <c r="AU88" s="71">
        <f>Rozpočet!$W$120</f>
        <v>3688.5141120000003</v>
      </c>
      <c r="AV88" s="70">
        <f>Rozpočet!$M$31</f>
        <v>0</v>
      </c>
      <c r="AW88" s="70">
        <f>Rozpočet!$M$32</f>
        <v>0</v>
      </c>
      <c r="AX88" s="70">
        <f>Rozpočet!$M$33</f>
        <v>0</v>
      </c>
      <c r="AY88" s="70">
        <f>Rozpočet!$M$34</f>
        <v>0</v>
      </c>
      <c r="AZ88" s="70">
        <f>Rozpočet!$H$31</f>
        <v>0</v>
      </c>
      <c r="BA88" s="70">
        <f>Rozpočet!$H$32</f>
        <v>0</v>
      </c>
      <c r="BB88" s="70">
        <f>Rozpočet!$H$33</f>
        <v>0</v>
      </c>
      <c r="BC88" s="70">
        <f>Rozpočet!$H$34</f>
        <v>0</v>
      </c>
      <c r="BD88" s="72">
        <f>Rozpočet!$H$35</f>
        <v>0</v>
      </c>
      <c r="BT88" s="65" t="s">
        <v>20</v>
      </c>
      <c r="BU88" s="65" t="s">
        <v>81</v>
      </c>
      <c r="BV88" s="65" t="s">
        <v>78</v>
      </c>
      <c r="BW88" s="65" t="s">
        <v>79</v>
      </c>
      <c r="BX88" s="65" t="s">
        <v>80</v>
      </c>
    </row>
    <row r="89" spans="2:43" s="2" customFormat="1" ht="14.25" customHeight="1">
      <c r="B89" s="10"/>
      <c r="AQ89" s="11"/>
    </row>
    <row r="90" spans="2:49" s="6" customFormat="1" ht="30.75" customHeight="1">
      <c r="B90" s="19"/>
      <c r="C90" s="60" t="s">
        <v>82</v>
      </c>
      <c r="AG90" s="171">
        <v>0</v>
      </c>
      <c r="AH90" s="168"/>
      <c r="AI90" s="168"/>
      <c r="AJ90" s="168"/>
      <c r="AK90" s="168"/>
      <c r="AL90" s="168"/>
      <c r="AM90" s="168"/>
      <c r="AN90" s="171">
        <v>0</v>
      </c>
      <c r="AO90" s="168"/>
      <c r="AP90" s="168"/>
      <c r="AQ90" s="20"/>
      <c r="AS90" s="55" t="s">
        <v>83</v>
      </c>
      <c r="AT90" s="56" t="s">
        <v>84</v>
      </c>
      <c r="AU90" s="56" t="s">
        <v>41</v>
      </c>
      <c r="AV90" s="57" t="s">
        <v>64</v>
      </c>
      <c r="AW90" s="58"/>
    </row>
    <row r="91" spans="2:48" s="6" customFormat="1" ht="12" customHeight="1">
      <c r="B91" s="19"/>
      <c r="AQ91" s="20"/>
      <c r="AS91" s="33"/>
      <c r="AT91" s="33"/>
      <c r="AU91" s="33"/>
      <c r="AV91" s="33"/>
    </row>
    <row r="92" spans="2:43" s="6" customFormat="1" ht="30.75" customHeight="1">
      <c r="B92" s="19"/>
      <c r="C92" s="73" t="s">
        <v>85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76">
        <f>ROUND($AG$87+$AG$90,2)</f>
        <v>0</v>
      </c>
      <c r="AH92" s="177"/>
      <c r="AI92" s="177"/>
      <c r="AJ92" s="177"/>
      <c r="AK92" s="177"/>
      <c r="AL92" s="177"/>
      <c r="AM92" s="177"/>
      <c r="AN92" s="176">
        <f>$AN$87+$AN$90</f>
        <v>0</v>
      </c>
      <c r="AO92" s="177"/>
      <c r="AP92" s="177"/>
      <c r="AQ92" s="20"/>
    </row>
    <row r="93" spans="2:43" s="6" customFormat="1" ht="7.5" customHeight="1"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3"/>
    </row>
  </sheetData>
  <sheetProtection/>
  <mergeCells count="45">
    <mergeCell ref="AG90:AM90"/>
    <mergeCell ref="AN90:AP90"/>
    <mergeCell ref="AG92:AM92"/>
    <mergeCell ref="AN92:AP92"/>
    <mergeCell ref="AR2:BE2"/>
    <mergeCell ref="AN88:AP88"/>
    <mergeCell ref="AG88:AM88"/>
    <mergeCell ref="AS82:AT84"/>
    <mergeCell ref="AN85:AP85"/>
    <mergeCell ref="AK27:AO27"/>
    <mergeCell ref="D88:H88"/>
    <mergeCell ref="J88:AF88"/>
    <mergeCell ref="AG87:AM87"/>
    <mergeCell ref="AN87:AP87"/>
    <mergeCell ref="L78:AO78"/>
    <mergeCell ref="AM82:AP82"/>
    <mergeCell ref="AM83:AP83"/>
    <mergeCell ref="C85:G85"/>
    <mergeCell ref="I85:AF85"/>
    <mergeCell ref="AG85:AM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JMURIMBR - BRNO, OPRAVA S...'!C2" tooltip="JMURIMBR - BRNO, OPRAVA S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1"/>
      <c r="B1" s="148"/>
      <c r="C1" s="148"/>
      <c r="D1" s="149" t="s">
        <v>1</v>
      </c>
      <c r="E1" s="148"/>
      <c r="F1" s="150" t="s">
        <v>338</v>
      </c>
      <c r="G1" s="150"/>
      <c r="H1" s="213" t="s">
        <v>339</v>
      </c>
      <c r="I1" s="213"/>
      <c r="J1" s="213"/>
      <c r="K1" s="213"/>
      <c r="L1" s="150" t="s">
        <v>340</v>
      </c>
      <c r="M1" s="148"/>
      <c r="N1" s="148"/>
      <c r="O1" s="149" t="s">
        <v>86</v>
      </c>
      <c r="P1" s="148"/>
      <c r="Q1" s="148"/>
      <c r="R1" s="148"/>
      <c r="S1" s="150" t="s">
        <v>341</v>
      </c>
      <c r="T1" s="150"/>
      <c r="U1" s="151"/>
      <c r="V1" s="15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152" t="s">
        <v>4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S2" s="178" t="s">
        <v>5</v>
      </c>
      <c r="T2" s="153"/>
      <c r="U2" s="153"/>
      <c r="V2" s="153"/>
      <c r="W2" s="153"/>
      <c r="X2" s="153"/>
      <c r="Y2" s="153"/>
      <c r="Z2" s="153"/>
      <c r="AA2" s="153"/>
      <c r="AB2" s="153"/>
      <c r="AC2" s="153"/>
      <c r="AT2" s="2" t="s">
        <v>79</v>
      </c>
      <c r="AZ2" s="6" t="s">
        <v>87</v>
      </c>
      <c r="BA2" s="6" t="s">
        <v>31</v>
      </c>
      <c r="BB2" s="6" t="s">
        <v>31</v>
      </c>
      <c r="BC2" s="6" t="s">
        <v>88</v>
      </c>
      <c r="BD2" s="6" t="s">
        <v>89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89</v>
      </c>
      <c r="AZ3" s="6" t="s">
        <v>90</v>
      </c>
      <c r="BA3" s="6" t="s">
        <v>31</v>
      </c>
      <c r="BB3" s="6" t="s">
        <v>31</v>
      </c>
      <c r="BC3" s="6" t="s">
        <v>91</v>
      </c>
      <c r="BD3" s="6" t="s">
        <v>89</v>
      </c>
    </row>
    <row r="4" spans="2:56" s="2" customFormat="1" ht="37.5" customHeight="1">
      <c r="B4" s="10"/>
      <c r="C4" s="154" t="s">
        <v>92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1"/>
      <c r="T4" s="12" t="s">
        <v>10</v>
      </c>
      <c r="AT4" s="2" t="s">
        <v>3</v>
      </c>
      <c r="AZ4" s="6" t="s">
        <v>93</v>
      </c>
      <c r="BA4" s="6" t="s">
        <v>31</v>
      </c>
      <c r="BB4" s="6" t="s">
        <v>31</v>
      </c>
      <c r="BC4" s="6" t="s">
        <v>26</v>
      </c>
      <c r="BD4" s="6" t="s">
        <v>89</v>
      </c>
    </row>
    <row r="5" spans="2:56" s="2" customFormat="1" ht="7.5" customHeight="1">
      <c r="B5" s="10"/>
      <c r="R5" s="11"/>
      <c r="AZ5" s="6" t="s">
        <v>94</v>
      </c>
      <c r="BA5" s="6" t="s">
        <v>31</v>
      </c>
      <c r="BB5" s="6" t="s">
        <v>31</v>
      </c>
      <c r="BC5" s="6" t="s">
        <v>95</v>
      </c>
      <c r="BD5" s="6" t="s">
        <v>89</v>
      </c>
    </row>
    <row r="6" spans="2:56" s="6" customFormat="1" ht="33.75" customHeight="1">
      <c r="B6" s="19"/>
      <c r="D6" s="15" t="s">
        <v>14</v>
      </c>
      <c r="F6" s="156" t="s">
        <v>15</v>
      </c>
      <c r="G6" s="168"/>
      <c r="H6" s="168"/>
      <c r="I6" s="168"/>
      <c r="J6" s="168"/>
      <c r="K6" s="168"/>
      <c r="L6" s="168"/>
      <c r="M6" s="168"/>
      <c r="N6" s="168"/>
      <c r="O6" s="168"/>
      <c r="P6" s="168"/>
      <c r="R6" s="20"/>
      <c r="AZ6" s="6" t="s">
        <v>96</v>
      </c>
      <c r="BA6" s="6" t="s">
        <v>31</v>
      </c>
      <c r="BB6" s="6" t="s">
        <v>31</v>
      </c>
      <c r="BC6" s="6" t="s">
        <v>97</v>
      </c>
      <c r="BD6" s="6" t="s">
        <v>89</v>
      </c>
    </row>
    <row r="7" spans="2:18" s="6" customFormat="1" ht="15" customHeight="1">
      <c r="B7" s="19"/>
      <c r="D7" s="16" t="s">
        <v>17</v>
      </c>
      <c r="F7" s="14" t="s">
        <v>18</v>
      </c>
      <c r="M7" s="16" t="s">
        <v>19</v>
      </c>
      <c r="O7" s="14"/>
      <c r="R7" s="20"/>
    </row>
    <row r="8" spans="2:18" s="6" customFormat="1" ht="15" customHeight="1">
      <c r="B8" s="19"/>
      <c r="D8" s="16" t="s">
        <v>21</v>
      </c>
      <c r="F8" s="14" t="s">
        <v>22</v>
      </c>
      <c r="M8" s="16" t="s">
        <v>23</v>
      </c>
      <c r="O8" s="184" t="str">
        <f>'Rekapitulace stavby'!$AN$8</f>
        <v>23.04.2015</v>
      </c>
      <c r="P8" s="168"/>
      <c r="R8" s="20"/>
    </row>
    <row r="9" spans="2:18" s="6" customFormat="1" ht="12" customHeight="1">
      <c r="B9" s="19"/>
      <c r="R9" s="20"/>
    </row>
    <row r="10" spans="2:18" s="6" customFormat="1" ht="15" customHeight="1">
      <c r="B10" s="19"/>
      <c r="D10" s="16" t="s">
        <v>27</v>
      </c>
      <c r="M10" s="16" t="s">
        <v>28</v>
      </c>
      <c r="O10" s="155"/>
      <c r="P10" s="168"/>
      <c r="R10" s="20"/>
    </row>
    <row r="11" spans="2:18" s="6" customFormat="1" ht="18.75" customHeight="1">
      <c r="B11" s="19"/>
      <c r="E11" s="14" t="s">
        <v>342</v>
      </c>
      <c r="M11" s="16" t="s">
        <v>29</v>
      </c>
      <c r="O11" s="155"/>
      <c r="P11" s="168"/>
      <c r="R11" s="20"/>
    </row>
    <row r="12" spans="2:18" s="6" customFormat="1" ht="7.5" customHeight="1">
      <c r="B12" s="19"/>
      <c r="R12" s="20"/>
    </row>
    <row r="13" spans="2:18" s="6" customFormat="1" ht="15" customHeight="1">
      <c r="B13" s="19"/>
      <c r="D13" s="16" t="s">
        <v>30</v>
      </c>
      <c r="M13" s="16" t="s">
        <v>28</v>
      </c>
      <c r="O13" s="155">
        <f>IF('Rekapitulace stavby'!$AN$13="","",'Rekapitulace stavby'!$AN$13)</f>
      </c>
      <c r="P13" s="168"/>
      <c r="R13" s="20"/>
    </row>
    <row r="14" spans="2:18" s="6" customFormat="1" ht="18.75" customHeight="1">
      <c r="B14" s="19"/>
      <c r="E14" s="14" t="str">
        <f>IF('Rekapitulace stavby'!$E$14="","",'Rekapitulace stavby'!$E$14)</f>
        <v> </v>
      </c>
      <c r="M14" s="16" t="s">
        <v>29</v>
      </c>
      <c r="O14" s="155">
        <f>IF('Rekapitulace stavby'!$AN$14="","",'Rekapitulace stavby'!$AN$14)</f>
      </c>
      <c r="P14" s="168"/>
      <c r="R14" s="20"/>
    </row>
    <row r="15" spans="2:18" s="6" customFormat="1" ht="7.5" customHeight="1">
      <c r="B15" s="19"/>
      <c r="R15" s="20"/>
    </row>
    <row r="16" spans="2:18" s="6" customFormat="1" ht="15" customHeight="1">
      <c r="B16" s="19"/>
      <c r="D16" s="16" t="s">
        <v>32</v>
      </c>
      <c r="M16" s="16" t="s">
        <v>28</v>
      </c>
      <c r="O16" s="155"/>
      <c r="P16" s="168"/>
      <c r="R16" s="20"/>
    </row>
    <row r="17" spans="2:18" s="6" customFormat="1" ht="18.75" customHeight="1">
      <c r="B17" s="19"/>
      <c r="E17" s="14" t="s">
        <v>33</v>
      </c>
      <c r="M17" s="16" t="s">
        <v>29</v>
      </c>
      <c r="O17" s="155"/>
      <c r="P17" s="168"/>
      <c r="R17" s="20"/>
    </row>
    <row r="18" spans="2:18" s="6" customFormat="1" ht="7.5" customHeight="1">
      <c r="B18" s="19"/>
      <c r="R18" s="20"/>
    </row>
    <row r="19" spans="2:18" s="6" customFormat="1" ht="15" customHeight="1">
      <c r="B19" s="19"/>
      <c r="D19" s="16" t="s">
        <v>35</v>
      </c>
      <c r="M19" s="16" t="s">
        <v>28</v>
      </c>
      <c r="O19" s="155"/>
      <c r="P19" s="168"/>
      <c r="R19" s="20"/>
    </row>
    <row r="20" spans="2:18" s="6" customFormat="1" ht="18.75" customHeight="1">
      <c r="B20" s="19"/>
      <c r="E20" s="14" t="s">
        <v>36</v>
      </c>
      <c r="M20" s="16" t="s">
        <v>29</v>
      </c>
      <c r="O20" s="155"/>
      <c r="P20" s="168"/>
      <c r="R20" s="20"/>
    </row>
    <row r="21" spans="2:18" s="6" customFormat="1" ht="7.5" customHeight="1">
      <c r="B21" s="19"/>
      <c r="R21" s="20"/>
    </row>
    <row r="22" spans="2:18" s="6" customFormat="1" ht="15" customHeight="1">
      <c r="B22" s="19"/>
      <c r="D22" s="16" t="s">
        <v>37</v>
      </c>
      <c r="R22" s="20"/>
    </row>
    <row r="23" spans="2:18" s="74" customFormat="1" ht="15.75" customHeight="1">
      <c r="B23" s="75"/>
      <c r="E23" s="157"/>
      <c r="F23" s="185"/>
      <c r="G23" s="185"/>
      <c r="H23" s="185"/>
      <c r="I23" s="185"/>
      <c r="J23" s="185"/>
      <c r="K23" s="185"/>
      <c r="L23" s="185"/>
      <c r="R23" s="76"/>
    </row>
    <row r="24" spans="2:18" s="6" customFormat="1" ht="7.5" customHeight="1">
      <c r="B24" s="19"/>
      <c r="R24" s="20"/>
    </row>
    <row r="25" spans="2:18" s="6" customFormat="1" ht="7.5" customHeight="1">
      <c r="B25" s="1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R25" s="20"/>
    </row>
    <row r="26" spans="2:18" s="6" customFormat="1" ht="15" customHeight="1">
      <c r="B26" s="19"/>
      <c r="D26" s="77" t="s">
        <v>98</v>
      </c>
      <c r="M26" s="158">
        <f>$N$87</f>
        <v>0</v>
      </c>
      <c r="N26" s="168"/>
      <c r="O26" s="168"/>
      <c r="P26" s="168"/>
      <c r="R26" s="20"/>
    </row>
    <row r="27" spans="2:18" s="6" customFormat="1" ht="15" customHeight="1">
      <c r="B27" s="19"/>
      <c r="D27" s="18" t="s">
        <v>99</v>
      </c>
      <c r="M27" s="158">
        <f>$N$102</f>
        <v>0</v>
      </c>
      <c r="N27" s="168"/>
      <c r="O27" s="168"/>
      <c r="P27" s="168"/>
      <c r="R27" s="20"/>
    </row>
    <row r="28" spans="2:18" s="6" customFormat="1" ht="7.5" customHeight="1">
      <c r="B28" s="19"/>
      <c r="R28" s="20"/>
    </row>
    <row r="29" spans="2:18" s="6" customFormat="1" ht="26.25" customHeight="1">
      <c r="B29" s="19"/>
      <c r="D29" s="78" t="s">
        <v>40</v>
      </c>
      <c r="M29" s="186">
        <f>ROUND($M$26+$M$27,2)</f>
        <v>0</v>
      </c>
      <c r="N29" s="168"/>
      <c r="O29" s="168"/>
      <c r="P29" s="168"/>
      <c r="R29" s="20"/>
    </row>
    <row r="30" spans="2:18" s="6" customFormat="1" ht="7.5" customHeight="1">
      <c r="B30" s="1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R30" s="20"/>
    </row>
    <row r="31" spans="2:18" s="6" customFormat="1" ht="15" customHeight="1">
      <c r="B31" s="19"/>
      <c r="D31" s="24" t="s">
        <v>41</v>
      </c>
      <c r="E31" s="24" t="s">
        <v>42</v>
      </c>
      <c r="F31" s="25">
        <v>0.21</v>
      </c>
      <c r="G31" s="79" t="s">
        <v>43</v>
      </c>
      <c r="H31" s="187">
        <f>ROUND((SUM($BE$102:$BE$103)+SUM($BE$120:$BE$278)),2)</f>
        <v>0</v>
      </c>
      <c r="I31" s="168"/>
      <c r="J31" s="168"/>
      <c r="M31" s="187">
        <f>ROUND(ROUND((SUM($BE$102:$BE$103)+SUM($BE$120:$BE$278)),2)*$F$31,2)</f>
        <v>0</v>
      </c>
      <c r="N31" s="168"/>
      <c r="O31" s="168"/>
      <c r="P31" s="168"/>
      <c r="R31" s="20"/>
    </row>
    <row r="32" spans="2:18" s="6" customFormat="1" ht="15" customHeight="1">
      <c r="B32" s="19"/>
      <c r="E32" s="24" t="s">
        <v>44</v>
      </c>
      <c r="F32" s="25">
        <v>0.15</v>
      </c>
      <c r="G32" s="79" t="s">
        <v>43</v>
      </c>
      <c r="H32" s="187">
        <f>ROUND((SUM($BF$102:$BF$103)+SUM($BF$120:$BF$278)),2)</f>
        <v>0</v>
      </c>
      <c r="I32" s="168"/>
      <c r="J32" s="168"/>
      <c r="M32" s="187">
        <f>ROUND(ROUND((SUM($BF$102:$BF$103)+SUM($BF$120:$BF$278)),2)*$F$32,2)</f>
        <v>0</v>
      </c>
      <c r="N32" s="168"/>
      <c r="O32" s="168"/>
      <c r="P32" s="168"/>
      <c r="R32" s="20"/>
    </row>
    <row r="33" spans="2:18" s="6" customFormat="1" ht="15" customHeight="1" hidden="1">
      <c r="B33" s="19"/>
      <c r="E33" s="24" t="s">
        <v>45</v>
      </c>
      <c r="F33" s="25">
        <v>0.21</v>
      </c>
      <c r="G33" s="79" t="s">
        <v>43</v>
      </c>
      <c r="H33" s="187">
        <f>ROUND((SUM($BG$102:$BG$103)+SUM($BG$120:$BG$278)),2)</f>
        <v>0</v>
      </c>
      <c r="I33" s="168"/>
      <c r="J33" s="168"/>
      <c r="M33" s="187">
        <v>0</v>
      </c>
      <c r="N33" s="168"/>
      <c r="O33" s="168"/>
      <c r="P33" s="168"/>
      <c r="R33" s="20"/>
    </row>
    <row r="34" spans="2:18" s="6" customFormat="1" ht="15" customHeight="1" hidden="1">
      <c r="B34" s="19"/>
      <c r="E34" s="24" t="s">
        <v>46</v>
      </c>
      <c r="F34" s="25">
        <v>0.15</v>
      </c>
      <c r="G34" s="79" t="s">
        <v>43</v>
      </c>
      <c r="H34" s="187">
        <f>ROUND((SUM($BH$102:$BH$103)+SUM($BH$120:$BH$278)),2)</f>
        <v>0</v>
      </c>
      <c r="I34" s="168"/>
      <c r="J34" s="168"/>
      <c r="M34" s="187">
        <v>0</v>
      </c>
      <c r="N34" s="168"/>
      <c r="O34" s="168"/>
      <c r="P34" s="168"/>
      <c r="R34" s="20"/>
    </row>
    <row r="35" spans="2:18" s="6" customFormat="1" ht="15" customHeight="1" hidden="1">
      <c r="B35" s="19"/>
      <c r="E35" s="24" t="s">
        <v>47</v>
      </c>
      <c r="F35" s="25">
        <v>0</v>
      </c>
      <c r="G35" s="79" t="s">
        <v>43</v>
      </c>
      <c r="H35" s="187">
        <f>ROUND((SUM($BI$102:$BI$103)+SUM($BI$120:$BI$278)),2)</f>
        <v>0</v>
      </c>
      <c r="I35" s="168"/>
      <c r="J35" s="168"/>
      <c r="M35" s="187">
        <v>0</v>
      </c>
      <c r="N35" s="168"/>
      <c r="O35" s="168"/>
      <c r="P35" s="168"/>
      <c r="R35" s="20"/>
    </row>
    <row r="36" spans="2:18" s="6" customFormat="1" ht="7.5" customHeight="1">
      <c r="B36" s="19"/>
      <c r="R36" s="20"/>
    </row>
    <row r="37" spans="2:18" s="6" customFormat="1" ht="26.25" customHeight="1">
      <c r="B37" s="19"/>
      <c r="C37" s="28"/>
      <c r="D37" s="29" t="s">
        <v>48</v>
      </c>
      <c r="E37" s="30"/>
      <c r="F37" s="30"/>
      <c r="G37" s="80" t="s">
        <v>49</v>
      </c>
      <c r="H37" s="31" t="s">
        <v>50</v>
      </c>
      <c r="I37" s="30"/>
      <c r="J37" s="30"/>
      <c r="K37" s="30"/>
      <c r="L37" s="166">
        <f>SUM($M$29:$M$35)</f>
        <v>0</v>
      </c>
      <c r="M37" s="165"/>
      <c r="N37" s="165"/>
      <c r="O37" s="165"/>
      <c r="P37" s="167"/>
      <c r="Q37" s="28"/>
      <c r="R37" s="20"/>
    </row>
    <row r="38" spans="2:18" s="6" customFormat="1" ht="15" customHeight="1">
      <c r="B38" s="19"/>
      <c r="R38" s="20"/>
    </row>
    <row r="39" spans="2:18" s="6" customFormat="1" ht="15" customHeight="1">
      <c r="B39" s="19"/>
      <c r="R39" s="20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51</v>
      </c>
      <c r="E50" s="33"/>
      <c r="F50" s="33"/>
      <c r="G50" s="33"/>
      <c r="H50" s="34"/>
      <c r="J50" s="32" t="s">
        <v>52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53</v>
      </c>
      <c r="E59" s="38"/>
      <c r="F59" s="38"/>
      <c r="G59" s="39" t="s">
        <v>54</v>
      </c>
      <c r="H59" s="40"/>
      <c r="J59" s="37" t="s">
        <v>53</v>
      </c>
      <c r="K59" s="38"/>
      <c r="L59" s="38"/>
      <c r="M59" s="38"/>
      <c r="N59" s="39" t="s">
        <v>54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55</v>
      </c>
      <c r="E61" s="33"/>
      <c r="F61" s="33"/>
      <c r="G61" s="33"/>
      <c r="H61" s="34"/>
      <c r="J61" s="32" t="s">
        <v>56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53</v>
      </c>
      <c r="E70" s="38"/>
      <c r="F70" s="38"/>
      <c r="G70" s="39" t="s">
        <v>54</v>
      </c>
      <c r="H70" s="40"/>
      <c r="J70" s="37" t="s">
        <v>53</v>
      </c>
      <c r="K70" s="38"/>
      <c r="L70" s="38"/>
      <c r="M70" s="38"/>
      <c r="N70" s="39" t="s">
        <v>54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54" t="s">
        <v>100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20"/>
    </row>
    <row r="77" spans="2:18" s="6" customFormat="1" ht="7.5" customHeight="1">
      <c r="B77" s="19"/>
      <c r="R77" s="20"/>
    </row>
    <row r="78" spans="2:18" s="6" customFormat="1" ht="37.5" customHeight="1">
      <c r="B78" s="19"/>
      <c r="C78" s="49" t="s">
        <v>14</v>
      </c>
      <c r="F78" s="173" t="str">
        <f>$F$6</f>
        <v>BRNO, OPRAVA STÁVAJÍCÍ ŘÍMSY BUDOVY NA ULICI PIONÝRSKÁ A STŘEDNÍ</v>
      </c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R78" s="20"/>
    </row>
    <row r="79" spans="2:18" s="6" customFormat="1" ht="7.5" customHeight="1">
      <c r="B79" s="19"/>
      <c r="R79" s="20"/>
    </row>
    <row r="80" spans="2:18" s="6" customFormat="1" ht="18.75" customHeight="1">
      <c r="B80" s="19"/>
      <c r="C80" s="16" t="s">
        <v>21</v>
      </c>
      <c r="F80" s="14" t="str">
        <f>$F$8</f>
        <v>Brno</v>
      </c>
      <c r="K80" s="16" t="s">
        <v>23</v>
      </c>
      <c r="M80" s="184" t="str">
        <f>IF($O$8="","",$O$8)</f>
        <v>23.04.2015</v>
      </c>
      <c r="N80" s="168"/>
      <c r="O80" s="168"/>
      <c r="P80" s="168"/>
      <c r="R80" s="20"/>
    </row>
    <row r="81" spans="2:18" s="6" customFormat="1" ht="7.5" customHeight="1">
      <c r="B81" s="19"/>
      <c r="R81" s="20"/>
    </row>
    <row r="82" spans="2:18" s="6" customFormat="1" ht="15.75" customHeight="1">
      <c r="B82" s="19"/>
      <c r="C82" s="16" t="s">
        <v>27</v>
      </c>
      <c r="F82" s="14" t="str">
        <f>$E$11</f>
        <v>OA a VOŠO Brno, Kotlářská 9</v>
      </c>
      <c r="K82" s="16" t="s">
        <v>32</v>
      </c>
      <c r="M82" s="155" t="str">
        <f>$E$17</f>
        <v>Ing. Jindřich Černík</v>
      </c>
      <c r="N82" s="168"/>
      <c r="O82" s="168"/>
      <c r="P82" s="168"/>
      <c r="Q82" s="168"/>
      <c r="R82" s="20"/>
    </row>
    <row r="83" spans="2:18" s="6" customFormat="1" ht="15" customHeight="1">
      <c r="B83" s="19"/>
      <c r="C83" s="16" t="s">
        <v>30</v>
      </c>
      <c r="F83" s="14" t="str">
        <f>IF($E$14="","",$E$14)</f>
        <v> </v>
      </c>
      <c r="K83" s="16" t="s">
        <v>35</v>
      </c>
      <c r="M83" s="155" t="str">
        <f>$E$20</f>
        <v>Propos Liberec, s.r.o.</v>
      </c>
      <c r="N83" s="168"/>
      <c r="O83" s="168"/>
      <c r="P83" s="168"/>
      <c r="Q83" s="168"/>
      <c r="R83" s="20"/>
    </row>
    <row r="84" spans="2:18" s="6" customFormat="1" ht="11.25" customHeight="1">
      <c r="B84" s="19"/>
      <c r="R84" s="20"/>
    </row>
    <row r="85" spans="2:18" s="6" customFormat="1" ht="30" customHeight="1">
      <c r="B85" s="19"/>
      <c r="C85" s="188" t="s">
        <v>101</v>
      </c>
      <c r="D85" s="177"/>
      <c r="E85" s="177"/>
      <c r="F85" s="177"/>
      <c r="G85" s="177"/>
      <c r="H85" s="28"/>
      <c r="I85" s="28"/>
      <c r="J85" s="28"/>
      <c r="K85" s="28"/>
      <c r="L85" s="28"/>
      <c r="M85" s="28"/>
      <c r="N85" s="188" t="s">
        <v>102</v>
      </c>
      <c r="O85" s="168"/>
      <c r="P85" s="168"/>
      <c r="Q85" s="168"/>
      <c r="R85" s="20"/>
    </row>
    <row r="86" spans="2:18" s="6" customFormat="1" ht="11.25" customHeight="1">
      <c r="B86" s="19"/>
      <c r="R86" s="20"/>
    </row>
    <row r="87" spans="2:47" s="6" customFormat="1" ht="30" customHeight="1">
      <c r="B87" s="19"/>
      <c r="C87" s="60" t="s">
        <v>103</v>
      </c>
      <c r="N87" s="171">
        <f>$N$120</f>
        <v>0</v>
      </c>
      <c r="O87" s="168"/>
      <c r="P87" s="168"/>
      <c r="Q87" s="168"/>
      <c r="R87" s="20"/>
      <c r="AU87" s="6" t="s">
        <v>104</v>
      </c>
    </row>
    <row r="88" spans="2:18" s="81" customFormat="1" ht="25.5" customHeight="1">
      <c r="B88" s="82"/>
      <c r="D88" s="83" t="s">
        <v>105</v>
      </c>
      <c r="N88" s="189">
        <f>$N$121</f>
        <v>0</v>
      </c>
      <c r="O88" s="190"/>
      <c r="P88" s="190"/>
      <c r="Q88" s="190"/>
      <c r="R88" s="84"/>
    </row>
    <row r="89" spans="2:18" s="77" customFormat="1" ht="21" customHeight="1">
      <c r="B89" s="85"/>
      <c r="D89" s="86" t="s">
        <v>106</v>
      </c>
      <c r="N89" s="191">
        <f>$N$122</f>
        <v>0</v>
      </c>
      <c r="O89" s="190"/>
      <c r="P89" s="190"/>
      <c r="Q89" s="190"/>
      <c r="R89" s="87"/>
    </row>
    <row r="90" spans="2:18" s="77" customFormat="1" ht="21" customHeight="1">
      <c r="B90" s="85"/>
      <c r="D90" s="86" t="s">
        <v>107</v>
      </c>
      <c r="N90" s="191">
        <f>$N$123</f>
        <v>0</v>
      </c>
      <c r="O90" s="190"/>
      <c r="P90" s="190"/>
      <c r="Q90" s="190"/>
      <c r="R90" s="87"/>
    </row>
    <row r="91" spans="2:18" s="77" customFormat="1" ht="21" customHeight="1">
      <c r="B91" s="85"/>
      <c r="D91" s="86" t="s">
        <v>108</v>
      </c>
      <c r="N91" s="191">
        <f>$N$131</f>
        <v>0</v>
      </c>
      <c r="O91" s="190"/>
      <c r="P91" s="190"/>
      <c r="Q91" s="190"/>
      <c r="R91" s="87"/>
    </row>
    <row r="92" spans="2:18" s="77" customFormat="1" ht="21" customHeight="1">
      <c r="B92" s="85"/>
      <c r="D92" s="86" t="s">
        <v>109</v>
      </c>
      <c r="N92" s="191">
        <f>$N$152</f>
        <v>0</v>
      </c>
      <c r="O92" s="190"/>
      <c r="P92" s="190"/>
      <c r="Q92" s="190"/>
      <c r="R92" s="87"/>
    </row>
    <row r="93" spans="2:18" s="77" customFormat="1" ht="21" customHeight="1">
      <c r="B93" s="85"/>
      <c r="D93" s="86" t="s">
        <v>110</v>
      </c>
      <c r="N93" s="191">
        <f>$N$235</f>
        <v>0</v>
      </c>
      <c r="O93" s="190"/>
      <c r="P93" s="190"/>
      <c r="Q93" s="190"/>
      <c r="R93" s="87"/>
    </row>
    <row r="94" spans="2:18" s="77" customFormat="1" ht="21" customHeight="1">
      <c r="B94" s="85"/>
      <c r="D94" s="86" t="s">
        <v>111</v>
      </c>
      <c r="N94" s="191">
        <f>$N$250</f>
        <v>0</v>
      </c>
      <c r="O94" s="190"/>
      <c r="P94" s="190"/>
      <c r="Q94" s="190"/>
      <c r="R94" s="87"/>
    </row>
    <row r="95" spans="2:18" s="81" customFormat="1" ht="25.5" customHeight="1">
      <c r="B95" s="82"/>
      <c r="D95" s="83" t="s">
        <v>112</v>
      </c>
      <c r="N95" s="189">
        <f>$N$252</f>
        <v>0</v>
      </c>
      <c r="O95" s="190"/>
      <c r="P95" s="190"/>
      <c r="Q95" s="190"/>
      <c r="R95" s="84"/>
    </row>
    <row r="96" spans="2:18" s="77" customFormat="1" ht="21" customHeight="1">
      <c r="B96" s="85"/>
      <c r="D96" s="86" t="s">
        <v>113</v>
      </c>
      <c r="N96" s="191">
        <f>$N$253</f>
        <v>0</v>
      </c>
      <c r="O96" s="190"/>
      <c r="P96" s="190"/>
      <c r="Q96" s="190"/>
      <c r="R96" s="87"/>
    </row>
    <row r="97" spans="2:18" s="77" customFormat="1" ht="21" customHeight="1">
      <c r="B97" s="85"/>
      <c r="D97" s="86" t="s">
        <v>114</v>
      </c>
      <c r="N97" s="191">
        <f>$N$263</f>
        <v>0</v>
      </c>
      <c r="O97" s="190"/>
      <c r="P97" s="190"/>
      <c r="Q97" s="190"/>
      <c r="R97" s="87"/>
    </row>
    <row r="98" spans="2:18" s="81" customFormat="1" ht="25.5" customHeight="1">
      <c r="B98" s="82"/>
      <c r="D98" s="83" t="s">
        <v>115</v>
      </c>
      <c r="N98" s="189">
        <f>$N$272</f>
        <v>0</v>
      </c>
      <c r="O98" s="190"/>
      <c r="P98" s="190"/>
      <c r="Q98" s="190"/>
      <c r="R98" s="84"/>
    </row>
    <row r="99" spans="2:18" s="77" customFormat="1" ht="21" customHeight="1">
      <c r="B99" s="85"/>
      <c r="D99" s="86" t="s">
        <v>116</v>
      </c>
      <c r="N99" s="191">
        <f>$N$273</f>
        <v>0</v>
      </c>
      <c r="O99" s="190"/>
      <c r="P99" s="190"/>
      <c r="Q99" s="190"/>
      <c r="R99" s="87"/>
    </row>
    <row r="100" spans="2:18" s="77" customFormat="1" ht="21" customHeight="1">
      <c r="B100" s="85"/>
      <c r="D100" s="86" t="s">
        <v>117</v>
      </c>
      <c r="N100" s="191">
        <f>$N$277</f>
        <v>0</v>
      </c>
      <c r="O100" s="190"/>
      <c r="P100" s="190"/>
      <c r="Q100" s="190"/>
      <c r="R100" s="87"/>
    </row>
    <row r="101" spans="2:18" s="6" customFormat="1" ht="22.5" customHeight="1">
      <c r="B101" s="19"/>
      <c r="R101" s="20"/>
    </row>
    <row r="102" spans="2:21" s="6" customFormat="1" ht="30" customHeight="1">
      <c r="B102" s="19"/>
      <c r="C102" s="60" t="s">
        <v>118</v>
      </c>
      <c r="N102" s="171">
        <v>0</v>
      </c>
      <c r="O102" s="168"/>
      <c r="P102" s="168"/>
      <c r="Q102" s="168"/>
      <c r="R102" s="20"/>
      <c r="T102" s="88"/>
      <c r="U102" s="89" t="s">
        <v>41</v>
      </c>
    </row>
    <row r="103" spans="2:18" s="6" customFormat="1" ht="18.75" customHeight="1">
      <c r="B103" s="19"/>
      <c r="R103" s="20"/>
    </row>
    <row r="104" spans="2:18" s="6" customFormat="1" ht="30" customHeight="1">
      <c r="B104" s="19"/>
      <c r="C104" s="73" t="s">
        <v>85</v>
      </c>
      <c r="D104" s="28"/>
      <c r="E104" s="28"/>
      <c r="F104" s="28"/>
      <c r="G104" s="28"/>
      <c r="H104" s="28"/>
      <c r="I104" s="28"/>
      <c r="J104" s="28"/>
      <c r="K104" s="28"/>
      <c r="L104" s="176">
        <f>ROUND(SUM($N$87+$N$102),2)</f>
        <v>0</v>
      </c>
      <c r="M104" s="177"/>
      <c r="N104" s="177"/>
      <c r="O104" s="177"/>
      <c r="P104" s="177"/>
      <c r="Q104" s="177"/>
      <c r="R104" s="20"/>
    </row>
    <row r="105" spans="2:18" s="6" customFormat="1" ht="7.5" customHeight="1"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3"/>
    </row>
    <row r="109" spans="2:18" s="6" customFormat="1" ht="7.5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pans="2:18" s="6" customFormat="1" ht="37.5" customHeight="1">
      <c r="B110" s="19"/>
      <c r="C110" s="154" t="s">
        <v>119</v>
      </c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20"/>
    </row>
    <row r="111" spans="2:18" s="6" customFormat="1" ht="7.5" customHeight="1">
      <c r="B111" s="19"/>
      <c r="R111" s="20"/>
    </row>
    <row r="112" spans="2:18" s="6" customFormat="1" ht="37.5" customHeight="1">
      <c r="B112" s="19"/>
      <c r="C112" s="49" t="s">
        <v>14</v>
      </c>
      <c r="F112" s="173" t="str">
        <f>$F$6</f>
        <v>BRNO, OPRAVA STÁVAJÍCÍ ŘÍMSY BUDOVY NA ULICI PIONÝRSKÁ A STŘEDNÍ</v>
      </c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R112" s="20"/>
    </row>
    <row r="113" spans="2:18" s="6" customFormat="1" ht="7.5" customHeight="1">
      <c r="B113" s="19"/>
      <c r="R113" s="20"/>
    </row>
    <row r="114" spans="2:18" s="6" customFormat="1" ht="18.75" customHeight="1">
      <c r="B114" s="19"/>
      <c r="C114" s="16" t="s">
        <v>21</v>
      </c>
      <c r="F114" s="14" t="str">
        <f>$F$8</f>
        <v>Brno</v>
      </c>
      <c r="K114" s="16" t="s">
        <v>23</v>
      </c>
      <c r="M114" s="184" t="str">
        <f>IF($O$8="","",$O$8)</f>
        <v>23.04.2015</v>
      </c>
      <c r="N114" s="168"/>
      <c r="O114" s="168"/>
      <c r="P114" s="168"/>
      <c r="R114" s="20"/>
    </row>
    <row r="115" spans="2:18" s="6" customFormat="1" ht="7.5" customHeight="1">
      <c r="B115" s="19"/>
      <c r="R115" s="20"/>
    </row>
    <row r="116" spans="2:18" s="6" customFormat="1" ht="15.75" customHeight="1">
      <c r="B116" s="19"/>
      <c r="C116" s="16" t="s">
        <v>27</v>
      </c>
      <c r="F116" s="14" t="str">
        <f>$E$11</f>
        <v>OA a VOŠO Brno, Kotlářská 9</v>
      </c>
      <c r="K116" s="16" t="s">
        <v>32</v>
      </c>
      <c r="M116" s="155" t="str">
        <f>$E$17</f>
        <v>Ing. Jindřich Černík</v>
      </c>
      <c r="N116" s="168"/>
      <c r="O116" s="168"/>
      <c r="P116" s="168"/>
      <c r="Q116" s="168"/>
      <c r="R116" s="20"/>
    </row>
    <row r="117" spans="2:18" s="6" customFormat="1" ht="15" customHeight="1">
      <c r="B117" s="19"/>
      <c r="C117" s="16" t="s">
        <v>30</v>
      </c>
      <c r="F117" s="14" t="str">
        <f>IF($E$14="","",$E$14)</f>
        <v> </v>
      </c>
      <c r="K117" s="16" t="s">
        <v>35</v>
      </c>
      <c r="M117" s="155" t="str">
        <f>$E$20</f>
        <v>Propos Liberec, s.r.o.</v>
      </c>
      <c r="N117" s="168"/>
      <c r="O117" s="168"/>
      <c r="P117" s="168"/>
      <c r="Q117" s="168"/>
      <c r="R117" s="20"/>
    </row>
    <row r="118" spans="2:18" s="6" customFormat="1" ht="11.25" customHeight="1">
      <c r="B118" s="19"/>
      <c r="R118" s="20"/>
    </row>
    <row r="119" spans="2:27" s="90" customFormat="1" ht="30" customHeight="1">
      <c r="B119" s="91"/>
      <c r="C119" s="92" t="s">
        <v>120</v>
      </c>
      <c r="D119" s="93" t="s">
        <v>121</v>
      </c>
      <c r="E119" s="93" t="s">
        <v>59</v>
      </c>
      <c r="F119" s="192" t="s">
        <v>122</v>
      </c>
      <c r="G119" s="193"/>
      <c r="H119" s="193"/>
      <c r="I119" s="193"/>
      <c r="J119" s="93" t="s">
        <v>123</v>
      </c>
      <c r="K119" s="93" t="s">
        <v>124</v>
      </c>
      <c r="L119" s="192" t="s">
        <v>125</v>
      </c>
      <c r="M119" s="193"/>
      <c r="N119" s="192" t="s">
        <v>126</v>
      </c>
      <c r="O119" s="193"/>
      <c r="P119" s="193"/>
      <c r="Q119" s="194"/>
      <c r="R119" s="94"/>
      <c r="T119" s="55" t="s">
        <v>127</v>
      </c>
      <c r="U119" s="56" t="s">
        <v>41</v>
      </c>
      <c r="V119" s="56" t="s">
        <v>128</v>
      </c>
      <c r="W119" s="56" t="s">
        <v>129</v>
      </c>
      <c r="X119" s="56" t="s">
        <v>130</v>
      </c>
      <c r="Y119" s="56" t="s">
        <v>131</v>
      </c>
      <c r="Z119" s="56" t="s">
        <v>132</v>
      </c>
      <c r="AA119" s="57" t="s">
        <v>133</v>
      </c>
    </row>
    <row r="120" spans="2:63" s="6" customFormat="1" ht="30" customHeight="1">
      <c r="B120" s="19"/>
      <c r="C120" s="60" t="s">
        <v>98</v>
      </c>
      <c r="N120" s="198">
        <f>$BK$120</f>
        <v>0</v>
      </c>
      <c r="O120" s="168"/>
      <c r="P120" s="168"/>
      <c r="Q120" s="168"/>
      <c r="R120" s="20"/>
      <c r="T120" s="59"/>
      <c r="U120" s="33"/>
      <c r="V120" s="33"/>
      <c r="W120" s="95">
        <f>$W$121+$W$252+$W$272</f>
        <v>3688.5141120000003</v>
      </c>
      <c r="X120" s="33"/>
      <c r="Y120" s="95">
        <f>$Y$121+$Y$252+$Y$272</f>
        <v>44.48340746000001</v>
      </c>
      <c r="Z120" s="33"/>
      <c r="AA120" s="96">
        <f>$AA$121+$AA$252+$AA$272</f>
        <v>16.977114</v>
      </c>
      <c r="AT120" s="6" t="s">
        <v>76</v>
      </c>
      <c r="AU120" s="6" t="s">
        <v>104</v>
      </c>
      <c r="BK120" s="97">
        <f>$BK$121+$BK$252+$BK$272</f>
        <v>0</v>
      </c>
    </row>
    <row r="121" spans="2:63" s="98" customFormat="1" ht="37.5" customHeight="1">
      <c r="B121" s="99"/>
      <c r="D121" s="100" t="s">
        <v>105</v>
      </c>
      <c r="E121" s="100"/>
      <c r="F121" s="100"/>
      <c r="G121" s="100"/>
      <c r="H121" s="100"/>
      <c r="I121" s="100"/>
      <c r="J121" s="100"/>
      <c r="K121" s="100"/>
      <c r="L121" s="100"/>
      <c r="M121" s="100"/>
      <c r="N121" s="199">
        <f>$BK$121</f>
        <v>0</v>
      </c>
      <c r="O121" s="200"/>
      <c r="P121" s="200"/>
      <c r="Q121" s="200"/>
      <c r="R121" s="102"/>
      <c r="T121" s="103"/>
      <c r="W121" s="104">
        <f>$W$122+$W$123+$W$131+$W$152+$W$235+$W$250</f>
        <v>3582.886401</v>
      </c>
      <c r="Y121" s="104">
        <f>$Y$122+$Y$123+$Y$131+$Y$152+$Y$235+$Y$250</f>
        <v>43.77790461000001</v>
      </c>
      <c r="AA121" s="105">
        <f>$AA$122+$AA$123+$AA$131+$AA$152+$AA$235+$AA$250</f>
        <v>16.977114</v>
      </c>
      <c r="AR121" s="101" t="s">
        <v>20</v>
      </c>
      <c r="AT121" s="101" t="s">
        <v>76</v>
      </c>
      <c r="AU121" s="101" t="s">
        <v>77</v>
      </c>
      <c r="AY121" s="101" t="s">
        <v>134</v>
      </c>
      <c r="BK121" s="106">
        <f>$BK$122+$BK$123+$BK$131+$BK$152+$BK$235+$BK$250</f>
        <v>0</v>
      </c>
    </row>
    <row r="122" spans="2:63" s="98" customFormat="1" ht="21" customHeight="1">
      <c r="B122" s="99"/>
      <c r="D122" s="107" t="s">
        <v>106</v>
      </c>
      <c r="E122" s="107"/>
      <c r="F122" s="107"/>
      <c r="G122" s="107"/>
      <c r="H122" s="107"/>
      <c r="I122" s="107"/>
      <c r="J122" s="107"/>
      <c r="K122" s="107"/>
      <c r="L122" s="107"/>
      <c r="M122" s="107"/>
      <c r="N122" s="201">
        <f>$BK$122</f>
        <v>0</v>
      </c>
      <c r="O122" s="200"/>
      <c r="P122" s="200"/>
      <c r="Q122" s="200"/>
      <c r="R122" s="102"/>
      <c r="T122" s="103"/>
      <c r="W122" s="104">
        <v>0</v>
      </c>
      <c r="Y122" s="104">
        <v>0</v>
      </c>
      <c r="AA122" s="105">
        <v>0</v>
      </c>
      <c r="AR122" s="101" t="s">
        <v>20</v>
      </c>
      <c r="AT122" s="101" t="s">
        <v>76</v>
      </c>
      <c r="AU122" s="101" t="s">
        <v>20</v>
      </c>
      <c r="AY122" s="101" t="s">
        <v>134</v>
      </c>
      <c r="BK122" s="106">
        <v>0</v>
      </c>
    </row>
    <row r="123" spans="2:63" s="98" customFormat="1" ht="21" customHeight="1">
      <c r="B123" s="99"/>
      <c r="D123" s="107" t="s">
        <v>107</v>
      </c>
      <c r="E123" s="107"/>
      <c r="F123" s="107"/>
      <c r="G123" s="107"/>
      <c r="H123" s="107"/>
      <c r="I123" s="107"/>
      <c r="J123" s="107"/>
      <c r="K123" s="107"/>
      <c r="L123" s="107"/>
      <c r="M123" s="107"/>
      <c r="N123" s="201">
        <f>$BK$123</f>
        <v>0</v>
      </c>
      <c r="O123" s="200"/>
      <c r="P123" s="200"/>
      <c r="Q123" s="200"/>
      <c r="R123" s="102"/>
      <c r="T123" s="103"/>
      <c r="W123" s="104">
        <f>SUM($W$124:$W$130)</f>
        <v>883.7343890000001</v>
      </c>
      <c r="Y123" s="104">
        <f>SUM($Y$124:$Y$130)</f>
        <v>7.260860139999999</v>
      </c>
      <c r="AA123" s="105">
        <f>SUM($AA$124:$AA$130)</f>
        <v>0</v>
      </c>
      <c r="AR123" s="101" t="s">
        <v>20</v>
      </c>
      <c r="AT123" s="101" t="s">
        <v>76</v>
      </c>
      <c r="AU123" s="101" t="s">
        <v>20</v>
      </c>
      <c r="AY123" s="101" t="s">
        <v>134</v>
      </c>
      <c r="BK123" s="106">
        <f>SUM($BK$124:$BK$130)</f>
        <v>0</v>
      </c>
    </row>
    <row r="124" spans="2:65" s="6" customFormat="1" ht="15.75" customHeight="1">
      <c r="B124" s="19"/>
      <c r="C124" s="108" t="s">
        <v>20</v>
      </c>
      <c r="D124" s="108" t="s">
        <v>135</v>
      </c>
      <c r="E124" s="109" t="s">
        <v>136</v>
      </c>
      <c r="F124" s="195" t="s">
        <v>137</v>
      </c>
      <c r="G124" s="196"/>
      <c r="H124" s="196"/>
      <c r="I124" s="196"/>
      <c r="J124" s="110" t="s">
        <v>138</v>
      </c>
      <c r="K124" s="111">
        <v>544.4</v>
      </c>
      <c r="L124" s="197"/>
      <c r="M124" s="196"/>
      <c r="N124" s="197">
        <f>ROUND($L$124*$K$124,2)</f>
        <v>0</v>
      </c>
      <c r="O124" s="196"/>
      <c r="P124" s="196"/>
      <c r="Q124" s="196"/>
      <c r="R124" s="20"/>
      <c r="T124" s="112"/>
      <c r="U124" s="26" t="s">
        <v>42</v>
      </c>
      <c r="V124" s="113">
        <v>1.606</v>
      </c>
      <c r="W124" s="113">
        <f>$V$124*$K$124</f>
        <v>874.3064</v>
      </c>
      <c r="X124" s="113">
        <v>0.01214</v>
      </c>
      <c r="Y124" s="113">
        <f>$X$124*$K$124</f>
        <v>6.609016</v>
      </c>
      <c r="Z124" s="113">
        <v>0</v>
      </c>
      <c r="AA124" s="114">
        <f>$Z$124*$K$124</f>
        <v>0</v>
      </c>
      <c r="AR124" s="6" t="s">
        <v>139</v>
      </c>
      <c r="AT124" s="6" t="s">
        <v>135</v>
      </c>
      <c r="AU124" s="6" t="s">
        <v>89</v>
      </c>
      <c r="AY124" s="6" t="s">
        <v>134</v>
      </c>
      <c r="BE124" s="115">
        <f>IF($U$124="základní",$N$124,0)</f>
        <v>0</v>
      </c>
      <c r="BF124" s="115">
        <f>IF($U$124="snížená",$N$124,0)</f>
        <v>0</v>
      </c>
      <c r="BG124" s="115">
        <f>IF($U$124="zákl. přenesená",$N$124,0)</f>
        <v>0</v>
      </c>
      <c r="BH124" s="115">
        <f>IF($U$124="sníž. přenesená",$N$124,0)</f>
        <v>0</v>
      </c>
      <c r="BI124" s="115">
        <f>IF($U$124="nulová",$N$124,0)</f>
        <v>0</v>
      </c>
      <c r="BJ124" s="6" t="s">
        <v>20</v>
      </c>
      <c r="BK124" s="115">
        <f>ROUND($L$124*$K$124,2)</f>
        <v>0</v>
      </c>
      <c r="BL124" s="6" t="s">
        <v>139</v>
      </c>
      <c r="BM124" s="6" t="s">
        <v>140</v>
      </c>
    </row>
    <row r="125" spans="2:51" s="6" customFormat="1" ht="18.75" customHeight="1">
      <c r="B125" s="116"/>
      <c r="E125" s="117"/>
      <c r="F125" s="202" t="s">
        <v>141</v>
      </c>
      <c r="G125" s="203"/>
      <c r="H125" s="203"/>
      <c r="I125" s="203"/>
      <c r="K125" s="118">
        <v>544.4</v>
      </c>
      <c r="R125" s="119"/>
      <c r="T125" s="120"/>
      <c r="AA125" s="121"/>
      <c r="AT125" s="117" t="s">
        <v>142</v>
      </c>
      <c r="AU125" s="117" t="s">
        <v>89</v>
      </c>
      <c r="AV125" s="117" t="s">
        <v>89</v>
      </c>
      <c r="AW125" s="117" t="s">
        <v>104</v>
      </c>
      <c r="AX125" s="117" t="s">
        <v>20</v>
      </c>
      <c r="AY125" s="117" t="s">
        <v>134</v>
      </c>
    </row>
    <row r="126" spans="2:65" s="6" customFormat="1" ht="39" customHeight="1">
      <c r="B126" s="19"/>
      <c r="C126" s="108" t="s">
        <v>89</v>
      </c>
      <c r="D126" s="108" t="s">
        <v>135</v>
      </c>
      <c r="E126" s="109" t="s">
        <v>143</v>
      </c>
      <c r="F126" s="195" t="s">
        <v>144</v>
      </c>
      <c r="G126" s="196"/>
      <c r="H126" s="196"/>
      <c r="I126" s="196"/>
      <c r="J126" s="110" t="s">
        <v>145</v>
      </c>
      <c r="K126" s="111">
        <v>0.619</v>
      </c>
      <c r="L126" s="197"/>
      <c r="M126" s="196"/>
      <c r="N126" s="197">
        <f>ROUND($L$126*$K$126,2)</f>
        <v>0</v>
      </c>
      <c r="O126" s="196"/>
      <c r="P126" s="196"/>
      <c r="Q126" s="196"/>
      <c r="R126" s="20"/>
      <c r="T126" s="112"/>
      <c r="U126" s="26" t="s">
        <v>42</v>
      </c>
      <c r="V126" s="113">
        <v>15.231</v>
      </c>
      <c r="W126" s="113">
        <f>$V$126*$K$126</f>
        <v>9.427989</v>
      </c>
      <c r="X126" s="113">
        <v>1.05306</v>
      </c>
      <c r="Y126" s="113">
        <f>$X$126*$K$126</f>
        <v>0.65184414</v>
      </c>
      <c r="Z126" s="113">
        <v>0</v>
      </c>
      <c r="AA126" s="114">
        <f>$Z$126*$K$126</f>
        <v>0</v>
      </c>
      <c r="AR126" s="6" t="s">
        <v>139</v>
      </c>
      <c r="AT126" s="6" t="s">
        <v>135</v>
      </c>
      <c r="AU126" s="6" t="s">
        <v>89</v>
      </c>
      <c r="AY126" s="6" t="s">
        <v>134</v>
      </c>
      <c r="BE126" s="115">
        <f>IF($U$126="základní",$N$126,0)</f>
        <v>0</v>
      </c>
      <c r="BF126" s="115">
        <f>IF($U$126="snížená",$N$126,0)</f>
        <v>0</v>
      </c>
      <c r="BG126" s="115">
        <f>IF($U$126="zákl. přenesená",$N$126,0)</f>
        <v>0</v>
      </c>
      <c r="BH126" s="115">
        <f>IF($U$126="sníž. přenesená",$N$126,0)</f>
        <v>0</v>
      </c>
      <c r="BI126" s="115">
        <f>IF($U$126="nulová",$N$126,0)</f>
        <v>0</v>
      </c>
      <c r="BJ126" s="6" t="s">
        <v>20</v>
      </c>
      <c r="BK126" s="115">
        <f>ROUND($L$126*$K$126,2)</f>
        <v>0</v>
      </c>
      <c r="BL126" s="6" t="s">
        <v>139</v>
      </c>
      <c r="BM126" s="6" t="s">
        <v>146</v>
      </c>
    </row>
    <row r="127" spans="2:51" s="6" customFormat="1" ht="18.75" customHeight="1">
      <c r="B127" s="122"/>
      <c r="E127" s="123"/>
      <c r="F127" s="204" t="s">
        <v>147</v>
      </c>
      <c r="G127" s="205"/>
      <c r="H127" s="205"/>
      <c r="I127" s="205"/>
      <c r="K127" s="123"/>
      <c r="R127" s="124"/>
      <c r="T127" s="125"/>
      <c r="AA127" s="126"/>
      <c r="AT127" s="123" t="s">
        <v>142</v>
      </c>
      <c r="AU127" s="123" t="s">
        <v>89</v>
      </c>
      <c r="AV127" s="123" t="s">
        <v>20</v>
      </c>
      <c r="AW127" s="123" t="s">
        <v>104</v>
      </c>
      <c r="AX127" s="123" t="s">
        <v>77</v>
      </c>
      <c r="AY127" s="123" t="s">
        <v>134</v>
      </c>
    </row>
    <row r="128" spans="2:51" s="6" customFormat="1" ht="18.75" customHeight="1">
      <c r="B128" s="116"/>
      <c r="E128" s="117"/>
      <c r="F128" s="202" t="s">
        <v>148</v>
      </c>
      <c r="G128" s="203"/>
      <c r="H128" s="203"/>
      <c r="I128" s="203"/>
      <c r="K128" s="118">
        <v>0.619</v>
      </c>
      <c r="R128" s="119"/>
      <c r="T128" s="120"/>
      <c r="AA128" s="121"/>
      <c r="AT128" s="117" t="s">
        <v>142</v>
      </c>
      <c r="AU128" s="117" t="s">
        <v>89</v>
      </c>
      <c r="AV128" s="117" t="s">
        <v>89</v>
      </c>
      <c r="AW128" s="117" t="s">
        <v>104</v>
      </c>
      <c r="AX128" s="117" t="s">
        <v>77</v>
      </c>
      <c r="AY128" s="117" t="s">
        <v>134</v>
      </c>
    </row>
    <row r="129" spans="2:51" s="6" customFormat="1" ht="18.75" customHeight="1">
      <c r="B129" s="116"/>
      <c r="E129" s="117"/>
      <c r="F129" s="202"/>
      <c r="G129" s="203"/>
      <c r="H129" s="203"/>
      <c r="I129" s="203"/>
      <c r="K129" s="118">
        <v>0</v>
      </c>
      <c r="R129" s="119"/>
      <c r="T129" s="120"/>
      <c r="AA129" s="121"/>
      <c r="AT129" s="117" t="s">
        <v>142</v>
      </c>
      <c r="AU129" s="117" t="s">
        <v>89</v>
      </c>
      <c r="AV129" s="117" t="s">
        <v>89</v>
      </c>
      <c r="AW129" s="117" t="s">
        <v>104</v>
      </c>
      <c r="AX129" s="117" t="s">
        <v>77</v>
      </c>
      <c r="AY129" s="117" t="s">
        <v>134</v>
      </c>
    </row>
    <row r="130" spans="2:51" s="6" customFormat="1" ht="18.75" customHeight="1">
      <c r="B130" s="127"/>
      <c r="E130" s="128"/>
      <c r="F130" s="206" t="s">
        <v>149</v>
      </c>
      <c r="G130" s="207"/>
      <c r="H130" s="207"/>
      <c r="I130" s="207"/>
      <c r="K130" s="129">
        <v>0.619</v>
      </c>
      <c r="R130" s="130"/>
      <c r="T130" s="131"/>
      <c r="AA130" s="132"/>
      <c r="AT130" s="128" t="s">
        <v>142</v>
      </c>
      <c r="AU130" s="128" t="s">
        <v>89</v>
      </c>
      <c r="AV130" s="128" t="s">
        <v>139</v>
      </c>
      <c r="AW130" s="128" t="s">
        <v>104</v>
      </c>
      <c r="AX130" s="128" t="s">
        <v>20</v>
      </c>
      <c r="AY130" s="128" t="s">
        <v>134</v>
      </c>
    </row>
    <row r="131" spans="2:63" s="98" customFormat="1" ht="30.75" customHeight="1">
      <c r="B131" s="99"/>
      <c r="D131" s="107" t="s">
        <v>108</v>
      </c>
      <c r="E131" s="107"/>
      <c r="F131" s="107"/>
      <c r="G131" s="107"/>
      <c r="H131" s="107"/>
      <c r="I131" s="107"/>
      <c r="J131" s="107"/>
      <c r="K131" s="107"/>
      <c r="L131" s="107"/>
      <c r="M131" s="107"/>
      <c r="N131" s="201">
        <f>$BK$131</f>
        <v>0</v>
      </c>
      <c r="O131" s="200"/>
      <c r="P131" s="200"/>
      <c r="Q131" s="200"/>
      <c r="R131" s="102"/>
      <c r="T131" s="103"/>
      <c r="W131" s="104">
        <f>SUM($W$132:$W$151)</f>
        <v>397.33308</v>
      </c>
      <c r="Y131" s="104">
        <f>SUM($Y$132:$Y$151)</f>
        <v>33.443718370000006</v>
      </c>
      <c r="AA131" s="105">
        <f>SUM($AA$132:$AA$151)</f>
        <v>0</v>
      </c>
      <c r="AR131" s="101" t="s">
        <v>20</v>
      </c>
      <c r="AT131" s="101" t="s">
        <v>76</v>
      </c>
      <c r="AU131" s="101" t="s">
        <v>20</v>
      </c>
      <c r="AY131" s="101" t="s">
        <v>134</v>
      </c>
      <c r="BK131" s="106">
        <f>SUM($BK$132:$BK$151)</f>
        <v>0</v>
      </c>
    </row>
    <row r="132" spans="2:65" s="6" customFormat="1" ht="27" customHeight="1">
      <c r="B132" s="19"/>
      <c r="C132" s="108" t="s">
        <v>150</v>
      </c>
      <c r="D132" s="108" t="s">
        <v>135</v>
      </c>
      <c r="E132" s="109" t="s">
        <v>151</v>
      </c>
      <c r="F132" s="195" t="s">
        <v>152</v>
      </c>
      <c r="G132" s="196"/>
      <c r="H132" s="196"/>
      <c r="I132" s="196"/>
      <c r="J132" s="110" t="s">
        <v>153</v>
      </c>
      <c r="K132" s="111">
        <v>171.486</v>
      </c>
      <c r="L132" s="197"/>
      <c r="M132" s="196"/>
      <c r="N132" s="197">
        <f>ROUND($L$132*$K$132,2)</f>
        <v>0</v>
      </c>
      <c r="O132" s="196"/>
      <c r="P132" s="196"/>
      <c r="Q132" s="196"/>
      <c r="R132" s="20"/>
      <c r="T132" s="112"/>
      <c r="U132" s="26" t="s">
        <v>42</v>
      </c>
      <c r="V132" s="113">
        <v>0.777</v>
      </c>
      <c r="W132" s="113">
        <f>$V$132*$K$132</f>
        <v>133.244622</v>
      </c>
      <c r="X132" s="113">
        <v>0.09291</v>
      </c>
      <c r="Y132" s="113">
        <f>$X$132*$K$132</f>
        <v>15.93276426</v>
      </c>
      <c r="Z132" s="113">
        <v>0</v>
      </c>
      <c r="AA132" s="114">
        <f>$Z$132*$K$132</f>
        <v>0</v>
      </c>
      <c r="AR132" s="6" t="s">
        <v>139</v>
      </c>
      <c r="AT132" s="6" t="s">
        <v>135</v>
      </c>
      <c r="AU132" s="6" t="s">
        <v>89</v>
      </c>
      <c r="AY132" s="6" t="s">
        <v>134</v>
      </c>
      <c r="BE132" s="115">
        <f>IF($U$132="základní",$N$132,0)</f>
        <v>0</v>
      </c>
      <c r="BF132" s="115">
        <f>IF($U$132="snížená",$N$132,0)</f>
        <v>0</v>
      </c>
      <c r="BG132" s="115">
        <f>IF($U$132="zákl. přenesená",$N$132,0)</f>
        <v>0</v>
      </c>
      <c r="BH132" s="115">
        <f>IF($U$132="sníž. přenesená",$N$132,0)</f>
        <v>0</v>
      </c>
      <c r="BI132" s="115">
        <f>IF($U$132="nulová",$N$132,0)</f>
        <v>0</v>
      </c>
      <c r="BJ132" s="6" t="s">
        <v>20</v>
      </c>
      <c r="BK132" s="115">
        <f>ROUND($L$132*$K$132,2)</f>
        <v>0</v>
      </c>
      <c r="BL132" s="6" t="s">
        <v>139</v>
      </c>
      <c r="BM132" s="6" t="s">
        <v>154</v>
      </c>
    </row>
    <row r="133" spans="2:51" s="6" customFormat="1" ht="18.75" customHeight="1">
      <c r="B133" s="116"/>
      <c r="E133" s="117"/>
      <c r="F133" s="202" t="s">
        <v>155</v>
      </c>
      <c r="G133" s="203"/>
      <c r="H133" s="203"/>
      <c r="I133" s="203"/>
      <c r="K133" s="118">
        <v>171.486</v>
      </c>
      <c r="R133" s="119"/>
      <c r="T133" s="120"/>
      <c r="AA133" s="121"/>
      <c r="AT133" s="117" t="s">
        <v>142</v>
      </c>
      <c r="AU133" s="117" t="s">
        <v>89</v>
      </c>
      <c r="AV133" s="117" t="s">
        <v>89</v>
      </c>
      <c r="AW133" s="117" t="s">
        <v>104</v>
      </c>
      <c r="AX133" s="117" t="s">
        <v>77</v>
      </c>
      <c r="AY133" s="117" t="s">
        <v>134</v>
      </c>
    </row>
    <row r="134" spans="2:51" s="6" customFormat="1" ht="18.75" customHeight="1">
      <c r="B134" s="116"/>
      <c r="E134" s="117"/>
      <c r="F134" s="202"/>
      <c r="G134" s="203"/>
      <c r="H134" s="203"/>
      <c r="I134" s="203"/>
      <c r="K134" s="118">
        <v>0</v>
      </c>
      <c r="R134" s="119"/>
      <c r="T134" s="120"/>
      <c r="AA134" s="121"/>
      <c r="AT134" s="117" t="s">
        <v>142</v>
      </c>
      <c r="AU134" s="117" t="s">
        <v>89</v>
      </c>
      <c r="AV134" s="117" t="s">
        <v>89</v>
      </c>
      <c r="AW134" s="117" t="s">
        <v>104</v>
      </c>
      <c r="AX134" s="117" t="s">
        <v>77</v>
      </c>
      <c r="AY134" s="117" t="s">
        <v>134</v>
      </c>
    </row>
    <row r="135" spans="2:51" s="6" customFormat="1" ht="18.75" customHeight="1">
      <c r="B135" s="127"/>
      <c r="E135" s="128"/>
      <c r="F135" s="206" t="s">
        <v>149</v>
      </c>
      <c r="G135" s="207"/>
      <c r="H135" s="207"/>
      <c r="I135" s="207"/>
      <c r="K135" s="129">
        <v>171.486</v>
      </c>
      <c r="R135" s="130"/>
      <c r="T135" s="131"/>
      <c r="AA135" s="132"/>
      <c r="AT135" s="128" t="s">
        <v>142</v>
      </c>
      <c r="AU135" s="128" t="s">
        <v>89</v>
      </c>
      <c r="AV135" s="128" t="s">
        <v>139</v>
      </c>
      <c r="AW135" s="128" t="s">
        <v>104</v>
      </c>
      <c r="AX135" s="128" t="s">
        <v>20</v>
      </c>
      <c r="AY135" s="128" t="s">
        <v>134</v>
      </c>
    </row>
    <row r="136" spans="2:65" s="6" customFormat="1" ht="27" customHeight="1">
      <c r="B136" s="19"/>
      <c r="C136" s="108" t="s">
        <v>139</v>
      </c>
      <c r="D136" s="108" t="s">
        <v>135</v>
      </c>
      <c r="E136" s="109" t="s">
        <v>156</v>
      </c>
      <c r="F136" s="195" t="s">
        <v>157</v>
      </c>
      <c r="G136" s="196"/>
      <c r="H136" s="196"/>
      <c r="I136" s="196"/>
      <c r="J136" s="110" t="s">
        <v>153</v>
      </c>
      <c r="K136" s="111">
        <v>514.458</v>
      </c>
      <c r="L136" s="197"/>
      <c r="M136" s="196"/>
      <c r="N136" s="197">
        <f>ROUND($L$136*$K$136,2)</f>
        <v>0</v>
      </c>
      <c r="O136" s="196"/>
      <c r="P136" s="196"/>
      <c r="Q136" s="196"/>
      <c r="R136" s="20"/>
      <c r="T136" s="112"/>
      <c r="U136" s="26" t="s">
        <v>42</v>
      </c>
      <c r="V136" s="113">
        <v>0.289</v>
      </c>
      <c r="W136" s="113">
        <f>$V$136*$K$136</f>
        <v>148.678362</v>
      </c>
      <c r="X136" s="113">
        <v>0.03212</v>
      </c>
      <c r="Y136" s="113">
        <f>$X$136*$K$136</f>
        <v>16.52439096</v>
      </c>
      <c r="Z136" s="113">
        <v>0</v>
      </c>
      <c r="AA136" s="114">
        <f>$Z$136*$K$136</f>
        <v>0</v>
      </c>
      <c r="AR136" s="6" t="s">
        <v>139</v>
      </c>
      <c r="AT136" s="6" t="s">
        <v>135</v>
      </c>
      <c r="AU136" s="6" t="s">
        <v>89</v>
      </c>
      <c r="AY136" s="6" t="s">
        <v>134</v>
      </c>
      <c r="BE136" s="115">
        <f>IF($U$136="základní",$N$136,0)</f>
        <v>0</v>
      </c>
      <c r="BF136" s="115">
        <f>IF($U$136="snížená",$N$136,0)</f>
        <v>0</v>
      </c>
      <c r="BG136" s="115">
        <f>IF($U$136="zákl. přenesená",$N$136,0)</f>
        <v>0</v>
      </c>
      <c r="BH136" s="115">
        <f>IF($U$136="sníž. přenesená",$N$136,0)</f>
        <v>0</v>
      </c>
      <c r="BI136" s="115">
        <f>IF($U$136="nulová",$N$136,0)</f>
        <v>0</v>
      </c>
      <c r="BJ136" s="6" t="s">
        <v>20</v>
      </c>
      <c r="BK136" s="115">
        <f>ROUND($L$136*$K$136,2)</f>
        <v>0</v>
      </c>
      <c r="BL136" s="6" t="s">
        <v>139</v>
      </c>
      <c r="BM136" s="6" t="s">
        <v>158</v>
      </c>
    </row>
    <row r="137" spans="2:51" s="6" customFormat="1" ht="18.75" customHeight="1">
      <c r="B137" s="116"/>
      <c r="E137" s="117"/>
      <c r="F137" s="202" t="s">
        <v>159</v>
      </c>
      <c r="G137" s="203"/>
      <c r="H137" s="203"/>
      <c r="I137" s="203"/>
      <c r="K137" s="118">
        <v>514.458</v>
      </c>
      <c r="R137" s="119"/>
      <c r="T137" s="120"/>
      <c r="AA137" s="121"/>
      <c r="AT137" s="117" t="s">
        <v>142</v>
      </c>
      <c r="AU137" s="117" t="s">
        <v>89</v>
      </c>
      <c r="AV137" s="117" t="s">
        <v>89</v>
      </c>
      <c r="AW137" s="117" t="s">
        <v>104</v>
      </c>
      <c r="AX137" s="117" t="s">
        <v>77</v>
      </c>
      <c r="AY137" s="117" t="s">
        <v>134</v>
      </c>
    </row>
    <row r="138" spans="2:51" s="6" customFormat="1" ht="18.75" customHeight="1">
      <c r="B138" s="116"/>
      <c r="E138" s="117"/>
      <c r="F138" s="202"/>
      <c r="G138" s="203"/>
      <c r="H138" s="203"/>
      <c r="I138" s="203"/>
      <c r="K138" s="118">
        <v>0</v>
      </c>
      <c r="R138" s="119"/>
      <c r="T138" s="120"/>
      <c r="AA138" s="121"/>
      <c r="AT138" s="117" t="s">
        <v>142</v>
      </c>
      <c r="AU138" s="117" t="s">
        <v>89</v>
      </c>
      <c r="AV138" s="117" t="s">
        <v>89</v>
      </c>
      <c r="AW138" s="117" t="s">
        <v>104</v>
      </c>
      <c r="AX138" s="117" t="s">
        <v>77</v>
      </c>
      <c r="AY138" s="117" t="s">
        <v>134</v>
      </c>
    </row>
    <row r="139" spans="2:51" s="6" customFormat="1" ht="18.75" customHeight="1">
      <c r="B139" s="127"/>
      <c r="E139" s="128"/>
      <c r="F139" s="206" t="s">
        <v>149</v>
      </c>
      <c r="G139" s="207"/>
      <c r="H139" s="207"/>
      <c r="I139" s="207"/>
      <c r="K139" s="129">
        <v>514.458</v>
      </c>
      <c r="R139" s="130"/>
      <c r="T139" s="131"/>
      <c r="AA139" s="132"/>
      <c r="AT139" s="128" t="s">
        <v>142</v>
      </c>
      <c r="AU139" s="128" t="s">
        <v>89</v>
      </c>
      <c r="AV139" s="128" t="s">
        <v>139</v>
      </c>
      <c r="AW139" s="128" t="s">
        <v>104</v>
      </c>
      <c r="AX139" s="128" t="s">
        <v>20</v>
      </c>
      <c r="AY139" s="128" t="s">
        <v>134</v>
      </c>
    </row>
    <row r="140" spans="2:65" s="6" customFormat="1" ht="15.75" customHeight="1">
      <c r="B140" s="19"/>
      <c r="C140" s="108" t="s">
        <v>160</v>
      </c>
      <c r="D140" s="108" t="s">
        <v>135</v>
      </c>
      <c r="E140" s="109" t="s">
        <v>161</v>
      </c>
      <c r="F140" s="195" t="s">
        <v>162</v>
      </c>
      <c r="G140" s="196"/>
      <c r="H140" s="196"/>
      <c r="I140" s="196"/>
      <c r="J140" s="110" t="s">
        <v>153</v>
      </c>
      <c r="K140" s="111">
        <v>32.664</v>
      </c>
      <c r="L140" s="197"/>
      <c r="M140" s="196"/>
      <c r="N140" s="197">
        <f>ROUND($L$140*$K$140,2)</f>
        <v>0</v>
      </c>
      <c r="O140" s="196"/>
      <c r="P140" s="196"/>
      <c r="Q140" s="196"/>
      <c r="R140" s="20"/>
      <c r="T140" s="112"/>
      <c r="U140" s="26" t="s">
        <v>42</v>
      </c>
      <c r="V140" s="113">
        <v>0.777</v>
      </c>
      <c r="W140" s="113">
        <f>$V$140*$K$140</f>
        <v>25.379928000000003</v>
      </c>
      <c r="X140" s="113">
        <v>0.00929</v>
      </c>
      <c r="Y140" s="113">
        <f>$X$140*$K$140</f>
        <v>0.30344856</v>
      </c>
      <c r="Z140" s="113">
        <v>0</v>
      </c>
      <c r="AA140" s="114">
        <f>$Z$140*$K$140</f>
        <v>0</v>
      </c>
      <c r="AR140" s="6" t="s">
        <v>139</v>
      </c>
      <c r="AT140" s="6" t="s">
        <v>135</v>
      </c>
      <c r="AU140" s="6" t="s">
        <v>89</v>
      </c>
      <c r="AY140" s="6" t="s">
        <v>134</v>
      </c>
      <c r="BE140" s="115">
        <f>IF($U$140="základní",$N$140,0)</f>
        <v>0</v>
      </c>
      <c r="BF140" s="115">
        <f>IF($U$140="snížená",$N$140,0)</f>
        <v>0</v>
      </c>
      <c r="BG140" s="115">
        <f>IF($U$140="zákl. přenesená",$N$140,0)</f>
        <v>0</v>
      </c>
      <c r="BH140" s="115">
        <f>IF($U$140="sníž. přenesená",$N$140,0)</f>
        <v>0</v>
      </c>
      <c r="BI140" s="115">
        <f>IF($U$140="nulová",$N$140,0)</f>
        <v>0</v>
      </c>
      <c r="BJ140" s="6" t="s">
        <v>20</v>
      </c>
      <c r="BK140" s="115">
        <f>ROUND($L$140*$K$140,2)</f>
        <v>0</v>
      </c>
      <c r="BL140" s="6" t="s">
        <v>139</v>
      </c>
      <c r="BM140" s="6" t="s">
        <v>163</v>
      </c>
    </row>
    <row r="141" spans="2:51" s="6" customFormat="1" ht="18.75" customHeight="1">
      <c r="B141" s="116"/>
      <c r="E141" s="117"/>
      <c r="F141" s="202" t="s">
        <v>164</v>
      </c>
      <c r="G141" s="203"/>
      <c r="H141" s="203"/>
      <c r="I141" s="203"/>
      <c r="K141" s="118">
        <v>32.664</v>
      </c>
      <c r="R141" s="119"/>
      <c r="T141" s="120"/>
      <c r="AA141" s="121"/>
      <c r="AT141" s="117" t="s">
        <v>142</v>
      </c>
      <c r="AU141" s="117" t="s">
        <v>89</v>
      </c>
      <c r="AV141" s="117" t="s">
        <v>89</v>
      </c>
      <c r="AW141" s="117" t="s">
        <v>104</v>
      </c>
      <c r="AX141" s="117" t="s">
        <v>77</v>
      </c>
      <c r="AY141" s="117" t="s">
        <v>134</v>
      </c>
    </row>
    <row r="142" spans="2:51" s="6" customFormat="1" ht="18.75" customHeight="1">
      <c r="B142" s="116"/>
      <c r="E142" s="117"/>
      <c r="F142" s="202"/>
      <c r="G142" s="203"/>
      <c r="H142" s="203"/>
      <c r="I142" s="203"/>
      <c r="K142" s="118">
        <v>0</v>
      </c>
      <c r="R142" s="119"/>
      <c r="T142" s="120"/>
      <c r="AA142" s="121"/>
      <c r="AT142" s="117" t="s">
        <v>142</v>
      </c>
      <c r="AU142" s="117" t="s">
        <v>89</v>
      </c>
      <c r="AV142" s="117" t="s">
        <v>89</v>
      </c>
      <c r="AW142" s="117" t="s">
        <v>104</v>
      </c>
      <c r="AX142" s="117" t="s">
        <v>77</v>
      </c>
      <c r="AY142" s="117" t="s">
        <v>134</v>
      </c>
    </row>
    <row r="143" spans="2:51" s="6" customFormat="1" ht="18.75" customHeight="1">
      <c r="B143" s="127"/>
      <c r="E143" s="128"/>
      <c r="F143" s="206" t="s">
        <v>149</v>
      </c>
      <c r="G143" s="207"/>
      <c r="H143" s="207"/>
      <c r="I143" s="207"/>
      <c r="K143" s="129">
        <v>32.664</v>
      </c>
      <c r="R143" s="130"/>
      <c r="T143" s="131"/>
      <c r="AA143" s="132"/>
      <c r="AT143" s="128" t="s">
        <v>142</v>
      </c>
      <c r="AU143" s="128" t="s">
        <v>89</v>
      </c>
      <c r="AV143" s="128" t="s">
        <v>139</v>
      </c>
      <c r="AW143" s="128" t="s">
        <v>104</v>
      </c>
      <c r="AX143" s="128" t="s">
        <v>20</v>
      </c>
      <c r="AY143" s="128" t="s">
        <v>134</v>
      </c>
    </row>
    <row r="144" spans="2:65" s="6" customFormat="1" ht="15.75" customHeight="1">
      <c r="B144" s="19"/>
      <c r="C144" s="108" t="s">
        <v>165</v>
      </c>
      <c r="D144" s="108" t="s">
        <v>135</v>
      </c>
      <c r="E144" s="109" t="s">
        <v>166</v>
      </c>
      <c r="F144" s="195" t="s">
        <v>167</v>
      </c>
      <c r="G144" s="196"/>
      <c r="H144" s="196"/>
      <c r="I144" s="196"/>
      <c r="J144" s="110" t="s">
        <v>153</v>
      </c>
      <c r="K144" s="111">
        <v>197.209</v>
      </c>
      <c r="L144" s="197"/>
      <c r="M144" s="196"/>
      <c r="N144" s="197">
        <f>ROUND($L$144*$K$144,2)</f>
        <v>0</v>
      </c>
      <c r="O144" s="196"/>
      <c r="P144" s="196"/>
      <c r="Q144" s="196"/>
      <c r="R144" s="20"/>
      <c r="T144" s="112"/>
      <c r="U144" s="26" t="s">
        <v>42</v>
      </c>
      <c r="V144" s="113">
        <v>0.18</v>
      </c>
      <c r="W144" s="113">
        <f>$V$144*$K$144</f>
        <v>35.49762</v>
      </c>
      <c r="X144" s="113">
        <v>0.00109</v>
      </c>
      <c r="Y144" s="113">
        <f>$X$144*$K$144</f>
        <v>0.21495781</v>
      </c>
      <c r="Z144" s="113">
        <v>0</v>
      </c>
      <c r="AA144" s="114">
        <f>$Z$144*$K$144</f>
        <v>0</v>
      </c>
      <c r="AR144" s="6" t="s">
        <v>139</v>
      </c>
      <c r="AT144" s="6" t="s">
        <v>135</v>
      </c>
      <c r="AU144" s="6" t="s">
        <v>89</v>
      </c>
      <c r="AY144" s="6" t="s">
        <v>134</v>
      </c>
      <c r="BE144" s="115">
        <f>IF($U$144="základní",$N$144,0)</f>
        <v>0</v>
      </c>
      <c r="BF144" s="115">
        <f>IF($U$144="snížená",$N$144,0)</f>
        <v>0</v>
      </c>
      <c r="BG144" s="115">
        <f>IF($U$144="zákl. přenesená",$N$144,0)</f>
        <v>0</v>
      </c>
      <c r="BH144" s="115">
        <f>IF($U$144="sníž. přenesená",$N$144,0)</f>
        <v>0</v>
      </c>
      <c r="BI144" s="115">
        <f>IF($U$144="nulová",$N$144,0)</f>
        <v>0</v>
      </c>
      <c r="BJ144" s="6" t="s">
        <v>20</v>
      </c>
      <c r="BK144" s="115">
        <f>ROUND($L$144*$K$144,2)</f>
        <v>0</v>
      </c>
      <c r="BL144" s="6" t="s">
        <v>139</v>
      </c>
      <c r="BM144" s="6" t="s">
        <v>168</v>
      </c>
    </row>
    <row r="145" spans="2:51" s="6" customFormat="1" ht="18.75" customHeight="1">
      <c r="B145" s="116"/>
      <c r="E145" s="117"/>
      <c r="F145" s="202" t="s">
        <v>169</v>
      </c>
      <c r="G145" s="203"/>
      <c r="H145" s="203"/>
      <c r="I145" s="203"/>
      <c r="K145" s="118">
        <v>197.209</v>
      </c>
      <c r="R145" s="119"/>
      <c r="T145" s="120"/>
      <c r="AA145" s="121"/>
      <c r="AT145" s="117" t="s">
        <v>142</v>
      </c>
      <c r="AU145" s="117" t="s">
        <v>89</v>
      </c>
      <c r="AV145" s="117" t="s">
        <v>89</v>
      </c>
      <c r="AW145" s="117" t="s">
        <v>104</v>
      </c>
      <c r="AX145" s="117" t="s">
        <v>77</v>
      </c>
      <c r="AY145" s="117" t="s">
        <v>134</v>
      </c>
    </row>
    <row r="146" spans="2:51" s="6" customFormat="1" ht="18.75" customHeight="1">
      <c r="B146" s="116"/>
      <c r="E146" s="117"/>
      <c r="F146" s="202"/>
      <c r="G146" s="203"/>
      <c r="H146" s="203"/>
      <c r="I146" s="203"/>
      <c r="K146" s="118">
        <v>0</v>
      </c>
      <c r="R146" s="119"/>
      <c r="T146" s="120"/>
      <c r="AA146" s="121"/>
      <c r="AT146" s="117" t="s">
        <v>142</v>
      </c>
      <c r="AU146" s="117" t="s">
        <v>89</v>
      </c>
      <c r="AV146" s="117" t="s">
        <v>89</v>
      </c>
      <c r="AW146" s="117" t="s">
        <v>104</v>
      </c>
      <c r="AX146" s="117" t="s">
        <v>77</v>
      </c>
      <c r="AY146" s="117" t="s">
        <v>134</v>
      </c>
    </row>
    <row r="147" spans="2:51" s="6" customFormat="1" ht="18.75" customHeight="1">
      <c r="B147" s="127"/>
      <c r="E147" s="128"/>
      <c r="F147" s="206" t="s">
        <v>149</v>
      </c>
      <c r="G147" s="207"/>
      <c r="H147" s="207"/>
      <c r="I147" s="207"/>
      <c r="K147" s="129">
        <v>197.209</v>
      </c>
      <c r="R147" s="130"/>
      <c r="T147" s="131"/>
      <c r="AA147" s="132"/>
      <c r="AT147" s="128" t="s">
        <v>142</v>
      </c>
      <c r="AU147" s="128" t="s">
        <v>89</v>
      </c>
      <c r="AV147" s="128" t="s">
        <v>139</v>
      </c>
      <c r="AW147" s="128" t="s">
        <v>104</v>
      </c>
      <c r="AX147" s="128" t="s">
        <v>20</v>
      </c>
      <c r="AY147" s="128" t="s">
        <v>134</v>
      </c>
    </row>
    <row r="148" spans="2:65" s="6" customFormat="1" ht="27" customHeight="1">
      <c r="B148" s="19"/>
      <c r="C148" s="108" t="s">
        <v>170</v>
      </c>
      <c r="D148" s="108" t="s">
        <v>135</v>
      </c>
      <c r="E148" s="109" t="s">
        <v>171</v>
      </c>
      <c r="F148" s="195" t="s">
        <v>172</v>
      </c>
      <c r="G148" s="196"/>
      <c r="H148" s="196"/>
      <c r="I148" s="196"/>
      <c r="J148" s="110" t="s">
        <v>153</v>
      </c>
      <c r="K148" s="111">
        <v>171.486</v>
      </c>
      <c r="L148" s="197"/>
      <c r="M148" s="196"/>
      <c r="N148" s="197">
        <f>ROUND($L$148*$K$148,2)</f>
        <v>0</v>
      </c>
      <c r="O148" s="196"/>
      <c r="P148" s="196"/>
      <c r="Q148" s="196"/>
      <c r="R148" s="20"/>
      <c r="T148" s="112"/>
      <c r="U148" s="26" t="s">
        <v>42</v>
      </c>
      <c r="V148" s="113">
        <v>0.318</v>
      </c>
      <c r="W148" s="113">
        <f>$V$148*$K$148</f>
        <v>54.532548</v>
      </c>
      <c r="X148" s="113">
        <v>0.00273</v>
      </c>
      <c r="Y148" s="113">
        <f>$X$148*$K$148</f>
        <v>0.46815677999999994</v>
      </c>
      <c r="Z148" s="113">
        <v>0</v>
      </c>
      <c r="AA148" s="114">
        <f>$Z$148*$K$148</f>
        <v>0</v>
      </c>
      <c r="AR148" s="6" t="s">
        <v>139</v>
      </c>
      <c r="AT148" s="6" t="s">
        <v>135</v>
      </c>
      <c r="AU148" s="6" t="s">
        <v>89</v>
      </c>
      <c r="AY148" s="6" t="s">
        <v>134</v>
      </c>
      <c r="BE148" s="115">
        <f>IF($U$148="základní",$N$148,0)</f>
        <v>0</v>
      </c>
      <c r="BF148" s="115">
        <f>IF($U$148="snížená",$N$148,0)</f>
        <v>0</v>
      </c>
      <c r="BG148" s="115">
        <f>IF($U$148="zákl. přenesená",$N$148,0)</f>
        <v>0</v>
      </c>
      <c r="BH148" s="115">
        <f>IF($U$148="sníž. přenesená",$N$148,0)</f>
        <v>0</v>
      </c>
      <c r="BI148" s="115">
        <f>IF($U$148="nulová",$N$148,0)</f>
        <v>0</v>
      </c>
      <c r="BJ148" s="6" t="s">
        <v>20</v>
      </c>
      <c r="BK148" s="115">
        <f>ROUND($L$148*$K$148,2)</f>
        <v>0</v>
      </c>
      <c r="BL148" s="6" t="s">
        <v>139</v>
      </c>
      <c r="BM148" s="6" t="s">
        <v>173</v>
      </c>
    </row>
    <row r="149" spans="2:51" s="6" customFormat="1" ht="18.75" customHeight="1">
      <c r="B149" s="116"/>
      <c r="E149" s="117"/>
      <c r="F149" s="202" t="s">
        <v>155</v>
      </c>
      <c r="G149" s="203"/>
      <c r="H149" s="203"/>
      <c r="I149" s="203"/>
      <c r="K149" s="118">
        <v>171.486</v>
      </c>
      <c r="R149" s="119"/>
      <c r="T149" s="120"/>
      <c r="AA149" s="121"/>
      <c r="AT149" s="117" t="s">
        <v>142</v>
      </c>
      <c r="AU149" s="117" t="s">
        <v>89</v>
      </c>
      <c r="AV149" s="117" t="s">
        <v>89</v>
      </c>
      <c r="AW149" s="117" t="s">
        <v>104</v>
      </c>
      <c r="AX149" s="117" t="s">
        <v>77</v>
      </c>
      <c r="AY149" s="117" t="s">
        <v>134</v>
      </c>
    </row>
    <row r="150" spans="2:51" s="6" customFormat="1" ht="18.75" customHeight="1">
      <c r="B150" s="116"/>
      <c r="E150" s="117"/>
      <c r="F150" s="202"/>
      <c r="G150" s="203"/>
      <c r="H150" s="203"/>
      <c r="I150" s="203"/>
      <c r="K150" s="118">
        <v>0</v>
      </c>
      <c r="R150" s="119"/>
      <c r="T150" s="120"/>
      <c r="AA150" s="121"/>
      <c r="AT150" s="117" t="s">
        <v>142</v>
      </c>
      <c r="AU150" s="117" t="s">
        <v>89</v>
      </c>
      <c r="AV150" s="117" t="s">
        <v>89</v>
      </c>
      <c r="AW150" s="117" t="s">
        <v>104</v>
      </c>
      <c r="AX150" s="117" t="s">
        <v>77</v>
      </c>
      <c r="AY150" s="117" t="s">
        <v>134</v>
      </c>
    </row>
    <row r="151" spans="2:51" s="6" customFormat="1" ht="18.75" customHeight="1">
      <c r="B151" s="127"/>
      <c r="E151" s="128"/>
      <c r="F151" s="206" t="s">
        <v>149</v>
      </c>
      <c r="G151" s="207"/>
      <c r="H151" s="207"/>
      <c r="I151" s="207"/>
      <c r="K151" s="129">
        <v>171.486</v>
      </c>
      <c r="R151" s="130"/>
      <c r="T151" s="131"/>
      <c r="AA151" s="132"/>
      <c r="AT151" s="128" t="s">
        <v>142</v>
      </c>
      <c r="AU151" s="128" t="s">
        <v>89</v>
      </c>
      <c r="AV151" s="128" t="s">
        <v>139</v>
      </c>
      <c r="AW151" s="128" t="s">
        <v>104</v>
      </c>
      <c r="AX151" s="128" t="s">
        <v>20</v>
      </c>
      <c r="AY151" s="128" t="s">
        <v>134</v>
      </c>
    </row>
    <row r="152" spans="2:63" s="98" customFormat="1" ht="30.75" customHeight="1">
      <c r="B152" s="99"/>
      <c r="D152" s="107" t="s">
        <v>109</v>
      </c>
      <c r="E152" s="107"/>
      <c r="F152" s="107"/>
      <c r="G152" s="107"/>
      <c r="H152" s="107"/>
      <c r="I152" s="107"/>
      <c r="J152" s="107"/>
      <c r="K152" s="107"/>
      <c r="L152" s="107"/>
      <c r="M152" s="107"/>
      <c r="N152" s="201">
        <f>$BK$152</f>
        <v>0</v>
      </c>
      <c r="O152" s="200"/>
      <c r="P152" s="200"/>
      <c r="Q152" s="200"/>
      <c r="R152" s="102"/>
      <c r="T152" s="103"/>
      <c r="W152" s="104">
        <f>SUM($W$153:$W$234)</f>
        <v>2086.380216</v>
      </c>
      <c r="Y152" s="104">
        <f>SUM($Y$153:$Y$234)</f>
        <v>3.0733261000000005</v>
      </c>
      <c r="AA152" s="105">
        <f>SUM($AA$153:$AA$234)</f>
        <v>16.977114</v>
      </c>
      <c r="AR152" s="101" t="s">
        <v>20</v>
      </c>
      <c r="AT152" s="101" t="s">
        <v>76</v>
      </c>
      <c r="AU152" s="101" t="s">
        <v>20</v>
      </c>
      <c r="AY152" s="101" t="s">
        <v>134</v>
      </c>
      <c r="BK152" s="106">
        <f>SUM($BK$153:$BK$234)</f>
        <v>0</v>
      </c>
    </row>
    <row r="153" spans="2:65" s="6" customFormat="1" ht="39" customHeight="1">
      <c r="B153" s="19"/>
      <c r="C153" s="108" t="s">
        <v>174</v>
      </c>
      <c r="D153" s="108" t="s">
        <v>135</v>
      </c>
      <c r="E153" s="109" t="s">
        <v>175</v>
      </c>
      <c r="F153" s="195" t="s">
        <v>176</v>
      </c>
      <c r="G153" s="196"/>
      <c r="H153" s="196"/>
      <c r="I153" s="196"/>
      <c r="J153" s="110" t="s">
        <v>153</v>
      </c>
      <c r="K153" s="111">
        <v>2809.95</v>
      </c>
      <c r="L153" s="197"/>
      <c r="M153" s="196"/>
      <c r="N153" s="197">
        <f>ROUND($L$153*$K$153,2)</f>
        <v>0</v>
      </c>
      <c r="O153" s="196"/>
      <c r="P153" s="196"/>
      <c r="Q153" s="196"/>
      <c r="R153" s="20"/>
      <c r="T153" s="112"/>
      <c r="U153" s="26" t="s">
        <v>42</v>
      </c>
      <c r="V153" s="113">
        <v>0.16</v>
      </c>
      <c r="W153" s="113">
        <f>$V$153*$K$153</f>
        <v>449.592</v>
      </c>
      <c r="X153" s="113">
        <v>0</v>
      </c>
      <c r="Y153" s="113">
        <f>$X$153*$K$153</f>
        <v>0</v>
      </c>
      <c r="Z153" s="113">
        <v>0</v>
      </c>
      <c r="AA153" s="114">
        <f>$Z$153*$K$153</f>
        <v>0</v>
      </c>
      <c r="AR153" s="6" t="s">
        <v>139</v>
      </c>
      <c r="AT153" s="6" t="s">
        <v>135</v>
      </c>
      <c r="AU153" s="6" t="s">
        <v>89</v>
      </c>
      <c r="AY153" s="6" t="s">
        <v>134</v>
      </c>
      <c r="BE153" s="115">
        <f>IF($U$153="základní",$N$153,0)</f>
        <v>0</v>
      </c>
      <c r="BF153" s="115">
        <f>IF($U$153="snížená",$N$153,0)</f>
        <v>0</v>
      </c>
      <c r="BG153" s="115">
        <f>IF($U$153="zákl. přenesená",$N$153,0)</f>
        <v>0</v>
      </c>
      <c r="BH153" s="115">
        <f>IF($U$153="sníž. přenesená",$N$153,0)</f>
        <v>0</v>
      </c>
      <c r="BI153" s="115">
        <f>IF($U$153="nulová",$N$153,0)</f>
        <v>0</v>
      </c>
      <c r="BJ153" s="6" t="s">
        <v>20</v>
      </c>
      <c r="BK153" s="115">
        <f>ROUND($L$153*$K$153,2)</f>
        <v>0</v>
      </c>
      <c r="BL153" s="6" t="s">
        <v>139</v>
      </c>
      <c r="BM153" s="6" t="s">
        <v>177</v>
      </c>
    </row>
    <row r="154" spans="2:51" s="6" customFormat="1" ht="18.75" customHeight="1">
      <c r="B154" s="116"/>
      <c r="E154" s="117"/>
      <c r="F154" s="202" t="s">
        <v>178</v>
      </c>
      <c r="G154" s="203"/>
      <c r="H154" s="203"/>
      <c r="I154" s="203"/>
      <c r="K154" s="118">
        <v>2653.95</v>
      </c>
      <c r="R154" s="119"/>
      <c r="T154" s="120"/>
      <c r="AA154" s="121"/>
      <c r="AT154" s="117" t="s">
        <v>142</v>
      </c>
      <c r="AU154" s="117" t="s">
        <v>89</v>
      </c>
      <c r="AV154" s="117" t="s">
        <v>89</v>
      </c>
      <c r="AW154" s="117" t="s">
        <v>104</v>
      </c>
      <c r="AX154" s="117" t="s">
        <v>77</v>
      </c>
      <c r="AY154" s="117" t="s">
        <v>134</v>
      </c>
    </row>
    <row r="155" spans="2:51" s="6" customFormat="1" ht="18.75" customHeight="1">
      <c r="B155" s="122"/>
      <c r="E155" s="123"/>
      <c r="F155" s="204" t="s">
        <v>179</v>
      </c>
      <c r="G155" s="205"/>
      <c r="H155" s="205"/>
      <c r="I155" s="205"/>
      <c r="K155" s="123"/>
      <c r="R155" s="124"/>
      <c r="T155" s="125"/>
      <c r="AA155" s="126"/>
      <c r="AT155" s="123" t="s">
        <v>142</v>
      </c>
      <c r="AU155" s="123" t="s">
        <v>89</v>
      </c>
      <c r="AV155" s="123" t="s">
        <v>20</v>
      </c>
      <c r="AW155" s="123" t="s">
        <v>104</v>
      </c>
      <c r="AX155" s="123" t="s">
        <v>77</v>
      </c>
      <c r="AY155" s="123" t="s">
        <v>134</v>
      </c>
    </row>
    <row r="156" spans="2:51" s="6" customFormat="1" ht="18.75" customHeight="1">
      <c r="B156" s="116"/>
      <c r="E156" s="117"/>
      <c r="F156" s="202" t="s">
        <v>180</v>
      </c>
      <c r="G156" s="203"/>
      <c r="H156" s="203"/>
      <c r="I156" s="203"/>
      <c r="K156" s="118">
        <v>156</v>
      </c>
      <c r="R156" s="119"/>
      <c r="T156" s="120"/>
      <c r="AA156" s="121"/>
      <c r="AT156" s="117" t="s">
        <v>142</v>
      </c>
      <c r="AU156" s="117" t="s">
        <v>89</v>
      </c>
      <c r="AV156" s="117" t="s">
        <v>89</v>
      </c>
      <c r="AW156" s="117" t="s">
        <v>104</v>
      </c>
      <c r="AX156" s="117" t="s">
        <v>77</v>
      </c>
      <c r="AY156" s="117" t="s">
        <v>134</v>
      </c>
    </row>
    <row r="157" spans="2:51" s="6" customFormat="1" ht="18.75" customHeight="1">
      <c r="B157" s="116"/>
      <c r="E157" s="117"/>
      <c r="F157" s="202"/>
      <c r="G157" s="203"/>
      <c r="H157" s="203"/>
      <c r="I157" s="203"/>
      <c r="K157" s="118">
        <v>0</v>
      </c>
      <c r="R157" s="119"/>
      <c r="T157" s="120"/>
      <c r="AA157" s="121"/>
      <c r="AT157" s="117" t="s">
        <v>142</v>
      </c>
      <c r="AU157" s="117" t="s">
        <v>89</v>
      </c>
      <c r="AV157" s="117" t="s">
        <v>89</v>
      </c>
      <c r="AW157" s="117" t="s">
        <v>104</v>
      </c>
      <c r="AX157" s="117" t="s">
        <v>77</v>
      </c>
      <c r="AY157" s="117" t="s">
        <v>134</v>
      </c>
    </row>
    <row r="158" spans="2:51" s="6" customFormat="1" ht="18.75" customHeight="1">
      <c r="B158" s="133"/>
      <c r="E158" s="134" t="s">
        <v>87</v>
      </c>
      <c r="F158" s="208" t="s">
        <v>181</v>
      </c>
      <c r="G158" s="209"/>
      <c r="H158" s="209"/>
      <c r="I158" s="209"/>
      <c r="K158" s="135">
        <v>2809.95</v>
      </c>
      <c r="R158" s="136"/>
      <c r="T158" s="137"/>
      <c r="AA158" s="138"/>
      <c r="AT158" s="134" t="s">
        <v>142</v>
      </c>
      <c r="AU158" s="134" t="s">
        <v>89</v>
      </c>
      <c r="AV158" s="134" t="s">
        <v>150</v>
      </c>
      <c r="AW158" s="134" t="s">
        <v>104</v>
      </c>
      <c r="AX158" s="134" t="s">
        <v>77</v>
      </c>
      <c r="AY158" s="134" t="s">
        <v>134</v>
      </c>
    </row>
    <row r="159" spans="2:51" s="6" customFormat="1" ht="18.75" customHeight="1">
      <c r="B159" s="116"/>
      <c r="E159" s="117"/>
      <c r="F159" s="202"/>
      <c r="G159" s="203"/>
      <c r="H159" s="203"/>
      <c r="I159" s="203"/>
      <c r="K159" s="118">
        <v>0</v>
      </c>
      <c r="R159" s="119"/>
      <c r="T159" s="120"/>
      <c r="AA159" s="121"/>
      <c r="AT159" s="117" t="s">
        <v>142</v>
      </c>
      <c r="AU159" s="117" t="s">
        <v>89</v>
      </c>
      <c r="AV159" s="117" t="s">
        <v>89</v>
      </c>
      <c r="AW159" s="117" t="s">
        <v>104</v>
      </c>
      <c r="AX159" s="117" t="s">
        <v>77</v>
      </c>
      <c r="AY159" s="117" t="s">
        <v>134</v>
      </c>
    </row>
    <row r="160" spans="2:51" s="6" customFormat="1" ht="18.75" customHeight="1">
      <c r="B160" s="127"/>
      <c r="E160" s="128"/>
      <c r="F160" s="206" t="s">
        <v>149</v>
      </c>
      <c r="G160" s="207"/>
      <c r="H160" s="207"/>
      <c r="I160" s="207"/>
      <c r="K160" s="129">
        <v>2809.95</v>
      </c>
      <c r="R160" s="130"/>
      <c r="T160" s="131"/>
      <c r="AA160" s="132"/>
      <c r="AT160" s="128" t="s">
        <v>142</v>
      </c>
      <c r="AU160" s="128" t="s">
        <v>89</v>
      </c>
      <c r="AV160" s="128" t="s">
        <v>139</v>
      </c>
      <c r="AW160" s="128" t="s">
        <v>104</v>
      </c>
      <c r="AX160" s="128" t="s">
        <v>20</v>
      </c>
      <c r="AY160" s="128" t="s">
        <v>134</v>
      </c>
    </row>
    <row r="161" spans="2:65" s="6" customFormat="1" ht="27" customHeight="1">
      <c r="B161" s="19"/>
      <c r="C161" s="108" t="s">
        <v>182</v>
      </c>
      <c r="D161" s="108" t="s">
        <v>135</v>
      </c>
      <c r="E161" s="109" t="s">
        <v>183</v>
      </c>
      <c r="F161" s="195" t="s">
        <v>184</v>
      </c>
      <c r="G161" s="196"/>
      <c r="H161" s="196"/>
      <c r="I161" s="196"/>
      <c r="J161" s="110" t="s">
        <v>153</v>
      </c>
      <c r="K161" s="111">
        <v>2809.95</v>
      </c>
      <c r="L161" s="197"/>
      <c r="M161" s="196"/>
      <c r="N161" s="197">
        <f>ROUND($L$161*$K$161,2)</f>
        <v>0</v>
      </c>
      <c r="O161" s="196"/>
      <c r="P161" s="196"/>
      <c r="Q161" s="196"/>
      <c r="R161" s="20"/>
      <c r="T161" s="112"/>
      <c r="U161" s="26" t="s">
        <v>42</v>
      </c>
      <c r="V161" s="113">
        <v>0</v>
      </c>
      <c r="W161" s="113">
        <f>$V$161*$K$161</f>
        <v>0</v>
      </c>
      <c r="X161" s="113">
        <v>0</v>
      </c>
      <c r="Y161" s="113">
        <f>$X$161*$K$161</f>
        <v>0</v>
      </c>
      <c r="Z161" s="113">
        <v>0</v>
      </c>
      <c r="AA161" s="114">
        <f>$Z$161*$K$161</f>
        <v>0</v>
      </c>
      <c r="AR161" s="6" t="s">
        <v>139</v>
      </c>
      <c r="AT161" s="6" t="s">
        <v>135</v>
      </c>
      <c r="AU161" s="6" t="s">
        <v>89</v>
      </c>
      <c r="AY161" s="6" t="s">
        <v>134</v>
      </c>
      <c r="BE161" s="115">
        <f>IF($U$161="základní",$N$161,0)</f>
        <v>0</v>
      </c>
      <c r="BF161" s="115">
        <f>IF($U$161="snížená",$N$161,0)</f>
        <v>0</v>
      </c>
      <c r="BG161" s="115">
        <f>IF($U$161="zákl. přenesená",$N$161,0)</f>
        <v>0</v>
      </c>
      <c r="BH161" s="115">
        <f>IF($U$161="sníž. přenesená",$N$161,0)</f>
        <v>0</v>
      </c>
      <c r="BI161" s="115">
        <f>IF($U$161="nulová",$N$161,0)</f>
        <v>0</v>
      </c>
      <c r="BJ161" s="6" t="s">
        <v>20</v>
      </c>
      <c r="BK161" s="115">
        <f>ROUND($L$161*$K$161,2)</f>
        <v>0</v>
      </c>
      <c r="BL161" s="6" t="s">
        <v>139</v>
      </c>
      <c r="BM161" s="6" t="s">
        <v>185</v>
      </c>
    </row>
    <row r="162" spans="2:51" s="6" customFormat="1" ht="18.75" customHeight="1">
      <c r="B162" s="116"/>
      <c r="E162" s="117"/>
      <c r="F162" s="202" t="s">
        <v>87</v>
      </c>
      <c r="G162" s="203"/>
      <c r="H162" s="203"/>
      <c r="I162" s="203"/>
      <c r="K162" s="118">
        <v>2809.95</v>
      </c>
      <c r="R162" s="119"/>
      <c r="T162" s="120"/>
      <c r="AA162" s="121"/>
      <c r="AT162" s="117" t="s">
        <v>142</v>
      </c>
      <c r="AU162" s="117" t="s">
        <v>89</v>
      </c>
      <c r="AV162" s="117" t="s">
        <v>89</v>
      </c>
      <c r="AW162" s="117" t="s">
        <v>104</v>
      </c>
      <c r="AX162" s="117" t="s">
        <v>77</v>
      </c>
      <c r="AY162" s="117" t="s">
        <v>134</v>
      </c>
    </row>
    <row r="163" spans="2:51" s="6" customFormat="1" ht="18.75" customHeight="1">
      <c r="B163" s="116"/>
      <c r="E163" s="117"/>
      <c r="F163" s="202"/>
      <c r="G163" s="203"/>
      <c r="H163" s="203"/>
      <c r="I163" s="203"/>
      <c r="K163" s="118">
        <v>0</v>
      </c>
      <c r="R163" s="119"/>
      <c r="T163" s="120"/>
      <c r="AA163" s="121"/>
      <c r="AT163" s="117" t="s">
        <v>142</v>
      </c>
      <c r="AU163" s="117" t="s">
        <v>89</v>
      </c>
      <c r="AV163" s="117" t="s">
        <v>89</v>
      </c>
      <c r="AW163" s="117" t="s">
        <v>104</v>
      </c>
      <c r="AX163" s="117" t="s">
        <v>77</v>
      </c>
      <c r="AY163" s="117" t="s">
        <v>134</v>
      </c>
    </row>
    <row r="164" spans="2:51" s="6" customFormat="1" ht="18.75" customHeight="1">
      <c r="B164" s="127"/>
      <c r="E164" s="128"/>
      <c r="F164" s="206" t="s">
        <v>149</v>
      </c>
      <c r="G164" s="207"/>
      <c r="H164" s="207"/>
      <c r="I164" s="207"/>
      <c r="K164" s="129">
        <v>2809.95</v>
      </c>
      <c r="R164" s="130"/>
      <c r="T164" s="131"/>
      <c r="AA164" s="132"/>
      <c r="AT164" s="128" t="s">
        <v>142</v>
      </c>
      <c r="AU164" s="128" t="s">
        <v>89</v>
      </c>
      <c r="AV164" s="128" t="s">
        <v>139</v>
      </c>
      <c r="AW164" s="128" t="s">
        <v>104</v>
      </c>
      <c r="AX164" s="128" t="s">
        <v>20</v>
      </c>
      <c r="AY164" s="128" t="s">
        <v>134</v>
      </c>
    </row>
    <row r="165" spans="2:65" s="6" customFormat="1" ht="39" customHeight="1">
      <c r="B165" s="19"/>
      <c r="C165" s="108" t="s">
        <v>25</v>
      </c>
      <c r="D165" s="108" t="s">
        <v>135</v>
      </c>
      <c r="E165" s="109" t="s">
        <v>186</v>
      </c>
      <c r="F165" s="195" t="s">
        <v>187</v>
      </c>
      <c r="G165" s="196"/>
      <c r="H165" s="196"/>
      <c r="I165" s="196"/>
      <c r="J165" s="110" t="s">
        <v>153</v>
      </c>
      <c r="K165" s="111">
        <v>2809.95</v>
      </c>
      <c r="L165" s="197"/>
      <c r="M165" s="196"/>
      <c r="N165" s="197">
        <f>ROUND($L$165*$K$165,2)</f>
        <v>0</v>
      </c>
      <c r="O165" s="196"/>
      <c r="P165" s="196"/>
      <c r="Q165" s="196"/>
      <c r="R165" s="20"/>
      <c r="T165" s="112"/>
      <c r="U165" s="26" t="s">
        <v>42</v>
      </c>
      <c r="V165" s="113">
        <v>0.1</v>
      </c>
      <c r="W165" s="113">
        <f>$V$165*$K$165</f>
        <v>280.995</v>
      </c>
      <c r="X165" s="113">
        <v>0</v>
      </c>
      <c r="Y165" s="113">
        <f>$X$165*$K$165</f>
        <v>0</v>
      </c>
      <c r="Z165" s="113">
        <v>0</v>
      </c>
      <c r="AA165" s="114">
        <f>$Z$165*$K$165</f>
        <v>0</v>
      </c>
      <c r="AR165" s="6" t="s">
        <v>139</v>
      </c>
      <c r="AT165" s="6" t="s">
        <v>135</v>
      </c>
      <c r="AU165" s="6" t="s">
        <v>89</v>
      </c>
      <c r="AY165" s="6" t="s">
        <v>134</v>
      </c>
      <c r="BE165" s="115">
        <f>IF($U$165="základní",$N$165,0)</f>
        <v>0</v>
      </c>
      <c r="BF165" s="115">
        <f>IF($U$165="snížená",$N$165,0)</f>
        <v>0</v>
      </c>
      <c r="BG165" s="115">
        <f>IF($U$165="zákl. přenesená",$N$165,0)</f>
        <v>0</v>
      </c>
      <c r="BH165" s="115">
        <f>IF($U$165="sníž. přenesená",$N$165,0)</f>
        <v>0</v>
      </c>
      <c r="BI165" s="115">
        <f>IF($U$165="nulová",$N$165,0)</f>
        <v>0</v>
      </c>
      <c r="BJ165" s="6" t="s">
        <v>20</v>
      </c>
      <c r="BK165" s="115">
        <f>ROUND($L$165*$K$165,2)</f>
        <v>0</v>
      </c>
      <c r="BL165" s="6" t="s">
        <v>139</v>
      </c>
      <c r="BM165" s="6" t="s">
        <v>188</v>
      </c>
    </row>
    <row r="166" spans="2:51" s="6" customFormat="1" ht="18.75" customHeight="1">
      <c r="B166" s="116"/>
      <c r="E166" s="117"/>
      <c r="F166" s="202" t="s">
        <v>87</v>
      </c>
      <c r="G166" s="203"/>
      <c r="H166" s="203"/>
      <c r="I166" s="203"/>
      <c r="K166" s="118">
        <v>2809.95</v>
      </c>
      <c r="R166" s="119"/>
      <c r="T166" s="120"/>
      <c r="AA166" s="121"/>
      <c r="AT166" s="117" t="s">
        <v>142</v>
      </c>
      <c r="AU166" s="117" t="s">
        <v>89</v>
      </c>
      <c r="AV166" s="117" t="s">
        <v>89</v>
      </c>
      <c r="AW166" s="117" t="s">
        <v>104</v>
      </c>
      <c r="AX166" s="117" t="s">
        <v>77</v>
      </c>
      <c r="AY166" s="117" t="s">
        <v>134</v>
      </c>
    </row>
    <row r="167" spans="2:51" s="6" customFormat="1" ht="18.75" customHeight="1">
      <c r="B167" s="116"/>
      <c r="E167" s="117"/>
      <c r="F167" s="202"/>
      <c r="G167" s="203"/>
      <c r="H167" s="203"/>
      <c r="I167" s="203"/>
      <c r="K167" s="118">
        <v>0</v>
      </c>
      <c r="R167" s="119"/>
      <c r="T167" s="120"/>
      <c r="AA167" s="121"/>
      <c r="AT167" s="117" t="s">
        <v>142</v>
      </c>
      <c r="AU167" s="117" t="s">
        <v>89</v>
      </c>
      <c r="AV167" s="117" t="s">
        <v>89</v>
      </c>
      <c r="AW167" s="117" t="s">
        <v>104</v>
      </c>
      <c r="AX167" s="117" t="s">
        <v>77</v>
      </c>
      <c r="AY167" s="117" t="s">
        <v>134</v>
      </c>
    </row>
    <row r="168" spans="2:51" s="6" customFormat="1" ht="18.75" customHeight="1">
      <c r="B168" s="127"/>
      <c r="E168" s="128"/>
      <c r="F168" s="206" t="s">
        <v>149</v>
      </c>
      <c r="G168" s="207"/>
      <c r="H168" s="207"/>
      <c r="I168" s="207"/>
      <c r="K168" s="129">
        <v>2809.95</v>
      </c>
      <c r="R168" s="130"/>
      <c r="T168" s="131"/>
      <c r="AA168" s="132"/>
      <c r="AT168" s="128" t="s">
        <v>142</v>
      </c>
      <c r="AU168" s="128" t="s">
        <v>89</v>
      </c>
      <c r="AV168" s="128" t="s">
        <v>139</v>
      </c>
      <c r="AW168" s="128" t="s">
        <v>104</v>
      </c>
      <c r="AX168" s="128" t="s">
        <v>20</v>
      </c>
      <c r="AY168" s="128" t="s">
        <v>134</v>
      </c>
    </row>
    <row r="169" spans="2:65" s="6" customFormat="1" ht="27" customHeight="1">
      <c r="B169" s="19"/>
      <c r="C169" s="108" t="s">
        <v>189</v>
      </c>
      <c r="D169" s="108" t="s">
        <v>135</v>
      </c>
      <c r="E169" s="109" t="s">
        <v>190</v>
      </c>
      <c r="F169" s="195" t="s">
        <v>191</v>
      </c>
      <c r="G169" s="196"/>
      <c r="H169" s="196"/>
      <c r="I169" s="196"/>
      <c r="J169" s="110" t="s">
        <v>153</v>
      </c>
      <c r="K169" s="111">
        <v>2809.95</v>
      </c>
      <c r="L169" s="197"/>
      <c r="M169" s="196"/>
      <c r="N169" s="197">
        <f>ROUND($L$169*$K$169,2)</f>
        <v>0</v>
      </c>
      <c r="O169" s="196"/>
      <c r="P169" s="196"/>
      <c r="Q169" s="196"/>
      <c r="R169" s="20"/>
      <c r="T169" s="112"/>
      <c r="U169" s="26" t="s">
        <v>42</v>
      </c>
      <c r="V169" s="113">
        <v>0.049</v>
      </c>
      <c r="W169" s="113">
        <f>$V$169*$K$169</f>
        <v>137.68755</v>
      </c>
      <c r="X169" s="113">
        <v>0</v>
      </c>
      <c r="Y169" s="113">
        <f>$X$169*$K$169</f>
        <v>0</v>
      </c>
      <c r="Z169" s="113">
        <v>0</v>
      </c>
      <c r="AA169" s="114">
        <f>$Z$169*$K$169</f>
        <v>0</v>
      </c>
      <c r="AR169" s="6" t="s">
        <v>139</v>
      </c>
      <c r="AT169" s="6" t="s">
        <v>135</v>
      </c>
      <c r="AU169" s="6" t="s">
        <v>89</v>
      </c>
      <c r="AY169" s="6" t="s">
        <v>134</v>
      </c>
      <c r="BE169" s="115">
        <f>IF($U$169="základní",$N$169,0)</f>
        <v>0</v>
      </c>
      <c r="BF169" s="115">
        <f>IF($U$169="snížená",$N$169,0)</f>
        <v>0</v>
      </c>
      <c r="BG169" s="115">
        <f>IF($U$169="zákl. přenesená",$N$169,0)</f>
        <v>0</v>
      </c>
      <c r="BH169" s="115">
        <f>IF($U$169="sníž. přenesená",$N$169,0)</f>
        <v>0</v>
      </c>
      <c r="BI169" s="115">
        <f>IF($U$169="nulová",$N$169,0)</f>
        <v>0</v>
      </c>
      <c r="BJ169" s="6" t="s">
        <v>20</v>
      </c>
      <c r="BK169" s="115">
        <f>ROUND($L$169*$K$169,2)</f>
        <v>0</v>
      </c>
      <c r="BL169" s="6" t="s">
        <v>139</v>
      </c>
      <c r="BM169" s="6" t="s">
        <v>192</v>
      </c>
    </row>
    <row r="170" spans="2:51" s="6" customFormat="1" ht="18.75" customHeight="1">
      <c r="B170" s="116"/>
      <c r="E170" s="117"/>
      <c r="F170" s="202" t="s">
        <v>87</v>
      </c>
      <c r="G170" s="203"/>
      <c r="H170" s="203"/>
      <c r="I170" s="203"/>
      <c r="K170" s="118">
        <v>2809.95</v>
      </c>
      <c r="R170" s="119"/>
      <c r="T170" s="120"/>
      <c r="AA170" s="121"/>
      <c r="AT170" s="117" t="s">
        <v>142</v>
      </c>
      <c r="AU170" s="117" t="s">
        <v>89</v>
      </c>
      <c r="AV170" s="117" t="s">
        <v>89</v>
      </c>
      <c r="AW170" s="117" t="s">
        <v>104</v>
      </c>
      <c r="AX170" s="117" t="s">
        <v>77</v>
      </c>
      <c r="AY170" s="117" t="s">
        <v>134</v>
      </c>
    </row>
    <row r="171" spans="2:51" s="6" customFormat="1" ht="18.75" customHeight="1">
      <c r="B171" s="116"/>
      <c r="E171" s="117"/>
      <c r="F171" s="202"/>
      <c r="G171" s="203"/>
      <c r="H171" s="203"/>
      <c r="I171" s="203"/>
      <c r="K171" s="118">
        <v>0</v>
      </c>
      <c r="R171" s="119"/>
      <c r="T171" s="120"/>
      <c r="AA171" s="121"/>
      <c r="AT171" s="117" t="s">
        <v>142</v>
      </c>
      <c r="AU171" s="117" t="s">
        <v>89</v>
      </c>
      <c r="AV171" s="117" t="s">
        <v>89</v>
      </c>
      <c r="AW171" s="117" t="s">
        <v>104</v>
      </c>
      <c r="AX171" s="117" t="s">
        <v>77</v>
      </c>
      <c r="AY171" s="117" t="s">
        <v>134</v>
      </c>
    </row>
    <row r="172" spans="2:51" s="6" customFormat="1" ht="18.75" customHeight="1">
      <c r="B172" s="127"/>
      <c r="E172" s="128"/>
      <c r="F172" s="206" t="s">
        <v>149</v>
      </c>
      <c r="G172" s="207"/>
      <c r="H172" s="207"/>
      <c r="I172" s="207"/>
      <c r="K172" s="129">
        <v>2809.95</v>
      </c>
      <c r="R172" s="130"/>
      <c r="T172" s="131"/>
      <c r="AA172" s="132"/>
      <c r="AT172" s="128" t="s">
        <v>142</v>
      </c>
      <c r="AU172" s="128" t="s">
        <v>89</v>
      </c>
      <c r="AV172" s="128" t="s">
        <v>139</v>
      </c>
      <c r="AW172" s="128" t="s">
        <v>104</v>
      </c>
      <c r="AX172" s="128" t="s">
        <v>20</v>
      </c>
      <c r="AY172" s="128" t="s">
        <v>134</v>
      </c>
    </row>
    <row r="173" spans="2:65" s="6" customFormat="1" ht="15.75" customHeight="1">
      <c r="B173" s="19"/>
      <c r="C173" s="108" t="s">
        <v>193</v>
      </c>
      <c r="D173" s="108" t="s">
        <v>135</v>
      </c>
      <c r="E173" s="109" t="s">
        <v>194</v>
      </c>
      <c r="F173" s="195" t="s">
        <v>195</v>
      </c>
      <c r="G173" s="196"/>
      <c r="H173" s="196"/>
      <c r="I173" s="196"/>
      <c r="J173" s="110" t="s">
        <v>153</v>
      </c>
      <c r="K173" s="111">
        <v>2809.95</v>
      </c>
      <c r="L173" s="197"/>
      <c r="M173" s="196"/>
      <c r="N173" s="197">
        <f>ROUND($L$173*$K$173,2)</f>
        <v>0</v>
      </c>
      <c r="O173" s="196"/>
      <c r="P173" s="196"/>
      <c r="Q173" s="196"/>
      <c r="R173" s="20"/>
      <c r="T173" s="112"/>
      <c r="U173" s="26" t="s">
        <v>42</v>
      </c>
      <c r="V173" s="113">
        <v>0</v>
      </c>
      <c r="W173" s="113">
        <f>$V$173*$K$173</f>
        <v>0</v>
      </c>
      <c r="X173" s="113">
        <v>0</v>
      </c>
      <c r="Y173" s="113">
        <f>$X$173*$K$173</f>
        <v>0</v>
      </c>
      <c r="Z173" s="113">
        <v>0</v>
      </c>
      <c r="AA173" s="114">
        <f>$Z$173*$K$173</f>
        <v>0</v>
      </c>
      <c r="AR173" s="6" t="s">
        <v>139</v>
      </c>
      <c r="AT173" s="6" t="s">
        <v>135</v>
      </c>
      <c r="AU173" s="6" t="s">
        <v>89</v>
      </c>
      <c r="AY173" s="6" t="s">
        <v>134</v>
      </c>
      <c r="BE173" s="115">
        <f>IF($U$173="základní",$N$173,0)</f>
        <v>0</v>
      </c>
      <c r="BF173" s="115">
        <f>IF($U$173="snížená",$N$173,0)</f>
        <v>0</v>
      </c>
      <c r="BG173" s="115">
        <f>IF($U$173="zákl. přenesená",$N$173,0)</f>
        <v>0</v>
      </c>
      <c r="BH173" s="115">
        <f>IF($U$173="sníž. přenesená",$N$173,0)</f>
        <v>0</v>
      </c>
      <c r="BI173" s="115">
        <f>IF($U$173="nulová",$N$173,0)</f>
        <v>0</v>
      </c>
      <c r="BJ173" s="6" t="s">
        <v>20</v>
      </c>
      <c r="BK173" s="115">
        <f>ROUND($L$173*$K$173,2)</f>
        <v>0</v>
      </c>
      <c r="BL173" s="6" t="s">
        <v>139</v>
      </c>
      <c r="BM173" s="6" t="s">
        <v>196</v>
      </c>
    </row>
    <row r="174" spans="2:51" s="6" customFormat="1" ht="18.75" customHeight="1">
      <c r="B174" s="116"/>
      <c r="E174" s="117"/>
      <c r="F174" s="202" t="s">
        <v>87</v>
      </c>
      <c r="G174" s="203"/>
      <c r="H174" s="203"/>
      <c r="I174" s="203"/>
      <c r="K174" s="118">
        <v>2809.95</v>
      </c>
      <c r="R174" s="119"/>
      <c r="T174" s="120"/>
      <c r="AA174" s="121"/>
      <c r="AT174" s="117" t="s">
        <v>142</v>
      </c>
      <c r="AU174" s="117" t="s">
        <v>89</v>
      </c>
      <c r="AV174" s="117" t="s">
        <v>89</v>
      </c>
      <c r="AW174" s="117" t="s">
        <v>104</v>
      </c>
      <c r="AX174" s="117" t="s">
        <v>77</v>
      </c>
      <c r="AY174" s="117" t="s">
        <v>134</v>
      </c>
    </row>
    <row r="175" spans="2:51" s="6" customFormat="1" ht="18.75" customHeight="1">
      <c r="B175" s="116"/>
      <c r="E175" s="117"/>
      <c r="F175" s="202"/>
      <c r="G175" s="203"/>
      <c r="H175" s="203"/>
      <c r="I175" s="203"/>
      <c r="K175" s="118">
        <v>0</v>
      </c>
      <c r="R175" s="119"/>
      <c r="T175" s="120"/>
      <c r="AA175" s="121"/>
      <c r="AT175" s="117" t="s">
        <v>142</v>
      </c>
      <c r="AU175" s="117" t="s">
        <v>89</v>
      </c>
      <c r="AV175" s="117" t="s">
        <v>89</v>
      </c>
      <c r="AW175" s="117" t="s">
        <v>104</v>
      </c>
      <c r="AX175" s="117" t="s">
        <v>77</v>
      </c>
      <c r="AY175" s="117" t="s">
        <v>134</v>
      </c>
    </row>
    <row r="176" spans="2:51" s="6" customFormat="1" ht="18.75" customHeight="1">
      <c r="B176" s="127"/>
      <c r="E176" s="128"/>
      <c r="F176" s="206" t="s">
        <v>149</v>
      </c>
      <c r="G176" s="207"/>
      <c r="H176" s="207"/>
      <c r="I176" s="207"/>
      <c r="K176" s="129">
        <v>2809.95</v>
      </c>
      <c r="R176" s="130"/>
      <c r="T176" s="131"/>
      <c r="AA176" s="132"/>
      <c r="AT176" s="128" t="s">
        <v>142</v>
      </c>
      <c r="AU176" s="128" t="s">
        <v>89</v>
      </c>
      <c r="AV176" s="128" t="s">
        <v>139</v>
      </c>
      <c r="AW176" s="128" t="s">
        <v>104</v>
      </c>
      <c r="AX176" s="128" t="s">
        <v>20</v>
      </c>
      <c r="AY176" s="128" t="s">
        <v>134</v>
      </c>
    </row>
    <row r="177" spans="2:65" s="6" customFormat="1" ht="27" customHeight="1">
      <c r="B177" s="19"/>
      <c r="C177" s="108" t="s">
        <v>197</v>
      </c>
      <c r="D177" s="108" t="s">
        <v>135</v>
      </c>
      <c r="E177" s="109" t="s">
        <v>198</v>
      </c>
      <c r="F177" s="195" t="s">
        <v>199</v>
      </c>
      <c r="G177" s="196"/>
      <c r="H177" s="196"/>
      <c r="I177" s="196"/>
      <c r="J177" s="110" t="s">
        <v>153</v>
      </c>
      <c r="K177" s="111">
        <v>2809.95</v>
      </c>
      <c r="L177" s="197"/>
      <c r="M177" s="196"/>
      <c r="N177" s="197">
        <f>ROUND($L$177*$K$177,2)</f>
        <v>0</v>
      </c>
      <c r="O177" s="196"/>
      <c r="P177" s="196"/>
      <c r="Q177" s="196"/>
      <c r="R177" s="20"/>
      <c r="T177" s="112"/>
      <c r="U177" s="26" t="s">
        <v>42</v>
      </c>
      <c r="V177" s="113">
        <v>0.033</v>
      </c>
      <c r="W177" s="113">
        <f>$V$177*$K$177</f>
        <v>92.72834999999999</v>
      </c>
      <c r="X177" s="113">
        <v>0</v>
      </c>
      <c r="Y177" s="113">
        <f>$X$177*$K$177</f>
        <v>0</v>
      </c>
      <c r="Z177" s="113">
        <v>0</v>
      </c>
      <c r="AA177" s="114">
        <f>$Z$177*$K$177</f>
        <v>0</v>
      </c>
      <c r="AR177" s="6" t="s">
        <v>139</v>
      </c>
      <c r="AT177" s="6" t="s">
        <v>135</v>
      </c>
      <c r="AU177" s="6" t="s">
        <v>89</v>
      </c>
      <c r="AY177" s="6" t="s">
        <v>134</v>
      </c>
      <c r="BE177" s="115">
        <f>IF($U$177="základní",$N$177,0)</f>
        <v>0</v>
      </c>
      <c r="BF177" s="115">
        <f>IF($U$177="snížená",$N$177,0)</f>
        <v>0</v>
      </c>
      <c r="BG177" s="115">
        <f>IF($U$177="zákl. přenesená",$N$177,0)</f>
        <v>0</v>
      </c>
      <c r="BH177" s="115">
        <f>IF($U$177="sníž. přenesená",$N$177,0)</f>
        <v>0</v>
      </c>
      <c r="BI177" s="115">
        <f>IF($U$177="nulová",$N$177,0)</f>
        <v>0</v>
      </c>
      <c r="BJ177" s="6" t="s">
        <v>20</v>
      </c>
      <c r="BK177" s="115">
        <f>ROUND($L$177*$K$177,2)</f>
        <v>0</v>
      </c>
      <c r="BL177" s="6" t="s">
        <v>139</v>
      </c>
      <c r="BM177" s="6" t="s">
        <v>200</v>
      </c>
    </row>
    <row r="178" spans="2:51" s="6" customFormat="1" ht="18.75" customHeight="1">
      <c r="B178" s="116"/>
      <c r="E178" s="117"/>
      <c r="F178" s="202" t="s">
        <v>87</v>
      </c>
      <c r="G178" s="203"/>
      <c r="H178" s="203"/>
      <c r="I178" s="203"/>
      <c r="K178" s="118">
        <v>2809.95</v>
      </c>
      <c r="R178" s="119"/>
      <c r="T178" s="120"/>
      <c r="AA178" s="121"/>
      <c r="AT178" s="117" t="s">
        <v>142</v>
      </c>
      <c r="AU178" s="117" t="s">
        <v>89</v>
      </c>
      <c r="AV178" s="117" t="s">
        <v>89</v>
      </c>
      <c r="AW178" s="117" t="s">
        <v>104</v>
      </c>
      <c r="AX178" s="117" t="s">
        <v>77</v>
      </c>
      <c r="AY178" s="117" t="s">
        <v>134</v>
      </c>
    </row>
    <row r="179" spans="2:51" s="6" customFormat="1" ht="18.75" customHeight="1">
      <c r="B179" s="116"/>
      <c r="E179" s="117"/>
      <c r="F179" s="202"/>
      <c r="G179" s="203"/>
      <c r="H179" s="203"/>
      <c r="I179" s="203"/>
      <c r="K179" s="118">
        <v>0</v>
      </c>
      <c r="R179" s="119"/>
      <c r="T179" s="120"/>
      <c r="AA179" s="121"/>
      <c r="AT179" s="117" t="s">
        <v>142</v>
      </c>
      <c r="AU179" s="117" t="s">
        <v>89</v>
      </c>
      <c r="AV179" s="117" t="s">
        <v>89</v>
      </c>
      <c r="AW179" s="117" t="s">
        <v>104</v>
      </c>
      <c r="AX179" s="117" t="s">
        <v>77</v>
      </c>
      <c r="AY179" s="117" t="s">
        <v>134</v>
      </c>
    </row>
    <row r="180" spans="2:51" s="6" customFormat="1" ht="18.75" customHeight="1">
      <c r="B180" s="127"/>
      <c r="E180" s="128"/>
      <c r="F180" s="206" t="s">
        <v>149</v>
      </c>
      <c r="G180" s="207"/>
      <c r="H180" s="207"/>
      <c r="I180" s="207"/>
      <c r="K180" s="129">
        <v>2809.95</v>
      </c>
      <c r="R180" s="130"/>
      <c r="T180" s="131"/>
      <c r="AA180" s="132"/>
      <c r="AT180" s="128" t="s">
        <v>142</v>
      </c>
      <c r="AU180" s="128" t="s">
        <v>89</v>
      </c>
      <c r="AV180" s="128" t="s">
        <v>139</v>
      </c>
      <c r="AW180" s="128" t="s">
        <v>104</v>
      </c>
      <c r="AX180" s="128" t="s">
        <v>20</v>
      </c>
      <c r="AY180" s="128" t="s">
        <v>134</v>
      </c>
    </row>
    <row r="181" spans="2:65" s="6" customFormat="1" ht="15.75" customHeight="1">
      <c r="B181" s="19"/>
      <c r="C181" s="108" t="s">
        <v>201</v>
      </c>
      <c r="D181" s="108" t="s">
        <v>135</v>
      </c>
      <c r="E181" s="109" t="s">
        <v>202</v>
      </c>
      <c r="F181" s="195" t="s">
        <v>203</v>
      </c>
      <c r="G181" s="196"/>
      <c r="H181" s="196"/>
      <c r="I181" s="196"/>
      <c r="J181" s="110" t="s">
        <v>138</v>
      </c>
      <c r="K181" s="111">
        <v>30</v>
      </c>
      <c r="L181" s="197"/>
      <c r="M181" s="196"/>
      <c r="N181" s="197">
        <f>ROUND($L$181*$K$181,2)</f>
        <v>0</v>
      </c>
      <c r="O181" s="196"/>
      <c r="P181" s="196"/>
      <c r="Q181" s="196"/>
      <c r="R181" s="20"/>
      <c r="T181" s="112"/>
      <c r="U181" s="26" t="s">
        <v>42</v>
      </c>
      <c r="V181" s="113">
        <v>0.449</v>
      </c>
      <c r="W181" s="113">
        <f>$V$181*$K$181</f>
        <v>13.47</v>
      </c>
      <c r="X181" s="113">
        <v>0</v>
      </c>
      <c r="Y181" s="113">
        <f>$X$181*$K$181</f>
        <v>0</v>
      </c>
      <c r="Z181" s="113">
        <v>0</v>
      </c>
      <c r="AA181" s="114">
        <f>$Z$181*$K$181</f>
        <v>0</v>
      </c>
      <c r="AR181" s="6" t="s">
        <v>139</v>
      </c>
      <c r="AT181" s="6" t="s">
        <v>135</v>
      </c>
      <c r="AU181" s="6" t="s">
        <v>89</v>
      </c>
      <c r="AY181" s="6" t="s">
        <v>134</v>
      </c>
      <c r="BE181" s="115">
        <f>IF($U$181="základní",$N$181,0)</f>
        <v>0</v>
      </c>
      <c r="BF181" s="115">
        <f>IF($U$181="snížená",$N$181,0)</f>
        <v>0</v>
      </c>
      <c r="BG181" s="115">
        <f>IF($U$181="zákl. přenesená",$N$181,0)</f>
        <v>0</v>
      </c>
      <c r="BH181" s="115">
        <f>IF($U$181="sníž. přenesená",$N$181,0)</f>
        <v>0</v>
      </c>
      <c r="BI181" s="115">
        <f>IF($U$181="nulová",$N$181,0)</f>
        <v>0</v>
      </c>
      <c r="BJ181" s="6" t="s">
        <v>20</v>
      </c>
      <c r="BK181" s="115">
        <f>ROUND($L$181*$K$181,2)</f>
        <v>0</v>
      </c>
      <c r="BL181" s="6" t="s">
        <v>139</v>
      </c>
      <c r="BM181" s="6" t="s">
        <v>204</v>
      </c>
    </row>
    <row r="182" spans="2:51" s="6" customFormat="1" ht="18.75" customHeight="1">
      <c r="B182" s="122"/>
      <c r="E182" s="123"/>
      <c r="F182" s="204" t="s">
        <v>205</v>
      </c>
      <c r="G182" s="205"/>
      <c r="H182" s="205"/>
      <c r="I182" s="205"/>
      <c r="K182" s="123"/>
      <c r="R182" s="124"/>
      <c r="T182" s="125"/>
      <c r="AA182" s="126"/>
      <c r="AT182" s="123" t="s">
        <v>142</v>
      </c>
      <c r="AU182" s="123" t="s">
        <v>89</v>
      </c>
      <c r="AV182" s="123" t="s">
        <v>20</v>
      </c>
      <c r="AW182" s="123" t="s">
        <v>104</v>
      </c>
      <c r="AX182" s="123" t="s">
        <v>77</v>
      </c>
      <c r="AY182" s="123" t="s">
        <v>134</v>
      </c>
    </row>
    <row r="183" spans="2:51" s="6" customFormat="1" ht="18.75" customHeight="1">
      <c r="B183" s="116"/>
      <c r="E183" s="117"/>
      <c r="F183" s="202" t="s">
        <v>206</v>
      </c>
      <c r="G183" s="203"/>
      <c r="H183" s="203"/>
      <c r="I183" s="203"/>
      <c r="K183" s="118">
        <v>10</v>
      </c>
      <c r="R183" s="119"/>
      <c r="T183" s="120"/>
      <c r="AA183" s="121"/>
      <c r="AT183" s="117" t="s">
        <v>142</v>
      </c>
      <c r="AU183" s="117" t="s">
        <v>89</v>
      </c>
      <c r="AV183" s="117" t="s">
        <v>89</v>
      </c>
      <c r="AW183" s="117" t="s">
        <v>104</v>
      </c>
      <c r="AX183" s="117" t="s">
        <v>77</v>
      </c>
      <c r="AY183" s="117" t="s">
        <v>134</v>
      </c>
    </row>
    <row r="184" spans="2:51" s="6" customFormat="1" ht="18.75" customHeight="1">
      <c r="B184" s="116"/>
      <c r="E184" s="117"/>
      <c r="F184" s="202"/>
      <c r="G184" s="203"/>
      <c r="H184" s="203"/>
      <c r="I184" s="203"/>
      <c r="K184" s="118">
        <v>0</v>
      </c>
      <c r="R184" s="119"/>
      <c r="T184" s="120"/>
      <c r="AA184" s="121"/>
      <c r="AT184" s="117" t="s">
        <v>142</v>
      </c>
      <c r="AU184" s="117" t="s">
        <v>89</v>
      </c>
      <c r="AV184" s="117" t="s">
        <v>89</v>
      </c>
      <c r="AW184" s="117" t="s">
        <v>104</v>
      </c>
      <c r="AX184" s="117" t="s">
        <v>77</v>
      </c>
      <c r="AY184" s="117" t="s">
        <v>134</v>
      </c>
    </row>
    <row r="185" spans="2:51" s="6" customFormat="1" ht="18.75" customHeight="1">
      <c r="B185" s="122"/>
      <c r="E185" s="123"/>
      <c r="F185" s="204" t="s">
        <v>207</v>
      </c>
      <c r="G185" s="205"/>
      <c r="H185" s="205"/>
      <c r="I185" s="205"/>
      <c r="K185" s="123"/>
      <c r="R185" s="124"/>
      <c r="T185" s="125"/>
      <c r="AA185" s="126"/>
      <c r="AT185" s="123" t="s">
        <v>142</v>
      </c>
      <c r="AU185" s="123" t="s">
        <v>89</v>
      </c>
      <c r="AV185" s="123" t="s">
        <v>20</v>
      </c>
      <c r="AW185" s="123" t="s">
        <v>104</v>
      </c>
      <c r="AX185" s="123" t="s">
        <v>77</v>
      </c>
      <c r="AY185" s="123" t="s">
        <v>134</v>
      </c>
    </row>
    <row r="186" spans="2:51" s="6" customFormat="1" ht="18.75" customHeight="1">
      <c r="B186" s="116"/>
      <c r="E186" s="117"/>
      <c r="F186" s="202" t="s">
        <v>208</v>
      </c>
      <c r="G186" s="203"/>
      <c r="H186" s="203"/>
      <c r="I186" s="203"/>
      <c r="K186" s="118">
        <v>20</v>
      </c>
      <c r="R186" s="119"/>
      <c r="T186" s="120"/>
      <c r="AA186" s="121"/>
      <c r="AT186" s="117" t="s">
        <v>142</v>
      </c>
      <c r="AU186" s="117" t="s">
        <v>89</v>
      </c>
      <c r="AV186" s="117" t="s">
        <v>89</v>
      </c>
      <c r="AW186" s="117" t="s">
        <v>104</v>
      </c>
      <c r="AX186" s="117" t="s">
        <v>77</v>
      </c>
      <c r="AY186" s="117" t="s">
        <v>134</v>
      </c>
    </row>
    <row r="187" spans="2:51" s="6" customFormat="1" ht="18.75" customHeight="1">
      <c r="B187" s="133"/>
      <c r="E187" s="134" t="s">
        <v>90</v>
      </c>
      <c r="F187" s="208" t="s">
        <v>181</v>
      </c>
      <c r="G187" s="209"/>
      <c r="H187" s="209"/>
      <c r="I187" s="209"/>
      <c r="K187" s="135">
        <v>30</v>
      </c>
      <c r="R187" s="136"/>
      <c r="T187" s="137"/>
      <c r="AA187" s="138"/>
      <c r="AT187" s="134" t="s">
        <v>142</v>
      </c>
      <c r="AU187" s="134" t="s">
        <v>89</v>
      </c>
      <c r="AV187" s="134" t="s">
        <v>150</v>
      </c>
      <c r="AW187" s="134" t="s">
        <v>104</v>
      </c>
      <c r="AX187" s="134" t="s">
        <v>77</v>
      </c>
      <c r="AY187" s="134" t="s">
        <v>134</v>
      </c>
    </row>
    <row r="188" spans="2:51" s="6" customFormat="1" ht="18.75" customHeight="1">
      <c r="B188" s="116"/>
      <c r="E188" s="117"/>
      <c r="F188" s="202"/>
      <c r="G188" s="203"/>
      <c r="H188" s="203"/>
      <c r="I188" s="203"/>
      <c r="K188" s="118">
        <v>0</v>
      </c>
      <c r="R188" s="119"/>
      <c r="T188" s="120"/>
      <c r="AA188" s="121"/>
      <c r="AT188" s="117" t="s">
        <v>142</v>
      </c>
      <c r="AU188" s="117" t="s">
        <v>89</v>
      </c>
      <c r="AV188" s="117" t="s">
        <v>89</v>
      </c>
      <c r="AW188" s="117" t="s">
        <v>104</v>
      </c>
      <c r="AX188" s="117" t="s">
        <v>77</v>
      </c>
      <c r="AY188" s="117" t="s">
        <v>134</v>
      </c>
    </row>
    <row r="189" spans="2:51" s="6" customFormat="1" ht="18.75" customHeight="1">
      <c r="B189" s="127"/>
      <c r="E189" s="128"/>
      <c r="F189" s="206" t="s">
        <v>149</v>
      </c>
      <c r="G189" s="207"/>
      <c r="H189" s="207"/>
      <c r="I189" s="207"/>
      <c r="K189" s="129">
        <v>30</v>
      </c>
      <c r="R189" s="130"/>
      <c r="T189" s="131"/>
      <c r="AA189" s="132"/>
      <c r="AT189" s="128" t="s">
        <v>142</v>
      </c>
      <c r="AU189" s="128" t="s">
        <v>89</v>
      </c>
      <c r="AV189" s="128" t="s">
        <v>139</v>
      </c>
      <c r="AW189" s="128" t="s">
        <v>104</v>
      </c>
      <c r="AX189" s="128" t="s">
        <v>20</v>
      </c>
      <c r="AY189" s="128" t="s">
        <v>134</v>
      </c>
    </row>
    <row r="190" spans="2:65" s="6" customFormat="1" ht="27" customHeight="1">
      <c r="B190" s="19"/>
      <c r="C190" s="108" t="s">
        <v>8</v>
      </c>
      <c r="D190" s="108" t="s">
        <v>135</v>
      </c>
      <c r="E190" s="109" t="s">
        <v>209</v>
      </c>
      <c r="F190" s="195" t="s">
        <v>210</v>
      </c>
      <c r="G190" s="196"/>
      <c r="H190" s="196"/>
      <c r="I190" s="196"/>
      <c r="J190" s="110" t="s">
        <v>138</v>
      </c>
      <c r="K190" s="111">
        <v>30</v>
      </c>
      <c r="L190" s="197"/>
      <c r="M190" s="196"/>
      <c r="N190" s="197">
        <f>ROUND($L$190*$K$190,2)</f>
        <v>0</v>
      </c>
      <c r="O190" s="196"/>
      <c r="P190" s="196"/>
      <c r="Q190" s="196"/>
      <c r="R190" s="20"/>
      <c r="T190" s="112"/>
      <c r="U190" s="26" t="s">
        <v>42</v>
      </c>
      <c r="V190" s="113">
        <v>0</v>
      </c>
      <c r="W190" s="113">
        <f>$V$190*$K$190</f>
        <v>0</v>
      </c>
      <c r="X190" s="113">
        <v>0</v>
      </c>
      <c r="Y190" s="113">
        <f>$X$190*$K$190</f>
        <v>0</v>
      </c>
      <c r="Z190" s="113">
        <v>0</v>
      </c>
      <c r="AA190" s="114">
        <f>$Z$190*$K$190</f>
        <v>0</v>
      </c>
      <c r="AR190" s="6" t="s">
        <v>139</v>
      </c>
      <c r="AT190" s="6" t="s">
        <v>135</v>
      </c>
      <c r="AU190" s="6" t="s">
        <v>89</v>
      </c>
      <c r="AY190" s="6" t="s">
        <v>134</v>
      </c>
      <c r="BE190" s="115">
        <f>IF($U$190="základní",$N$190,0)</f>
        <v>0</v>
      </c>
      <c r="BF190" s="115">
        <f>IF($U$190="snížená",$N$190,0)</f>
        <v>0</v>
      </c>
      <c r="BG190" s="115">
        <f>IF($U$190="zákl. přenesená",$N$190,0)</f>
        <v>0</v>
      </c>
      <c r="BH190" s="115">
        <f>IF($U$190="sníž. přenesená",$N$190,0)</f>
        <v>0</v>
      </c>
      <c r="BI190" s="115">
        <f>IF($U$190="nulová",$N$190,0)</f>
        <v>0</v>
      </c>
      <c r="BJ190" s="6" t="s">
        <v>20</v>
      </c>
      <c r="BK190" s="115">
        <f>ROUND($L$190*$K$190,2)</f>
        <v>0</v>
      </c>
      <c r="BL190" s="6" t="s">
        <v>139</v>
      </c>
      <c r="BM190" s="6" t="s">
        <v>211</v>
      </c>
    </row>
    <row r="191" spans="2:51" s="6" customFormat="1" ht="18.75" customHeight="1">
      <c r="B191" s="116"/>
      <c r="E191" s="117"/>
      <c r="F191" s="202" t="s">
        <v>90</v>
      </c>
      <c r="G191" s="203"/>
      <c r="H191" s="203"/>
      <c r="I191" s="203"/>
      <c r="K191" s="118">
        <v>30</v>
      </c>
      <c r="R191" s="119"/>
      <c r="T191" s="120"/>
      <c r="AA191" s="121"/>
      <c r="AT191" s="117" t="s">
        <v>142</v>
      </c>
      <c r="AU191" s="117" t="s">
        <v>89</v>
      </c>
      <c r="AV191" s="117" t="s">
        <v>89</v>
      </c>
      <c r="AW191" s="117" t="s">
        <v>104</v>
      </c>
      <c r="AX191" s="117" t="s">
        <v>20</v>
      </c>
      <c r="AY191" s="117" t="s">
        <v>134</v>
      </c>
    </row>
    <row r="192" spans="2:65" s="6" customFormat="1" ht="15.75" customHeight="1">
      <c r="B192" s="19"/>
      <c r="C192" s="108" t="s">
        <v>212</v>
      </c>
      <c r="D192" s="108" t="s">
        <v>135</v>
      </c>
      <c r="E192" s="109" t="s">
        <v>213</v>
      </c>
      <c r="F192" s="195" t="s">
        <v>214</v>
      </c>
      <c r="G192" s="196"/>
      <c r="H192" s="196"/>
      <c r="I192" s="196"/>
      <c r="J192" s="110" t="s">
        <v>138</v>
      </c>
      <c r="K192" s="111">
        <v>30</v>
      </c>
      <c r="L192" s="197"/>
      <c r="M192" s="196"/>
      <c r="N192" s="197">
        <f>ROUND($L$192*$K$192,2)</f>
        <v>0</v>
      </c>
      <c r="O192" s="196"/>
      <c r="P192" s="196"/>
      <c r="Q192" s="196"/>
      <c r="R192" s="20"/>
      <c r="T192" s="112"/>
      <c r="U192" s="26" t="s">
        <v>42</v>
      </c>
      <c r="V192" s="113">
        <v>0.306</v>
      </c>
      <c r="W192" s="113">
        <f>$V$192*$K$192</f>
        <v>9.18</v>
      </c>
      <c r="X192" s="113">
        <v>0</v>
      </c>
      <c r="Y192" s="113">
        <f>$X$192*$K$192</f>
        <v>0</v>
      </c>
      <c r="Z192" s="113">
        <v>0</v>
      </c>
      <c r="AA192" s="114">
        <f>$Z$192*$K$192</f>
        <v>0</v>
      </c>
      <c r="AR192" s="6" t="s">
        <v>139</v>
      </c>
      <c r="AT192" s="6" t="s">
        <v>135</v>
      </c>
      <c r="AU192" s="6" t="s">
        <v>89</v>
      </c>
      <c r="AY192" s="6" t="s">
        <v>134</v>
      </c>
      <c r="BE192" s="115">
        <f>IF($U$192="základní",$N$192,0)</f>
        <v>0</v>
      </c>
      <c r="BF192" s="115">
        <f>IF($U$192="snížená",$N$192,0)</f>
        <v>0</v>
      </c>
      <c r="BG192" s="115">
        <f>IF($U$192="zákl. přenesená",$N$192,0)</f>
        <v>0</v>
      </c>
      <c r="BH192" s="115">
        <f>IF($U$192="sníž. přenesená",$N$192,0)</f>
        <v>0</v>
      </c>
      <c r="BI192" s="115">
        <f>IF($U$192="nulová",$N$192,0)</f>
        <v>0</v>
      </c>
      <c r="BJ192" s="6" t="s">
        <v>20</v>
      </c>
      <c r="BK192" s="115">
        <f>ROUND($L$192*$K$192,2)</f>
        <v>0</v>
      </c>
      <c r="BL192" s="6" t="s">
        <v>139</v>
      </c>
      <c r="BM192" s="6" t="s">
        <v>215</v>
      </c>
    </row>
    <row r="193" spans="2:51" s="6" customFormat="1" ht="18.75" customHeight="1">
      <c r="B193" s="116"/>
      <c r="E193" s="117"/>
      <c r="F193" s="202" t="s">
        <v>216</v>
      </c>
      <c r="G193" s="203"/>
      <c r="H193" s="203"/>
      <c r="I193" s="203"/>
      <c r="K193" s="118">
        <v>30</v>
      </c>
      <c r="R193" s="119"/>
      <c r="T193" s="120"/>
      <c r="AA193" s="121"/>
      <c r="AT193" s="117" t="s">
        <v>142</v>
      </c>
      <c r="AU193" s="117" t="s">
        <v>89</v>
      </c>
      <c r="AV193" s="117" t="s">
        <v>89</v>
      </c>
      <c r="AW193" s="117" t="s">
        <v>104</v>
      </c>
      <c r="AX193" s="117" t="s">
        <v>20</v>
      </c>
      <c r="AY193" s="117" t="s">
        <v>134</v>
      </c>
    </row>
    <row r="194" spans="2:65" s="6" customFormat="1" ht="15.75" customHeight="1">
      <c r="B194" s="19"/>
      <c r="C194" s="108" t="s">
        <v>217</v>
      </c>
      <c r="D194" s="108" t="s">
        <v>135</v>
      </c>
      <c r="E194" s="109" t="s">
        <v>218</v>
      </c>
      <c r="F194" s="195" t="s">
        <v>219</v>
      </c>
      <c r="G194" s="196"/>
      <c r="H194" s="196"/>
      <c r="I194" s="196"/>
      <c r="J194" s="110" t="s">
        <v>153</v>
      </c>
      <c r="K194" s="111">
        <v>612.45</v>
      </c>
      <c r="L194" s="197"/>
      <c r="M194" s="196"/>
      <c r="N194" s="197">
        <f>ROUND($L$194*$K$194,2)</f>
        <v>0</v>
      </c>
      <c r="O194" s="196"/>
      <c r="P194" s="196"/>
      <c r="Q194" s="196"/>
      <c r="R194" s="20"/>
      <c r="T194" s="112"/>
      <c r="U194" s="26" t="s">
        <v>42</v>
      </c>
      <c r="V194" s="113">
        <v>0.13</v>
      </c>
      <c r="W194" s="113">
        <f>$V$194*$K$194</f>
        <v>79.61850000000001</v>
      </c>
      <c r="X194" s="113">
        <v>1E-05</v>
      </c>
      <c r="Y194" s="113">
        <f>$X$194*$K$194</f>
        <v>0.006124500000000001</v>
      </c>
      <c r="Z194" s="113">
        <v>0</v>
      </c>
      <c r="AA194" s="114">
        <f>$Z$194*$K$194</f>
        <v>0</v>
      </c>
      <c r="AR194" s="6" t="s">
        <v>139</v>
      </c>
      <c r="AT194" s="6" t="s">
        <v>135</v>
      </c>
      <c r="AU194" s="6" t="s">
        <v>89</v>
      </c>
      <c r="AY194" s="6" t="s">
        <v>134</v>
      </c>
      <c r="BE194" s="115">
        <f>IF($U$194="základní",$N$194,0)</f>
        <v>0</v>
      </c>
      <c r="BF194" s="115">
        <f>IF($U$194="snížená",$N$194,0)</f>
        <v>0</v>
      </c>
      <c r="BG194" s="115">
        <f>IF($U$194="zákl. přenesená",$N$194,0)</f>
        <v>0</v>
      </c>
      <c r="BH194" s="115">
        <f>IF($U$194="sníž. přenesená",$N$194,0)</f>
        <v>0</v>
      </c>
      <c r="BI194" s="115">
        <f>IF($U$194="nulová",$N$194,0)</f>
        <v>0</v>
      </c>
      <c r="BJ194" s="6" t="s">
        <v>20</v>
      </c>
      <c r="BK194" s="115">
        <f>ROUND($L$194*$K$194,2)</f>
        <v>0</v>
      </c>
      <c r="BL194" s="6" t="s">
        <v>139</v>
      </c>
      <c r="BM194" s="6" t="s">
        <v>220</v>
      </c>
    </row>
    <row r="195" spans="2:51" s="6" customFormat="1" ht="18.75" customHeight="1">
      <c r="B195" s="122"/>
      <c r="E195" s="123"/>
      <c r="F195" s="204" t="s">
        <v>221</v>
      </c>
      <c r="G195" s="205"/>
      <c r="H195" s="205"/>
      <c r="I195" s="205"/>
      <c r="K195" s="123"/>
      <c r="R195" s="124"/>
      <c r="T195" s="125"/>
      <c r="AA195" s="126"/>
      <c r="AT195" s="123" t="s">
        <v>142</v>
      </c>
      <c r="AU195" s="123" t="s">
        <v>89</v>
      </c>
      <c r="AV195" s="123" t="s">
        <v>20</v>
      </c>
      <c r="AW195" s="123" t="s">
        <v>104</v>
      </c>
      <c r="AX195" s="123" t="s">
        <v>77</v>
      </c>
      <c r="AY195" s="123" t="s">
        <v>134</v>
      </c>
    </row>
    <row r="196" spans="2:51" s="6" customFormat="1" ht="18.75" customHeight="1">
      <c r="B196" s="116"/>
      <c r="E196" s="117"/>
      <c r="F196" s="202" t="s">
        <v>222</v>
      </c>
      <c r="G196" s="203"/>
      <c r="H196" s="203"/>
      <c r="I196" s="203"/>
      <c r="K196" s="118">
        <v>136.1</v>
      </c>
      <c r="R196" s="119"/>
      <c r="T196" s="120"/>
      <c r="AA196" s="121"/>
      <c r="AT196" s="117" t="s">
        <v>142</v>
      </c>
      <c r="AU196" s="117" t="s">
        <v>89</v>
      </c>
      <c r="AV196" s="117" t="s">
        <v>89</v>
      </c>
      <c r="AW196" s="117" t="s">
        <v>104</v>
      </c>
      <c r="AX196" s="117" t="s">
        <v>77</v>
      </c>
      <c r="AY196" s="117" t="s">
        <v>134</v>
      </c>
    </row>
    <row r="197" spans="2:51" s="6" customFormat="1" ht="18.75" customHeight="1">
      <c r="B197" s="133"/>
      <c r="E197" s="134" t="s">
        <v>96</v>
      </c>
      <c r="F197" s="208" t="s">
        <v>181</v>
      </c>
      <c r="G197" s="209"/>
      <c r="H197" s="209"/>
      <c r="I197" s="209"/>
      <c r="K197" s="135">
        <v>136.1</v>
      </c>
      <c r="R197" s="136"/>
      <c r="T197" s="137"/>
      <c r="AA197" s="138"/>
      <c r="AT197" s="134" t="s">
        <v>142</v>
      </c>
      <c r="AU197" s="134" t="s">
        <v>89</v>
      </c>
      <c r="AV197" s="134" t="s">
        <v>150</v>
      </c>
      <c r="AW197" s="134" t="s">
        <v>104</v>
      </c>
      <c r="AX197" s="134" t="s">
        <v>77</v>
      </c>
      <c r="AY197" s="134" t="s">
        <v>134</v>
      </c>
    </row>
    <row r="198" spans="2:51" s="6" customFormat="1" ht="18.75" customHeight="1">
      <c r="B198" s="116"/>
      <c r="E198" s="117"/>
      <c r="F198" s="202"/>
      <c r="G198" s="203"/>
      <c r="H198" s="203"/>
      <c r="I198" s="203"/>
      <c r="K198" s="118">
        <v>0</v>
      </c>
      <c r="R198" s="119"/>
      <c r="T198" s="120"/>
      <c r="AA198" s="121"/>
      <c r="AT198" s="117" t="s">
        <v>142</v>
      </c>
      <c r="AU198" s="117" t="s">
        <v>89</v>
      </c>
      <c r="AV198" s="117" t="s">
        <v>89</v>
      </c>
      <c r="AW198" s="117" t="s">
        <v>104</v>
      </c>
      <c r="AX198" s="117" t="s">
        <v>77</v>
      </c>
      <c r="AY198" s="117" t="s">
        <v>134</v>
      </c>
    </row>
    <row r="199" spans="2:51" s="6" customFormat="1" ht="18.75" customHeight="1">
      <c r="B199" s="116"/>
      <c r="E199" s="117"/>
      <c r="F199" s="202" t="s">
        <v>223</v>
      </c>
      <c r="G199" s="203"/>
      <c r="H199" s="203"/>
      <c r="I199" s="203"/>
      <c r="K199" s="118">
        <v>-136.1</v>
      </c>
      <c r="R199" s="119"/>
      <c r="T199" s="120"/>
      <c r="AA199" s="121"/>
      <c r="AT199" s="117" t="s">
        <v>142</v>
      </c>
      <c r="AU199" s="117" t="s">
        <v>89</v>
      </c>
      <c r="AV199" s="117" t="s">
        <v>89</v>
      </c>
      <c r="AW199" s="117" t="s">
        <v>104</v>
      </c>
      <c r="AX199" s="117" t="s">
        <v>77</v>
      </c>
      <c r="AY199" s="117" t="s">
        <v>134</v>
      </c>
    </row>
    <row r="200" spans="2:51" s="6" customFormat="1" ht="18.75" customHeight="1">
      <c r="B200" s="116"/>
      <c r="E200" s="117"/>
      <c r="F200" s="202"/>
      <c r="G200" s="203"/>
      <c r="H200" s="203"/>
      <c r="I200" s="203"/>
      <c r="K200" s="118">
        <v>0</v>
      </c>
      <c r="R200" s="119"/>
      <c r="T200" s="120"/>
      <c r="AA200" s="121"/>
      <c r="AT200" s="117" t="s">
        <v>142</v>
      </c>
      <c r="AU200" s="117" t="s">
        <v>89</v>
      </c>
      <c r="AV200" s="117" t="s">
        <v>89</v>
      </c>
      <c r="AW200" s="117" t="s">
        <v>104</v>
      </c>
      <c r="AX200" s="117" t="s">
        <v>77</v>
      </c>
      <c r="AY200" s="117" t="s">
        <v>134</v>
      </c>
    </row>
    <row r="201" spans="2:51" s="6" customFormat="1" ht="18.75" customHeight="1">
      <c r="B201" s="122"/>
      <c r="E201" s="123"/>
      <c r="F201" s="204" t="s">
        <v>224</v>
      </c>
      <c r="G201" s="205"/>
      <c r="H201" s="205"/>
      <c r="I201" s="205"/>
      <c r="K201" s="123"/>
      <c r="R201" s="124"/>
      <c r="T201" s="125"/>
      <c r="AA201" s="126"/>
      <c r="AT201" s="123" t="s">
        <v>142</v>
      </c>
      <c r="AU201" s="123" t="s">
        <v>89</v>
      </c>
      <c r="AV201" s="123" t="s">
        <v>20</v>
      </c>
      <c r="AW201" s="123" t="s">
        <v>104</v>
      </c>
      <c r="AX201" s="123" t="s">
        <v>77</v>
      </c>
      <c r="AY201" s="123" t="s">
        <v>134</v>
      </c>
    </row>
    <row r="202" spans="2:51" s="6" customFormat="1" ht="18.75" customHeight="1">
      <c r="B202" s="116"/>
      <c r="E202" s="117"/>
      <c r="F202" s="202" t="s">
        <v>225</v>
      </c>
      <c r="G202" s="203"/>
      <c r="H202" s="203"/>
      <c r="I202" s="203"/>
      <c r="K202" s="118">
        <v>612.45</v>
      </c>
      <c r="R202" s="119"/>
      <c r="T202" s="120"/>
      <c r="AA202" s="121"/>
      <c r="AT202" s="117" t="s">
        <v>142</v>
      </c>
      <c r="AU202" s="117" t="s">
        <v>89</v>
      </c>
      <c r="AV202" s="117" t="s">
        <v>89</v>
      </c>
      <c r="AW202" s="117" t="s">
        <v>104</v>
      </c>
      <c r="AX202" s="117" t="s">
        <v>77</v>
      </c>
      <c r="AY202" s="117" t="s">
        <v>134</v>
      </c>
    </row>
    <row r="203" spans="2:51" s="6" customFormat="1" ht="18.75" customHeight="1">
      <c r="B203" s="116"/>
      <c r="E203" s="117"/>
      <c r="F203" s="202"/>
      <c r="G203" s="203"/>
      <c r="H203" s="203"/>
      <c r="I203" s="203"/>
      <c r="K203" s="118">
        <v>0</v>
      </c>
      <c r="R203" s="119"/>
      <c r="T203" s="120"/>
      <c r="AA203" s="121"/>
      <c r="AT203" s="117" t="s">
        <v>142</v>
      </c>
      <c r="AU203" s="117" t="s">
        <v>89</v>
      </c>
      <c r="AV203" s="117" t="s">
        <v>89</v>
      </c>
      <c r="AW203" s="117" t="s">
        <v>104</v>
      </c>
      <c r="AX203" s="117" t="s">
        <v>77</v>
      </c>
      <c r="AY203" s="117" t="s">
        <v>134</v>
      </c>
    </row>
    <row r="204" spans="2:51" s="6" customFormat="1" ht="18.75" customHeight="1">
      <c r="B204" s="127"/>
      <c r="E204" s="128"/>
      <c r="F204" s="206" t="s">
        <v>149</v>
      </c>
      <c r="G204" s="207"/>
      <c r="H204" s="207"/>
      <c r="I204" s="207"/>
      <c r="K204" s="129">
        <v>612.45</v>
      </c>
      <c r="R204" s="130"/>
      <c r="T204" s="131"/>
      <c r="AA204" s="132"/>
      <c r="AT204" s="128" t="s">
        <v>142</v>
      </c>
      <c r="AU204" s="128" t="s">
        <v>89</v>
      </c>
      <c r="AV204" s="128" t="s">
        <v>139</v>
      </c>
      <c r="AW204" s="128" t="s">
        <v>104</v>
      </c>
      <c r="AX204" s="128" t="s">
        <v>20</v>
      </c>
      <c r="AY204" s="128" t="s">
        <v>134</v>
      </c>
    </row>
    <row r="205" spans="2:65" s="6" customFormat="1" ht="39" customHeight="1">
      <c r="B205" s="19"/>
      <c r="C205" s="108" t="s">
        <v>226</v>
      </c>
      <c r="D205" s="108" t="s">
        <v>135</v>
      </c>
      <c r="E205" s="109" t="s">
        <v>227</v>
      </c>
      <c r="F205" s="195" t="s">
        <v>228</v>
      </c>
      <c r="G205" s="196"/>
      <c r="H205" s="196"/>
      <c r="I205" s="196"/>
      <c r="J205" s="110" t="s">
        <v>229</v>
      </c>
      <c r="K205" s="111">
        <v>1</v>
      </c>
      <c r="L205" s="197"/>
      <c r="M205" s="196"/>
      <c r="N205" s="197">
        <f>ROUND($L$205*$K$205,2)</f>
        <v>0</v>
      </c>
      <c r="O205" s="196"/>
      <c r="P205" s="196"/>
      <c r="Q205" s="196"/>
      <c r="R205" s="20"/>
      <c r="T205" s="112"/>
      <c r="U205" s="26" t="s">
        <v>42</v>
      </c>
      <c r="V205" s="113">
        <v>0.13</v>
      </c>
      <c r="W205" s="113">
        <f>$V$205*$K$205</f>
        <v>0.13</v>
      </c>
      <c r="X205" s="113">
        <v>1E-05</v>
      </c>
      <c r="Y205" s="113">
        <f>$X$205*$K$205</f>
        <v>1E-05</v>
      </c>
      <c r="Z205" s="113">
        <v>0</v>
      </c>
      <c r="AA205" s="114">
        <f>$Z$205*$K$205</f>
        <v>0</v>
      </c>
      <c r="AR205" s="6" t="s">
        <v>139</v>
      </c>
      <c r="AT205" s="6" t="s">
        <v>135</v>
      </c>
      <c r="AU205" s="6" t="s">
        <v>89</v>
      </c>
      <c r="AY205" s="6" t="s">
        <v>134</v>
      </c>
      <c r="BE205" s="115">
        <f>IF($U$205="základní",$N$205,0)</f>
        <v>0</v>
      </c>
      <c r="BF205" s="115">
        <f>IF($U$205="snížená",$N$205,0)</f>
        <v>0</v>
      </c>
      <c r="BG205" s="115">
        <f>IF($U$205="zákl. přenesená",$N$205,0)</f>
        <v>0</v>
      </c>
      <c r="BH205" s="115">
        <f>IF($U$205="sníž. přenesená",$N$205,0)</f>
        <v>0</v>
      </c>
      <c r="BI205" s="115">
        <f>IF($U$205="nulová",$N$205,0)</f>
        <v>0</v>
      </c>
      <c r="BJ205" s="6" t="s">
        <v>20</v>
      </c>
      <c r="BK205" s="115">
        <f>ROUND($L$205*$K$205,2)</f>
        <v>0</v>
      </c>
      <c r="BL205" s="6" t="s">
        <v>139</v>
      </c>
      <c r="BM205" s="6" t="s">
        <v>230</v>
      </c>
    </row>
    <row r="206" spans="2:65" s="6" customFormat="1" ht="27" customHeight="1">
      <c r="B206" s="19"/>
      <c r="C206" s="108" t="s">
        <v>231</v>
      </c>
      <c r="D206" s="108" t="s">
        <v>135</v>
      </c>
      <c r="E206" s="109" t="s">
        <v>232</v>
      </c>
      <c r="F206" s="195" t="s">
        <v>233</v>
      </c>
      <c r="G206" s="196"/>
      <c r="H206" s="196"/>
      <c r="I206" s="196"/>
      <c r="J206" s="110" t="s">
        <v>153</v>
      </c>
      <c r="K206" s="111">
        <v>171.486</v>
      </c>
      <c r="L206" s="197"/>
      <c r="M206" s="196"/>
      <c r="N206" s="197">
        <f>ROUND($L$206*$K$206,2)</f>
        <v>0</v>
      </c>
      <c r="O206" s="196"/>
      <c r="P206" s="196"/>
      <c r="Q206" s="196"/>
      <c r="R206" s="20"/>
      <c r="T206" s="112"/>
      <c r="U206" s="26" t="s">
        <v>42</v>
      </c>
      <c r="V206" s="113">
        <v>1.383</v>
      </c>
      <c r="W206" s="113">
        <f>$V$206*$K$206</f>
        <v>237.16513799999998</v>
      </c>
      <c r="X206" s="113">
        <v>0</v>
      </c>
      <c r="Y206" s="113">
        <f>$X$206*$K$206</f>
        <v>0</v>
      </c>
      <c r="Z206" s="113">
        <v>0.04</v>
      </c>
      <c r="AA206" s="114">
        <f>$Z$206*$K$206</f>
        <v>6.859439999999999</v>
      </c>
      <c r="AR206" s="6" t="s">
        <v>139</v>
      </c>
      <c r="AT206" s="6" t="s">
        <v>135</v>
      </c>
      <c r="AU206" s="6" t="s">
        <v>89</v>
      </c>
      <c r="AY206" s="6" t="s">
        <v>134</v>
      </c>
      <c r="BE206" s="115">
        <f>IF($U$206="základní",$N$206,0)</f>
        <v>0</v>
      </c>
      <c r="BF206" s="115">
        <f>IF($U$206="snížená",$N$206,0)</f>
        <v>0</v>
      </c>
      <c r="BG206" s="115">
        <f>IF($U$206="zákl. přenesená",$N$206,0)</f>
        <v>0</v>
      </c>
      <c r="BH206" s="115">
        <f>IF($U$206="sníž. přenesená",$N$206,0)</f>
        <v>0</v>
      </c>
      <c r="BI206" s="115">
        <f>IF($U$206="nulová",$N$206,0)</f>
        <v>0</v>
      </c>
      <c r="BJ206" s="6" t="s">
        <v>20</v>
      </c>
      <c r="BK206" s="115">
        <f>ROUND($L$206*$K$206,2)</f>
        <v>0</v>
      </c>
      <c r="BL206" s="6" t="s">
        <v>139</v>
      </c>
      <c r="BM206" s="6" t="s">
        <v>234</v>
      </c>
    </row>
    <row r="207" spans="2:51" s="6" customFormat="1" ht="18.75" customHeight="1">
      <c r="B207" s="116"/>
      <c r="E207" s="117"/>
      <c r="F207" s="202" t="s">
        <v>235</v>
      </c>
      <c r="G207" s="203"/>
      <c r="H207" s="203"/>
      <c r="I207" s="203"/>
      <c r="K207" s="118">
        <v>171.486</v>
      </c>
      <c r="R207" s="119"/>
      <c r="T207" s="120"/>
      <c r="AA207" s="121"/>
      <c r="AT207" s="117" t="s">
        <v>142</v>
      </c>
      <c r="AU207" s="117" t="s">
        <v>89</v>
      </c>
      <c r="AV207" s="117" t="s">
        <v>89</v>
      </c>
      <c r="AW207" s="117" t="s">
        <v>104</v>
      </c>
      <c r="AX207" s="117" t="s">
        <v>77</v>
      </c>
      <c r="AY207" s="117" t="s">
        <v>134</v>
      </c>
    </row>
    <row r="208" spans="2:51" s="6" customFormat="1" ht="18.75" customHeight="1">
      <c r="B208" s="116"/>
      <c r="E208" s="117"/>
      <c r="F208" s="202"/>
      <c r="G208" s="203"/>
      <c r="H208" s="203"/>
      <c r="I208" s="203"/>
      <c r="K208" s="118">
        <v>0</v>
      </c>
      <c r="R208" s="119"/>
      <c r="T208" s="120"/>
      <c r="AA208" s="121"/>
      <c r="AT208" s="117" t="s">
        <v>142</v>
      </c>
      <c r="AU208" s="117" t="s">
        <v>89</v>
      </c>
      <c r="AV208" s="117" t="s">
        <v>89</v>
      </c>
      <c r="AW208" s="117" t="s">
        <v>104</v>
      </c>
      <c r="AX208" s="117" t="s">
        <v>77</v>
      </c>
      <c r="AY208" s="117" t="s">
        <v>134</v>
      </c>
    </row>
    <row r="209" spans="2:51" s="6" customFormat="1" ht="18.75" customHeight="1">
      <c r="B209" s="127"/>
      <c r="E209" s="128"/>
      <c r="F209" s="206" t="s">
        <v>149</v>
      </c>
      <c r="G209" s="207"/>
      <c r="H209" s="207"/>
      <c r="I209" s="207"/>
      <c r="K209" s="129">
        <v>171.486</v>
      </c>
      <c r="R209" s="130"/>
      <c r="T209" s="131"/>
      <c r="AA209" s="132"/>
      <c r="AT209" s="128" t="s">
        <v>142</v>
      </c>
      <c r="AU209" s="128" t="s">
        <v>89</v>
      </c>
      <c r="AV209" s="128" t="s">
        <v>139</v>
      </c>
      <c r="AW209" s="128" t="s">
        <v>104</v>
      </c>
      <c r="AX209" s="128" t="s">
        <v>20</v>
      </c>
      <c r="AY209" s="128" t="s">
        <v>134</v>
      </c>
    </row>
    <row r="210" spans="2:65" s="6" customFormat="1" ht="27" customHeight="1">
      <c r="B210" s="19"/>
      <c r="C210" s="108" t="s">
        <v>236</v>
      </c>
      <c r="D210" s="108" t="s">
        <v>135</v>
      </c>
      <c r="E210" s="109" t="s">
        <v>237</v>
      </c>
      <c r="F210" s="195" t="s">
        <v>238</v>
      </c>
      <c r="G210" s="196"/>
      <c r="H210" s="196"/>
      <c r="I210" s="196"/>
      <c r="J210" s="110" t="s">
        <v>153</v>
      </c>
      <c r="K210" s="111">
        <v>171.486</v>
      </c>
      <c r="L210" s="197"/>
      <c r="M210" s="196"/>
      <c r="N210" s="197">
        <f>ROUND($L$210*$K$210,2)</f>
        <v>0</v>
      </c>
      <c r="O210" s="196"/>
      <c r="P210" s="196"/>
      <c r="Q210" s="196"/>
      <c r="R210" s="20"/>
      <c r="T210" s="112"/>
      <c r="U210" s="26" t="s">
        <v>42</v>
      </c>
      <c r="V210" s="113">
        <v>0.327</v>
      </c>
      <c r="W210" s="113">
        <f>$V$210*$K$210</f>
        <v>56.075922</v>
      </c>
      <c r="X210" s="113">
        <v>0</v>
      </c>
      <c r="Y210" s="113">
        <f>$X$210*$K$210</f>
        <v>0</v>
      </c>
      <c r="Z210" s="113">
        <v>0</v>
      </c>
      <c r="AA210" s="114">
        <f>$Z$210*$K$210</f>
        <v>0</v>
      </c>
      <c r="AR210" s="6" t="s">
        <v>139</v>
      </c>
      <c r="AT210" s="6" t="s">
        <v>135</v>
      </c>
      <c r="AU210" s="6" t="s">
        <v>89</v>
      </c>
      <c r="AY210" s="6" t="s">
        <v>134</v>
      </c>
      <c r="BE210" s="115">
        <f>IF($U$210="základní",$N$210,0)</f>
        <v>0</v>
      </c>
      <c r="BF210" s="115">
        <f>IF($U$210="snížená",$N$210,0)</f>
        <v>0</v>
      </c>
      <c r="BG210" s="115">
        <f>IF($U$210="zákl. přenesená",$N$210,0)</f>
        <v>0</v>
      </c>
      <c r="BH210" s="115">
        <f>IF($U$210="sníž. přenesená",$N$210,0)</f>
        <v>0</v>
      </c>
      <c r="BI210" s="115">
        <f>IF($U$210="nulová",$N$210,0)</f>
        <v>0</v>
      </c>
      <c r="BJ210" s="6" t="s">
        <v>20</v>
      </c>
      <c r="BK210" s="115">
        <f>ROUND($L$210*$K$210,2)</f>
        <v>0</v>
      </c>
      <c r="BL210" s="6" t="s">
        <v>139</v>
      </c>
      <c r="BM210" s="6" t="s">
        <v>239</v>
      </c>
    </row>
    <row r="211" spans="2:51" s="6" customFormat="1" ht="18.75" customHeight="1">
      <c r="B211" s="116"/>
      <c r="E211" s="117"/>
      <c r="F211" s="202" t="s">
        <v>155</v>
      </c>
      <c r="G211" s="203"/>
      <c r="H211" s="203"/>
      <c r="I211" s="203"/>
      <c r="K211" s="118">
        <v>171.486</v>
      </c>
      <c r="R211" s="119"/>
      <c r="T211" s="120"/>
      <c r="AA211" s="121"/>
      <c r="AT211" s="117" t="s">
        <v>142</v>
      </c>
      <c r="AU211" s="117" t="s">
        <v>89</v>
      </c>
      <c r="AV211" s="117" t="s">
        <v>89</v>
      </c>
      <c r="AW211" s="117" t="s">
        <v>104</v>
      </c>
      <c r="AX211" s="117" t="s">
        <v>77</v>
      </c>
      <c r="AY211" s="117" t="s">
        <v>134</v>
      </c>
    </row>
    <row r="212" spans="2:51" s="6" customFormat="1" ht="18.75" customHeight="1">
      <c r="B212" s="116"/>
      <c r="E212" s="117"/>
      <c r="F212" s="202"/>
      <c r="G212" s="203"/>
      <c r="H212" s="203"/>
      <c r="I212" s="203"/>
      <c r="K212" s="118">
        <v>0</v>
      </c>
      <c r="R212" s="119"/>
      <c r="T212" s="120"/>
      <c r="AA212" s="121"/>
      <c r="AT212" s="117" t="s">
        <v>142</v>
      </c>
      <c r="AU212" s="117" t="s">
        <v>89</v>
      </c>
      <c r="AV212" s="117" t="s">
        <v>89</v>
      </c>
      <c r="AW212" s="117" t="s">
        <v>104</v>
      </c>
      <c r="AX212" s="117" t="s">
        <v>77</v>
      </c>
      <c r="AY212" s="117" t="s">
        <v>134</v>
      </c>
    </row>
    <row r="213" spans="2:51" s="6" customFormat="1" ht="18.75" customHeight="1">
      <c r="B213" s="127"/>
      <c r="E213" s="128"/>
      <c r="F213" s="206" t="s">
        <v>149</v>
      </c>
      <c r="G213" s="207"/>
      <c r="H213" s="207"/>
      <c r="I213" s="207"/>
      <c r="K213" s="129">
        <v>171.486</v>
      </c>
      <c r="R213" s="130"/>
      <c r="T213" s="131"/>
      <c r="AA213" s="132"/>
      <c r="AT213" s="128" t="s">
        <v>142</v>
      </c>
      <c r="AU213" s="128" t="s">
        <v>89</v>
      </c>
      <c r="AV213" s="128" t="s">
        <v>139</v>
      </c>
      <c r="AW213" s="128" t="s">
        <v>104</v>
      </c>
      <c r="AX213" s="128" t="s">
        <v>20</v>
      </c>
      <c r="AY213" s="128" t="s">
        <v>134</v>
      </c>
    </row>
    <row r="214" spans="2:65" s="6" customFormat="1" ht="15.75" customHeight="1">
      <c r="B214" s="19"/>
      <c r="C214" s="108" t="s">
        <v>7</v>
      </c>
      <c r="D214" s="108" t="s">
        <v>135</v>
      </c>
      <c r="E214" s="109" t="s">
        <v>240</v>
      </c>
      <c r="F214" s="195" t="s">
        <v>241</v>
      </c>
      <c r="G214" s="196"/>
      <c r="H214" s="196"/>
      <c r="I214" s="196"/>
      <c r="J214" s="110" t="s">
        <v>153</v>
      </c>
      <c r="K214" s="111">
        <v>171.486</v>
      </c>
      <c r="L214" s="197"/>
      <c r="M214" s="196"/>
      <c r="N214" s="197">
        <f>ROUND($L$214*$K$214,2)</f>
        <v>0</v>
      </c>
      <c r="O214" s="196"/>
      <c r="P214" s="196"/>
      <c r="Q214" s="196"/>
      <c r="R214" s="20"/>
      <c r="T214" s="112"/>
      <c r="U214" s="26" t="s">
        <v>42</v>
      </c>
      <c r="V214" s="113">
        <v>0.526</v>
      </c>
      <c r="W214" s="113">
        <f>$V$214*$K$214</f>
        <v>90.201636</v>
      </c>
      <c r="X214" s="113">
        <v>0</v>
      </c>
      <c r="Y214" s="113">
        <f>$X$214*$K$214</f>
        <v>0</v>
      </c>
      <c r="Z214" s="113">
        <v>0</v>
      </c>
      <c r="AA214" s="114">
        <f>$Z$214*$K$214</f>
        <v>0</v>
      </c>
      <c r="AR214" s="6" t="s">
        <v>139</v>
      </c>
      <c r="AT214" s="6" t="s">
        <v>135</v>
      </c>
      <c r="AU214" s="6" t="s">
        <v>89</v>
      </c>
      <c r="AY214" s="6" t="s">
        <v>134</v>
      </c>
      <c r="BE214" s="115">
        <f>IF($U$214="základní",$N$214,0)</f>
        <v>0</v>
      </c>
      <c r="BF214" s="115">
        <f>IF($U$214="snížená",$N$214,0)</f>
        <v>0</v>
      </c>
      <c r="BG214" s="115">
        <f>IF($U$214="zákl. přenesená",$N$214,0)</f>
        <v>0</v>
      </c>
      <c r="BH214" s="115">
        <f>IF($U$214="sníž. přenesená",$N$214,0)</f>
        <v>0</v>
      </c>
      <c r="BI214" s="115">
        <f>IF($U$214="nulová",$N$214,0)</f>
        <v>0</v>
      </c>
      <c r="BJ214" s="6" t="s">
        <v>20</v>
      </c>
      <c r="BK214" s="115">
        <f>ROUND($L$214*$K$214,2)</f>
        <v>0</v>
      </c>
      <c r="BL214" s="6" t="s">
        <v>139</v>
      </c>
      <c r="BM214" s="6" t="s">
        <v>242</v>
      </c>
    </row>
    <row r="215" spans="2:51" s="6" customFormat="1" ht="18.75" customHeight="1">
      <c r="B215" s="116"/>
      <c r="E215" s="117"/>
      <c r="F215" s="202" t="s">
        <v>155</v>
      </c>
      <c r="G215" s="203"/>
      <c r="H215" s="203"/>
      <c r="I215" s="203"/>
      <c r="K215" s="118">
        <v>171.486</v>
      </c>
      <c r="R215" s="119"/>
      <c r="T215" s="120"/>
      <c r="AA215" s="121"/>
      <c r="AT215" s="117" t="s">
        <v>142</v>
      </c>
      <c r="AU215" s="117" t="s">
        <v>89</v>
      </c>
      <c r="AV215" s="117" t="s">
        <v>89</v>
      </c>
      <c r="AW215" s="117" t="s">
        <v>104</v>
      </c>
      <c r="AX215" s="117" t="s">
        <v>77</v>
      </c>
      <c r="AY215" s="117" t="s">
        <v>134</v>
      </c>
    </row>
    <row r="216" spans="2:51" s="6" customFormat="1" ht="18.75" customHeight="1">
      <c r="B216" s="116"/>
      <c r="E216" s="117"/>
      <c r="F216" s="202"/>
      <c r="G216" s="203"/>
      <c r="H216" s="203"/>
      <c r="I216" s="203"/>
      <c r="K216" s="118">
        <v>0</v>
      </c>
      <c r="R216" s="119"/>
      <c r="T216" s="120"/>
      <c r="AA216" s="121"/>
      <c r="AT216" s="117" t="s">
        <v>142</v>
      </c>
      <c r="AU216" s="117" t="s">
        <v>89</v>
      </c>
      <c r="AV216" s="117" t="s">
        <v>89</v>
      </c>
      <c r="AW216" s="117" t="s">
        <v>104</v>
      </c>
      <c r="AX216" s="117" t="s">
        <v>77</v>
      </c>
      <c r="AY216" s="117" t="s">
        <v>134</v>
      </c>
    </row>
    <row r="217" spans="2:51" s="6" customFormat="1" ht="18.75" customHeight="1">
      <c r="B217" s="127"/>
      <c r="E217" s="128"/>
      <c r="F217" s="206" t="s">
        <v>149</v>
      </c>
      <c r="G217" s="207"/>
      <c r="H217" s="207"/>
      <c r="I217" s="207"/>
      <c r="K217" s="129">
        <v>171.486</v>
      </c>
      <c r="R217" s="130"/>
      <c r="T217" s="131"/>
      <c r="AA217" s="132"/>
      <c r="AT217" s="128" t="s">
        <v>142</v>
      </c>
      <c r="AU217" s="128" t="s">
        <v>89</v>
      </c>
      <c r="AV217" s="128" t="s">
        <v>139</v>
      </c>
      <c r="AW217" s="128" t="s">
        <v>104</v>
      </c>
      <c r="AX217" s="128" t="s">
        <v>20</v>
      </c>
      <c r="AY217" s="128" t="s">
        <v>134</v>
      </c>
    </row>
    <row r="218" spans="2:65" s="6" customFormat="1" ht="27" customHeight="1">
      <c r="B218" s="19"/>
      <c r="C218" s="108" t="s">
        <v>243</v>
      </c>
      <c r="D218" s="108" t="s">
        <v>135</v>
      </c>
      <c r="E218" s="109" t="s">
        <v>244</v>
      </c>
      <c r="F218" s="195" t="s">
        <v>245</v>
      </c>
      <c r="G218" s="196"/>
      <c r="H218" s="196"/>
      <c r="I218" s="196"/>
      <c r="J218" s="110" t="s">
        <v>138</v>
      </c>
      <c r="K218" s="111">
        <v>108.88</v>
      </c>
      <c r="L218" s="197"/>
      <c r="M218" s="196"/>
      <c r="N218" s="197">
        <f>ROUND($L$218*$K$218,2)</f>
        <v>0</v>
      </c>
      <c r="O218" s="196"/>
      <c r="P218" s="196"/>
      <c r="Q218" s="196"/>
      <c r="R218" s="20"/>
      <c r="T218" s="112"/>
      <c r="U218" s="26" t="s">
        <v>42</v>
      </c>
      <c r="V218" s="113">
        <v>0.34</v>
      </c>
      <c r="W218" s="113">
        <f>$V$218*$K$218</f>
        <v>37.0192</v>
      </c>
      <c r="X218" s="113">
        <v>7E-05</v>
      </c>
      <c r="Y218" s="113">
        <f>$X$218*$K$218</f>
        <v>0.007621599999999999</v>
      </c>
      <c r="Z218" s="113">
        <v>0</v>
      </c>
      <c r="AA218" s="114">
        <f>$Z$218*$K$218</f>
        <v>0</v>
      </c>
      <c r="AR218" s="6" t="s">
        <v>139</v>
      </c>
      <c r="AT218" s="6" t="s">
        <v>135</v>
      </c>
      <c r="AU218" s="6" t="s">
        <v>89</v>
      </c>
      <c r="AY218" s="6" t="s">
        <v>134</v>
      </c>
      <c r="BE218" s="115">
        <f>IF($U$218="základní",$N$218,0)</f>
        <v>0</v>
      </c>
      <c r="BF218" s="115">
        <f>IF($U$218="snížená",$N$218,0)</f>
        <v>0</v>
      </c>
      <c r="BG218" s="115">
        <f>IF($U$218="zákl. přenesená",$N$218,0)</f>
        <v>0</v>
      </c>
      <c r="BH218" s="115">
        <f>IF($U$218="sníž. přenesená",$N$218,0)</f>
        <v>0</v>
      </c>
      <c r="BI218" s="115">
        <f>IF($U$218="nulová",$N$218,0)</f>
        <v>0</v>
      </c>
      <c r="BJ218" s="6" t="s">
        <v>20</v>
      </c>
      <c r="BK218" s="115">
        <f>ROUND($L$218*$K$218,2)</f>
        <v>0</v>
      </c>
      <c r="BL218" s="6" t="s">
        <v>139</v>
      </c>
      <c r="BM218" s="6" t="s">
        <v>246</v>
      </c>
    </row>
    <row r="219" spans="2:51" s="6" customFormat="1" ht="18.75" customHeight="1">
      <c r="B219" s="116"/>
      <c r="E219" s="117"/>
      <c r="F219" s="202" t="s">
        <v>247</v>
      </c>
      <c r="G219" s="203"/>
      <c r="H219" s="203"/>
      <c r="I219" s="203"/>
      <c r="K219" s="118">
        <v>108.88</v>
      </c>
      <c r="R219" s="119"/>
      <c r="T219" s="120"/>
      <c r="AA219" s="121"/>
      <c r="AT219" s="117" t="s">
        <v>142</v>
      </c>
      <c r="AU219" s="117" t="s">
        <v>89</v>
      </c>
      <c r="AV219" s="117" t="s">
        <v>89</v>
      </c>
      <c r="AW219" s="117" t="s">
        <v>104</v>
      </c>
      <c r="AX219" s="117" t="s">
        <v>77</v>
      </c>
      <c r="AY219" s="117" t="s">
        <v>134</v>
      </c>
    </row>
    <row r="220" spans="2:51" s="6" customFormat="1" ht="18.75" customHeight="1">
      <c r="B220" s="116"/>
      <c r="E220" s="117"/>
      <c r="F220" s="202"/>
      <c r="G220" s="203"/>
      <c r="H220" s="203"/>
      <c r="I220" s="203"/>
      <c r="K220" s="118">
        <v>0</v>
      </c>
      <c r="R220" s="119"/>
      <c r="T220" s="120"/>
      <c r="AA220" s="121"/>
      <c r="AT220" s="117" t="s">
        <v>142</v>
      </c>
      <c r="AU220" s="117" t="s">
        <v>89</v>
      </c>
      <c r="AV220" s="117" t="s">
        <v>89</v>
      </c>
      <c r="AW220" s="117" t="s">
        <v>104</v>
      </c>
      <c r="AX220" s="117" t="s">
        <v>77</v>
      </c>
      <c r="AY220" s="117" t="s">
        <v>134</v>
      </c>
    </row>
    <row r="221" spans="2:51" s="6" customFormat="1" ht="18.75" customHeight="1">
      <c r="B221" s="127"/>
      <c r="E221" s="128"/>
      <c r="F221" s="206" t="s">
        <v>149</v>
      </c>
      <c r="G221" s="207"/>
      <c r="H221" s="207"/>
      <c r="I221" s="207"/>
      <c r="K221" s="129">
        <v>108.88</v>
      </c>
      <c r="R221" s="130"/>
      <c r="T221" s="131"/>
      <c r="AA221" s="132"/>
      <c r="AT221" s="128" t="s">
        <v>142</v>
      </c>
      <c r="AU221" s="128" t="s">
        <v>89</v>
      </c>
      <c r="AV221" s="128" t="s">
        <v>139</v>
      </c>
      <c r="AW221" s="128" t="s">
        <v>104</v>
      </c>
      <c r="AX221" s="128" t="s">
        <v>20</v>
      </c>
      <c r="AY221" s="128" t="s">
        <v>134</v>
      </c>
    </row>
    <row r="222" spans="2:65" s="6" customFormat="1" ht="27" customHeight="1">
      <c r="B222" s="19"/>
      <c r="C222" s="108" t="s">
        <v>248</v>
      </c>
      <c r="D222" s="108" t="s">
        <v>135</v>
      </c>
      <c r="E222" s="109" t="s">
        <v>249</v>
      </c>
      <c r="F222" s="195" t="s">
        <v>250</v>
      </c>
      <c r="G222" s="196"/>
      <c r="H222" s="196"/>
      <c r="I222" s="196"/>
      <c r="J222" s="110" t="s">
        <v>251</v>
      </c>
      <c r="K222" s="111">
        <v>272</v>
      </c>
      <c r="L222" s="197"/>
      <c r="M222" s="196"/>
      <c r="N222" s="197">
        <f>ROUND($L$222*$K$222,2)</f>
        <v>0</v>
      </c>
      <c r="O222" s="196"/>
      <c r="P222" s="196"/>
      <c r="Q222" s="196"/>
      <c r="R222" s="20"/>
      <c r="T222" s="112"/>
      <c r="U222" s="26" t="s">
        <v>42</v>
      </c>
      <c r="V222" s="113">
        <v>1.055</v>
      </c>
      <c r="W222" s="113">
        <f>$V$222*$K$222</f>
        <v>286.96</v>
      </c>
      <c r="X222" s="113">
        <v>0.01</v>
      </c>
      <c r="Y222" s="113">
        <f>$X$222*$K$222</f>
        <v>2.72</v>
      </c>
      <c r="Z222" s="113">
        <v>0</v>
      </c>
      <c r="AA222" s="114">
        <f>$Z$222*$K$222</f>
        <v>0</v>
      </c>
      <c r="AR222" s="6" t="s">
        <v>139</v>
      </c>
      <c r="AT222" s="6" t="s">
        <v>135</v>
      </c>
      <c r="AU222" s="6" t="s">
        <v>89</v>
      </c>
      <c r="AY222" s="6" t="s">
        <v>134</v>
      </c>
      <c r="BE222" s="115">
        <f>IF($U$222="základní",$N$222,0)</f>
        <v>0</v>
      </c>
      <c r="BF222" s="115">
        <f>IF($U$222="snížená",$N$222,0)</f>
        <v>0</v>
      </c>
      <c r="BG222" s="115">
        <f>IF($U$222="zákl. přenesená",$N$222,0)</f>
        <v>0</v>
      </c>
      <c r="BH222" s="115">
        <f>IF($U$222="sníž. přenesená",$N$222,0)</f>
        <v>0</v>
      </c>
      <c r="BI222" s="115">
        <f>IF($U$222="nulová",$N$222,0)</f>
        <v>0</v>
      </c>
      <c r="BJ222" s="6" t="s">
        <v>20</v>
      </c>
      <c r="BK222" s="115">
        <f>ROUND($L$222*$K$222,2)</f>
        <v>0</v>
      </c>
      <c r="BL222" s="6" t="s">
        <v>139</v>
      </c>
      <c r="BM222" s="6" t="s">
        <v>252</v>
      </c>
    </row>
    <row r="223" spans="2:51" s="6" customFormat="1" ht="18.75" customHeight="1">
      <c r="B223" s="116"/>
      <c r="E223" s="117"/>
      <c r="F223" s="202" t="s">
        <v>253</v>
      </c>
      <c r="G223" s="203"/>
      <c r="H223" s="203"/>
      <c r="I223" s="203"/>
      <c r="K223" s="118">
        <v>272.2</v>
      </c>
      <c r="R223" s="119"/>
      <c r="T223" s="120"/>
      <c r="AA223" s="121"/>
      <c r="AT223" s="117" t="s">
        <v>142</v>
      </c>
      <c r="AU223" s="117" t="s">
        <v>89</v>
      </c>
      <c r="AV223" s="117" t="s">
        <v>89</v>
      </c>
      <c r="AW223" s="117" t="s">
        <v>104</v>
      </c>
      <c r="AX223" s="117" t="s">
        <v>77</v>
      </c>
      <c r="AY223" s="117" t="s">
        <v>134</v>
      </c>
    </row>
    <row r="224" spans="2:51" s="6" customFormat="1" ht="18.75" customHeight="1">
      <c r="B224" s="116"/>
      <c r="E224" s="117"/>
      <c r="F224" s="202" t="s">
        <v>254</v>
      </c>
      <c r="G224" s="203"/>
      <c r="H224" s="203"/>
      <c r="I224" s="203"/>
      <c r="K224" s="118">
        <v>-0.2</v>
      </c>
      <c r="R224" s="119"/>
      <c r="T224" s="120"/>
      <c r="AA224" s="121"/>
      <c r="AT224" s="117" t="s">
        <v>142</v>
      </c>
      <c r="AU224" s="117" t="s">
        <v>89</v>
      </c>
      <c r="AV224" s="117" t="s">
        <v>89</v>
      </c>
      <c r="AW224" s="117" t="s">
        <v>104</v>
      </c>
      <c r="AX224" s="117" t="s">
        <v>77</v>
      </c>
      <c r="AY224" s="117" t="s">
        <v>134</v>
      </c>
    </row>
    <row r="225" spans="2:51" s="6" customFormat="1" ht="18.75" customHeight="1">
      <c r="B225" s="127"/>
      <c r="E225" s="128"/>
      <c r="F225" s="206" t="s">
        <v>149</v>
      </c>
      <c r="G225" s="207"/>
      <c r="H225" s="207"/>
      <c r="I225" s="207"/>
      <c r="K225" s="129">
        <v>272</v>
      </c>
      <c r="R225" s="130"/>
      <c r="T225" s="131"/>
      <c r="AA225" s="132"/>
      <c r="AT225" s="128" t="s">
        <v>142</v>
      </c>
      <c r="AU225" s="128" t="s">
        <v>89</v>
      </c>
      <c r="AV225" s="128" t="s">
        <v>139</v>
      </c>
      <c r="AW225" s="128" t="s">
        <v>104</v>
      </c>
      <c r="AX225" s="128" t="s">
        <v>20</v>
      </c>
      <c r="AY225" s="128" t="s">
        <v>134</v>
      </c>
    </row>
    <row r="226" spans="2:65" s="6" customFormat="1" ht="39" customHeight="1">
      <c r="B226" s="19"/>
      <c r="C226" s="108" t="s">
        <v>255</v>
      </c>
      <c r="D226" s="108" t="s">
        <v>135</v>
      </c>
      <c r="E226" s="109" t="s">
        <v>256</v>
      </c>
      <c r="F226" s="195" t="s">
        <v>257</v>
      </c>
      <c r="G226" s="196"/>
      <c r="H226" s="196"/>
      <c r="I226" s="196"/>
      <c r="J226" s="110" t="s">
        <v>251</v>
      </c>
      <c r="K226" s="111">
        <v>1029</v>
      </c>
      <c r="L226" s="197"/>
      <c r="M226" s="196"/>
      <c r="N226" s="197">
        <f>ROUND($L$226*$K$226,2)</f>
        <v>0</v>
      </c>
      <c r="O226" s="196"/>
      <c r="P226" s="196"/>
      <c r="Q226" s="196"/>
      <c r="R226" s="20"/>
      <c r="T226" s="112"/>
      <c r="U226" s="26" t="s">
        <v>42</v>
      </c>
      <c r="V226" s="113">
        <v>0.27</v>
      </c>
      <c r="W226" s="113">
        <f>$V$226*$K$226</f>
        <v>277.83000000000004</v>
      </c>
      <c r="X226" s="113">
        <v>0.00033</v>
      </c>
      <c r="Y226" s="113">
        <f>$X$226*$K$226</f>
        <v>0.33957</v>
      </c>
      <c r="Z226" s="113">
        <v>0</v>
      </c>
      <c r="AA226" s="114">
        <f>$Z$226*$K$226</f>
        <v>0</v>
      </c>
      <c r="AR226" s="6" t="s">
        <v>139</v>
      </c>
      <c r="AT226" s="6" t="s">
        <v>135</v>
      </c>
      <c r="AU226" s="6" t="s">
        <v>89</v>
      </c>
      <c r="AY226" s="6" t="s">
        <v>134</v>
      </c>
      <c r="BE226" s="115">
        <f>IF($U$226="základní",$N$226,0)</f>
        <v>0</v>
      </c>
      <c r="BF226" s="115">
        <f>IF($U$226="snížená",$N$226,0)</f>
        <v>0</v>
      </c>
      <c r="BG226" s="115">
        <f>IF($U$226="zákl. přenesená",$N$226,0)</f>
        <v>0</v>
      </c>
      <c r="BH226" s="115">
        <f>IF($U$226="sníž. přenesená",$N$226,0)</f>
        <v>0</v>
      </c>
      <c r="BI226" s="115">
        <f>IF($U$226="nulová",$N$226,0)</f>
        <v>0</v>
      </c>
      <c r="BJ226" s="6" t="s">
        <v>20</v>
      </c>
      <c r="BK226" s="115">
        <f>ROUND($L$226*$K$226,2)</f>
        <v>0</v>
      </c>
      <c r="BL226" s="6" t="s">
        <v>139</v>
      </c>
      <c r="BM226" s="6" t="s">
        <v>258</v>
      </c>
    </row>
    <row r="227" spans="2:51" s="6" customFormat="1" ht="18.75" customHeight="1">
      <c r="B227" s="122"/>
      <c r="E227" s="123"/>
      <c r="F227" s="204" t="s">
        <v>259</v>
      </c>
      <c r="G227" s="205"/>
      <c r="H227" s="205"/>
      <c r="I227" s="205"/>
      <c r="K227" s="123"/>
      <c r="R227" s="124"/>
      <c r="T227" s="125"/>
      <c r="AA227" s="126"/>
      <c r="AT227" s="123" t="s">
        <v>142</v>
      </c>
      <c r="AU227" s="123" t="s">
        <v>89</v>
      </c>
      <c r="AV227" s="123" t="s">
        <v>20</v>
      </c>
      <c r="AW227" s="123" t="s">
        <v>104</v>
      </c>
      <c r="AX227" s="123" t="s">
        <v>77</v>
      </c>
      <c r="AY227" s="123" t="s">
        <v>134</v>
      </c>
    </row>
    <row r="228" spans="2:51" s="6" customFormat="1" ht="18.75" customHeight="1">
      <c r="B228" s="116"/>
      <c r="E228" s="117"/>
      <c r="F228" s="202" t="s">
        <v>260</v>
      </c>
      <c r="G228" s="203"/>
      <c r="H228" s="203"/>
      <c r="I228" s="203"/>
      <c r="K228" s="118">
        <v>1028.916</v>
      </c>
      <c r="R228" s="119"/>
      <c r="T228" s="120"/>
      <c r="AA228" s="121"/>
      <c r="AT228" s="117" t="s">
        <v>142</v>
      </c>
      <c r="AU228" s="117" t="s">
        <v>89</v>
      </c>
      <c r="AV228" s="117" t="s">
        <v>89</v>
      </c>
      <c r="AW228" s="117" t="s">
        <v>104</v>
      </c>
      <c r="AX228" s="117" t="s">
        <v>77</v>
      </c>
      <c r="AY228" s="117" t="s">
        <v>134</v>
      </c>
    </row>
    <row r="229" spans="2:51" s="6" customFormat="1" ht="18.75" customHeight="1">
      <c r="B229" s="116"/>
      <c r="E229" s="117"/>
      <c r="F229" s="202" t="s">
        <v>261</v>
      </c>
      <c r="G229" s="203"/>
      <c r="H229" s="203"/>
      <c r="I229" s="203"/>
      <c r="K229" s="118">
        <v>0.084</v>
      </c>
      <c r="R229" s="119"/>
      <c r="T229" s="120"/>
      <c r="AA229" s="121"/>
      <c r="AT229" s="117" t="s">
        <v>142</v>
      </c>
      <c r="AU229" s="117" t="s">
        <v>89</v>
      </c>
      <c r="AV229" s="117" t="s">
        <v>89</v>
      </c>
      <c r="AW229" s="117" t="s">
        <v>104</v>
      </c>
      <c r="AX229" s="117" t="s">
        <v>77</v>
      </c>
      <c r="AY229" s="117" t="s">
        <v>134</v>
      </c>
    </row>
    <row r="230" spans="2:51" s="6" customFormat="1" ht="18.75" customHeight="1">
      <c r="B230" s="127"/>
      <c r="E230" s="128"/>
      <c r="F230" s="206" t="s">
        <v>149</v>
      </c>
      <c r="G230" s="207"/>
      <c r="H230" s="207"/>
      <c r="I230" s="207"/>
      <c r="K230" s="129">
        <v>1029</v>
      </c>
      <c r="R230" s="130"/>
      <c r="T230" s="131"/>
      <c r="AA230" s="132"/>
      <c r="AT230" s="128" t="s">
        <v>142</v>
      </c>
      <c r="AU230" s="128" t="s">
        <v>89</v>
      </c>
      <c r="AV230" s="128" t="s">
        <v>139</v>
      </c>
      <c r="AW230" s="128" t="s">
        <v>104</v>
      </c>
      <c r="AX230" s="128" t="s">
        <v>20</v>
      </c>
      <c r="AY230" s="128" t="s">
        <v>134</v>
      </c>
    </row>
    <row r="231" spans="2:65" s="6" customFormat="1" ht="39" customHeight="1">
      <c r="B231" s="19"/>
      <c r="C231" s="108" t="s">
        <v>262</v>
      </c>
      <c r="D231" s="108" t="s">
        <v>135</v>
      </c>
      <c r="E231" s="109" t="s">
        <v>263</v>
      </c>
      <c r="F231" s="195" t="s">
        <v>264</v>
      </c>
      <c r="G231" s="196"/>
      <c r="H231" s="196"/>
      <c r="I231" s="196"/>
      <c r="J231" s="110" t="s">
        <v>153</v>
      </c>
      <c r="K231" s="111">
        <v>171.486</v>
      </c>
      <c r="L231" s="197"/>
      <c r="M231" s="196"/>
      <c r="N231" s="197">
        <f>ROUND($L$231*$K$231,2)</f>
        <v>0</v>
      </c>
      <c r="O231" s="196"/>
      <c r="P231" s="196"/>
      <c r="Q231" s="196"/>
      <c r="R231" s="20"/>
      <c r="T231" s="112"/>
      <c r="U231" s="26" t="s">
        <v>42</v>
      </c>
      <c r="V231" s="113">
        <v>0.22</v>
      </c>
      <c r="W231" s="113">
        <f>$V$231*$K$231</f>
        <v>37.72692</v>
      </c>
      <c r="X231" s="113">
        <v>0</v>
      </c>
      <c r="Y231" s="113">
        <f>$X$231*$K$231</f>
        <v>0</v>
      </c>
      <c r="Z231" s="113">
        <v>0.059</v>
      </c>
      <c r="AA231" s="114">
        <f>$Z$231*$K$231</f>
        <v>10.117674</v>
      </c>
      <c r="AR231" s="6" t="s">
        <v>139</v>
      </c>
      <c r="AT231" s="6" t="s">
        <v>135</v>
      </c>
      <c r="AU231" s="6" t="s">
        <v>89</v>
      </c>
      <c r="AY231" s="6" t="s">
        <v>134</v>
      </c>
      <c r="BE231" s="115">
        <f>IF($U$231="základní",$N$231,0)</f>
        <v>0</v>
      </c>
      <c r="BF231" s="115">
        <f>IF($U$231="snížená",$N$231,0)</f>
        <v>0</v>
      </c>
      <c r="BG231" s="115">
        <f>IF($U$231="zákl. přenesená",$N$231,0)</f>
        <v>0</v>
      </c>
      <c r="BH231" s="115">
        <f>IF($U$231="sníž. přenesená",$N$231,0)</f>
        <v>0</v>
      </c>
      <c r="BI231" s="115">
        <f>IF($U$231="nulová",$N$231,0)</f>
        <v>0</v>
      </c>
      <c r="BJ231" s="6" t="s">
        <v>20</v>
      </c>
      <c r="BK231" s="115">
        <f>ROUND($L$231*$K$231,2)</f>
        <v>0</v>
      </c>
      <c r="BL231" s="6" t="s">
        <v>139</v>
      </c>
      <c r="BM231" s="6" t="s">
        <v>265</v>
      </c>
    </row>
    <row r="232" spans="2:51" s="6" customFormat="1" ht="18.75" customHeight="1">
      <c r="B232" s="116"/>
      <c r="E232" s="117"/>
      <c r="F232" s="202" t="s">
        <v>235</v>
      </c>
      <c r="G232" s="203"/>
      <c r="H232" s="203"/>
      <c r="I232" s="203"/>
      <c r="K232" s="118">
        <v>171.486</v>
      </c>
      <c r="R232" s="119"/>
      <c r="T232" s="120"/>
      <c r="AA232" s="121"/>
      <c r="AT232" s="117" t="s">
        <v>142</v>
      </c>
      <c r="AU232" s="117" t="s">
        <v>89</v>
      </c>
      <c r="AV232" s="117" t="s">
        <v>89</v>
      </c>
      <c r="AW232" s="117" t="s">
        <v>104</v>
      </c>
      <c r="AX232" s="117" t="s">
        <v>77</v>
      </c>
      <c r="AY232" s="117" t="s">
        <v>134</v>
      </c>
    </row>
    <row r="233" spans="2:51" s="6" customFormat="1" ht="18.75" customHeight="1">
      <c r="B233" s="116"/>
      <c r="E233" s="117"/>
      <c r="F233" s="202"/>
      <c r="G233" s="203"/>
      <c r="H233" s="203"/>
      <c r="I233" s="203"/>
      <c r="K233" s="118">
        <v>0</v>
      </c>
      <c r="R233" s="119"/>
      <c r="T233" s="120"/>
      <c r="AA233" s="121"/>
      <c r="AT233" s="117" t="s">
        <v>142</v>
      </c>
      <c r="AU233" s="117" t="s">
        <v>89</v>
      </c>
      <c r="AV233" s="117" t="s">
        <v>89</v>
      </c>
      <c r="AW233" s="117" t="s">
        <v>104</v>
      </c>
      <c r="AX233" s="117" t="s">
        <v>77</v>
      </c>
      <c r="AY233" s="117" t="s">
        <v>134</v>
      </c>
    </row>
    <row r="234" spans="2:51" s="6" customFormat="1" ht="18.75" customHeight="1">
      <c r="B234" s="127"/>
      <c r="E234" s="128"/>
      <c r="F234" s="206" t="s">
        <v>149</v>
      </c>
      <c r="G234" s="207"/>
      <c r="H234" s="207"/>
      <c r="I234" s="207"/>
      <c r="K234" s="129">
        <v>171.486</v>
      </c>
      <c r="R234" s="130"/>
      <c r="T234" s="131"/>
      <c r="AA234" s="132"/>
      <c r="AT234" s="128" t="s">
        <v>142</v>
      </c>
      <c r="AU234" s="128" t="s">
        <v>89</v>
      </c>
      <c r="AV234" s="128" t="s">
        <v>139</v>
      </c>
      <c r="AW234" s="128" t="s">
        <v>104</v>
      </c>
      <c r="AX234" s="128" t="s">
        <v>20</v>
      </c>
      <c r="AY234" s="128" t="s">
        <v>134</v>
      </c>
    </row>
    <row r="235" spans="2:63" s="98" customFormat="1" ht="30.75" customHeight="1">
      <c r="B235" s="99"/>
      <c r="D235" s="107" t="s">
        <v>110</v>
      </c>
      <c r="E235" s="107"/>
      <c r="F235" s="107"/>
      <c r="G235" s="107"/>
      <c r="H235" s="107"/>
      <c r="I235" s="107"/>
      <c r="J235" s="107"/>
      <c r="K235" s="107"/>
      <c r="L235" s="107"/>
      <c r="M235" s="107"/>
      <c r="N235" s="201">
        <f>$BK$235</f>
        <v>0</v>
      </c>
      <c r="O235" s="200"/>
      <c r="P235" s="200"/>
      <c r="Q235" s="200"/>
      <c r="R235" s="102"/>
      <c r="T235" s="103"/>
      <c r="W235" s="104">
        <f>SUM($W$236:$W$249)</f>
        <v>200.90175600000003</v>
      </c>
      <c r="Y235" s="104">
        <f>SUM($Y$236:$Y$249)</f>
        <v>0</v>
      </c>
      <c r="AA235" s="105">
        <f>SUM($AA$236:$AA$249)</f>
        <v>0</v>
      </c>
      <c r="AR235" s="101" t="s">
        <v>20</v>
      </c>
      <c r="AT235" s="101" t="s">
        <v>76</v>
      </c>
      <c r="AU235" s="101" t="s">
        <v>20</v>
      </c>
      <c r="AY235" s="101" t="s">
        <v>134</v>
      </c>
      <c r="BK235" s="106">
        <f>SUM($BK$236:$BK$249)</f>
        <v>0</v>
      </c>
    </row>
    <row r="236" spans="2:65" s="6" customFormat="1" ht="39" customHeight="1">
      <c r="B236" s="19"/>
      <c r="C236" s="108" t="s">
        <v>266</v>
      </c>
      <c r="D236" s="108" t="s">
        <v>135</v>
      </c>
      <c r="E236" s="109" t="s">
        <v>267</v>
      </c>
      <c r="F236" s="195" t="s">
        <v>268</v>
      </c>
      <c r="G236" s="196"/>
      <c r="H236" s="196"/>
      <c r="I236" s="196"/>
      <c r="J236" s="110" t="s">
        <v>145</v>
      </c>
      <c r="K236" s="111">
        <v>16.977</v>
      </c>
      <c r="L236" s="197"/>
      <c r="M236" s="196"/>
      <c r="N236" s="197">
        <f>ROUND($L$236*$K$236,2)</f>
        <v>0</v>
      </c>
      <c r="O236" s="196"/>
      <c r="P236" s="196"/>
      <c r="Q236" s="196"/>
      <c r="R236" s="20"/>
      <c r="T236" s="112"/>
      <c r="U236" s="26" t="s">
        <v>42</v>
      </c>
      <c r="V236" s="113">
        <v>3.097</v>
      </c>
      <c r="W236" s="113">
        <f>$V$236*$K$236</f>
        <v>52.577769</v>
      </c>
      <c r="X236" s="113">
        <v>0</v>
      </c>
      <c r="Y236" s="113">
        <f>$X$236*$K$236</f>
        <v>0</v>
      </c>
      <c r="Z236" s="113">
        <v>0</v>
      </c>
      <c r="AA236" s="114">
        <f>$Z$236*$K$236</f>
        <v>0</v>
      </c>
      <c r="AR236" s="6" t="s">
        <v>139</v>
      </c>
      <c r="AT236" s="6" t="s">
        <v>135</v>
      </c>
      <c r="AU236" s="6" t="s">
        <v>89</v>
      </c>
      <c r="AY236" s="6" t="s">
        <v>134</v>
      </c>
      <c r="BE236" s="115">
        <f>IF($U$236="základní",$N$236,0)</f>
        <v>0</v>
      </c>
      <c r="BF236" s="115">
        <f>IF($U$236="snížená",$N$236,0)</f>
        <v>0</v>
      </c>
      <c r="BG236" s="115">
        <f>IF($U$236="zákl. přenesená",$N$236,0)</f>
        <v>0</v>
      </c>
      <c r="BH236" s="115">
        <f>IF($U$236="sníž. přenesená",$N$236,0)</f>
        <v>0</v>
      </c>
      <c r="BI236" s="115">
        <f>IF($U$236="nulová",$N$236,0)</f>
        <v>0</v>
      </c>
      <c r="BJ236" s="6" t="s">
        <v>20</v>
      </c>
      <c r="BK236" s="115">
        <f>ROUND($L$236*$K$236,2)</f>
        <v>0</v>
      </c>
      <c r="BL236" s="6" t="s">
        <v>139</v>
      </c>
      <c r="BM236" s="6" t="s">
        <v>269</v>
      </c>
    </row>
    <row r="237" spans="2:65" s="6" customFormat="1" ht="39" customHeight="1">
      <c r="B237" s="19"/>
      <c r="C237" s="108" t="s">
        <v>270</v>
      </c>
      <c r="D237" s="108" t="s">
        <v>135</v>
      </c>
      <c r="E237" s="109" t="s">
        <v>271</v>
      </c>
      <c r="F237" s="195" t="s">
        <v>272</v>
      </c>
      <c r="G237" s="196"/>
      <c r="H237" s="196"/>
      <c r="I237" s="196"/>
      <c r="J237" s="110" t="s">
        <v>138</v>
      </c>
      <c r="K237" s="111">
        <v>100</v>
      </c>
      <c r="L237" s="197"/>
      <c r="M237" s="196"/>
      <c r="N237" s="197">
        <f>ROUND($L$237*$K$237,2)</f>
        <v>0</v>
      </c>
      <c r="O237" s="196"/>
      <c r="P237" s="196"/>
      <c r="Q237" s="196"/>
      <c r="R237" s="20"/>
      <c r="T237" s="112"/>
      <c r="U237" s="26" t="s">
        <v>42</v>
      </c>
      <c r="V237" s="113">
        <v>1.461</v>
      </c>
      <c r="W237" s="113">
        <f>$V$237*$K$237</f>
        <v>146.1</v>
      </c>
      <c r="X237" s="113">
        <v>0</v>
      </c>
      <c r="Y237" s="113">
        <f>$X$237*$K$237</f>
        <v>0</v>
      </c>
      <c r="Z237" s="113">
        <v>0</v>
      </c>
      <c r="AA237" s="114">
        <f>$Z$237*$K$237</f>
        <v>0</v>
      </c>
      <c r="AR237" s="6" t="s">
        <v>139</v>
      </c>
      <c r="AT237" s="6" t="s">
        <v>135</v>
      </c>
      <c r="AU237" s="6" t="s">
        <v>89</v>
      </c>
      <c r="AY237" s="6" t="s">
        <v>134</v>
      </c>
      <c r="BE237" s="115">
        <f>IF($U$237="základní",$N$237,0)</f>
        <v>0</v>
      </c>
      <c r="BF237" s="115">
        <f>IF($U$237="snížená",$N$237,0)</f>
        <v>0</v>
      </c>
      <c r="BG237" s="115">
        <f>IF($U$237="zákl. přenesená",$N$237,0)</f>
        <v>0</v>
      </c>
      <c r="BH237" s="115">
        <f>IF($U$237="sníž. přenesená",$N$237,0)</f>
        <v>0</v>
      </c>
      <c r="BI237" s="115">
        <f>IF($U$237="nulová",$N$237,0)</f>
        <v>0</v>
      </c>
      <c r="BJ237" s="6" t="s">
        <v>20</v>
      </c>
      <c r="BK237" s="115">
        <f>ROUND($L$237*$K$237,2)</f>
        <v>0</v>
      </c>
      <c r="BL237" s="6" t="s">
        <v>139</v>
      </c>
      <c r="BM237" s="6" t="s">
        <v>273</v>
      </c>
    </row>
    <row r="238" spans="2:51" s="6" customFormat="1" ht="18.75" customHeight="1">
      <c r="B238" s="122"/>
      <c r="E238" s="123"/>
      <c r="F238" s="204" t="s">
        <v>274</v>
      </c>
      <c r="G238" s="205"/>
      <c r="H238" s="205"/>
      <c r="I238" s="205"/>
      <c r="K238" s="123"/>
      <c r="R238" s="124"/>
      <c r="T238" s="125"/>
      <c r="AA238" s="126"/>
      <c r="AT238" s="123" t="s">
        <v>142</v>
      </c>
      <c r="AU238" s="123" t="s">
        <v>89</v>
      </c>
      <c r="AV238" s="123" t="s">
        <v>20</v>
      </c>
      <c r="AW238" s="123" t="s">
        <v>104</v>
      </c>
      <c r="AX238" s="123" t="s">
        <v>77</v>
      </c>
      <c r="AY238" s="123" t="s">
        <v>134</v>
      </c>
    </row>
    <row r="239" spans="2:51" s="6" customFormat="1" ht="18.75" customHeight="1">
      <c r="B239" s="116"/>
      <c r="E239" s="117"/>
      <c r="F239" s="202" t="s">
        <v>275</v>
      </c>
      <c r="G239" s="203"/>
      <c r="H239" s="203"/>
      <c r="I239" s="203"/>
      <c r="K239" s="118">
        <v>90.733</v>
      </c>
      <c r="R239" s="119"/>
      <c r="T239" s="120"/>
      <c r="AA239" s="121"/>
      <c r="AT239" s="117" t="s">
        <v>142</v>
      </c>
      <c r="AU239" s="117" t="s">
        <v>89</v>
      </c>
      <c r="AV239" s="117" t="s">
        <v>89</v>
      </c>
      <c r="AW239" s="117" t="s">
        <v>104</v>
      </c>
      <c r="AX239" s="117" t="s">
        <v>77</v>
      </c>
      <c r="AY239" s="117" t="s">
        <v>134</v>
      </c>
    </row>
    <row r="240" spans="2:51" s="6" customFormat="1" ht="18.75" customHeight="1">
      <c r="B240" s="116"/>
      <c r="E240" s="117"/>
      <c r="F240" s="202" t="s">
        <v>276</v>
      </c>
      <c r="G240" s="203"/>
      <c r="H240" s="203"/>
      <c r="I240" s="203"/>
      <c r="K240" s="118">
        <v>9.267</v>
      </c>
      <c r="R240" s="119"/>
      <c r="T240" s="120"/>
      <c r="AA240" s="121"/>
      <c r="AT240" s="117" t="s">
        <v>142</v>
      </c>
      <c r="AU240" s="117" t="s">
        <v>89</v>
      </c>
      <c r="AV240" s="117" t="s">
        <v>89</v>
      </c>
      <c r="AW240" s="117" t="s">
        <v>104</v>
      </c>
      <c r="AX240" s="117" t="s">
        <v>77</v>
      </c>
      <c r="AY240" s="117" t="s">
        <v>134</v>
      </c>
    </row>
    <row r="241" spans="2:51" s="6" customFormat="1" ht="18.75" customHeight="1">
      <c r="B241" s="133"/>
      <c r="E241" s="134" t="s">
        <v>93</v>
      </c>
      <c r="F241" s="208" t="s">
        <v>181</v>
      </c>
      <c r="G241" s="209"/>
      <c r="H241" s="209"/>
      <c r="I241" s="209"/>
      <c r="K241" s="135">
        <v>100</v>
      </c>
      <c r="R241" s="136"/>
      <c r="T241" s="137"/>
      <c r="AA241" s="138"/>
      <c r="AT241" s="134" t="s">
        <v>142</v>
      </c>
      <c r="AU241" s="134" t="s">
        <v>89</v>
      </c>
      <c r="AV241" s="134" t="s">
        <v>150</v>
      </c>
      <c r="AW241" s="134" t="s">
        <v>104</v>
      </c>
      <c r="AX241" s="134" t="s">
        <v>77</v>
      </c>
      <c r="AY241" s="134" t="s">
        <v>134</v>
      </c>
    </row>
    <row r="242" spans="2:51" s="6" customFormat="1" ht="18.75" customHeight="1">
      <c r="B242" s="116"/>
      <c r="E242" s="117"/>
      <c r="F242" s="202"/>
      <c r="G242" s="203"/>
      <c r="H242" s="203"/>
      <c r="I242" s="203"/>
      <c r="K242" s="118">
        <v>0</v>
      </c>
      <c r="R242" s="119"/>
      <c r="T242" s="120"/>
      <c r="AA242" s="121"/>
      <c r="AT242" s="117" t="s">
        <v>142</v>
      </c>
      <c r="AU242" s="117" t="s">
        <v>89</v>
      </c>
      <c r="AV242" s="117" t="s">
        <v>89</v>
      </c>
      <c r="AW242" s="117" t="s">
        <v>104</v>
      </c>
      <c r="AX242" s="117" t="s">
        <v>77</v>
      </c>
      <c r="AY242" s="117" t="s">
        <v>134</v>
      </c>
    </row>
    <row r="243" spans="2:51" s="6" customFormat="1" ht="18.75" customHeight="1">
      <c r="B243" s="127"/>
      <c r="E243" s="128"/>
      <c r="F243" s="206" t="s">
        <v>149</v>
      </c>
      <c r="G243" s="207"/>
      <c r="H243" s="207"/>
      <c r="I243" s="207"/>
      <c r="K243" s="129">
        <v>100</v>
      </c>
      <c r="R243" s="130"/>
      <c r="T243" s="131"/>
      <c r="AA243" s="132"/>
      <c r="AT243" s="128" t="s">
        <v>142</v>
      </c>
      <c r="AU243" s="128" t="s">
        <v>89</v>
      </c>
      <c r="AV243" s="128" t="s">
        <v>139</v>
      </c>
      <c r="AW243" s="128" t="s">
        <v>104</v>
      </c>
      <c r="AX243" s="128" t="s">
        <v>20</v>
      </c>
      <c r="AY243" s="128" t="s">
        <v>134</v>
      </c>
    </row>
    <row r="244" spans="2:65" s="6" customFormat="1" ht="39" customHeight="1">
      <c r="B244" s="19"/>
      <c r="C244" s="108" t="s">
        <v>277</v>
      </c>
      <c r="D244" s="108" t="s">
        <v>135</v>
      </c>
      <c r="E244" s="109" t="s">
        <v>278</v>
      </c>
      <c r="F244" s="195" t="s">
        <v>279</v>
      </c>
      <c r="G244" s="196"/>
      <c r="H244" s="196"/>
      <c r="I244" s="196"/>
      <c r="J244" s="110" t="s">
        <v>138</v>
      </c>
      <c r="K244" s="111">
        <v>20</v>
      </c>
      <c r="L244" s="197"/>
      <c r="M244" s="196"/>
      <c r="N244" s="197">
        <f>ROUND($L$244*$K$244,2)</f>
        <v>0</v>
      </c>
      <c r="O244" s="196"/>
      <c r="P244" s="196"/>
      <c r="Q244" s="196"/>
      <c r="R244" s="20"/>
      <c r="T244" s="112"/>
      <c r="U244" s="26" t="s">
        <v>42</v>
      </c>
      <c r="V244" s="113">
        <v>0</v>
      </c>
      <c r="W244" s="113">
        <f>$V$244*$K$244</f>
        <v>0</v>
      </c>
      <c r="X244" s="113">
        <v>0</v>
      </c>
      <c r="Y244" s="113">
        <f>$X$244*$K$244</f>
        <v>0</v>
      </c>
      <c r="Z244" s="113">
        <v>0</v>
      </c>
      <c r="AA244" s="114">
        <f>$Z$244*$K$244</f>
        <v>0</v>
      </c>
      <c r="AR244" s="6" t="s">
        <v>139</v>
      </c>
      <c r="AT244" s="6" t="s">
        <v>135</v>
      </c>
      <c r="AU244" s="6" t="s">
        <v>89</v>
      </c>
      <c r="AY244" s="6" t="s">
        <v>134</v>
      </c>
      <c r="BE244" s="115">
        <f>IF($U$244="základní",$N$244,0)</f>
        <v>0</v>
      </c>
      <c r="BF244" s="115">
        <f>IF($U$244="snížená",$N$244,0)</f>
        <v>0</v>
      </c>
      <c r="BG244" s="115">
        <f>IF($U$244="zákl. přenesená",$N$244,0)</f>
        <v>0</v>
      </c>
      <c r="BH244" s="115">
        <f>IF($U$244="sníž. přenesená",$N$244,0)</f>
        <v>0</v>
      </c>
      <c r="BI244" s="115">
        <f>IF($U$244="nulová",$N$244,0)</f>
        <v>0</v>
      </c>
      <c r="BJ244" s="6" t="s">
        <v>20</v>
      </c>
      <c r="BK244" s="115">
        <f>ROUND($L$244*$K$244,2)</f>
        <v>0</v>
      </c>
      <c r="BL244" s="6" t="s">
        <v>139</v>
      </c>
      <c r="BM244" s="6" t="s">
        <v>280</v>
      </c>
    </row>
    <row r="245" spans="2:51" s="6" customFormat="1" ht="18.75" customHeight="1">
      <c r="B245" s="116"/>
      <c r="E245" s="117"/>
      <c r="F245" s="202" t="s">
        <v>281</v>
      </c>
      <c r="G245" s="203"/>
      <c r="H245" s="203"/>
      <c r="I245" s="203"/>
      <c r="K245" s="118">
        <v>20</v>
      </c>
      <c r="R245" s="119"/>
      <c r="T245" s="120"/>
      <c r="AA245" s="121"/>
      <c r="AT245" s="117" t="s">
        <v>142</v>
      </c>
      <c r="AU245" s="117" t="s">
        <v>89</v>
      </c>
      <c r="AV245" s="117" t="s">
        <v>89</v>
      </c>
      <c r="AW245" s="117" t="s">
        <v>104</v>
      </c>
      <c r="AX245" s="117" t="s">
        <v>77</v>
      </c>
      <c r="AY245" s="117" t="s">
        <v>134</v>
      </c>
    </row>
    <row r="246" spans="2:51" s="6" customFormat="1" ht="18.75" customHeight="1">
      <c r="B246" s="127"/>
      <c r="E246" s="128"/>
      <c r="F246" s="206" t="s">
        <v>149</v>
      </c>
      <c r="G246" s="207"/>
      <c r="H246" s="207"/>
      <c r="I246" s="207"/>
      <c r="K246" s="129">
        <v>20</v>
      </c>
      <c r="R246" s="130"/>
      <c r="T246" s="131"/>
      <c r="AA246" s="132"/>
      <c r="AT246" s="128" t="s">
        <v>142</v>
      </c>
      <c r="AU246" s="128" t="s">
        <v>89</v>
      </c>
      <c r="AV246" s="128" t="s">
        <v>139</v>
      </c>
      <c r="AW246" s="128" t="s">
        <v>104</v>
      </c>
      <c r="AX246" s="128" t="s">
        <v>20</v>
      </c>
      <c r="AY246" s="128" t="s">
        <v>134</v>
      </c>
    </row>
    <row r="247" spans="2:65" s="6" customFormat="1" ht="27" customHeight="1">
      <c r="B247" s="19"/>
      <c r="C247" s="108" t="s">
        <v>282</v>
      </c>
      <c r="D247" s="108" t="s">
        <v>135</v>
      </c>
      <c r="E247" s="109" t="s">
        <v>283</v>
      </c>
      <c r="F247" s="195" t="s">
        <v>284</v>
      </c>
      <c r="G247" s="196"/>
      <c r="H247" s="196"/>
      <c r="I247" s="196"/>
      <c r="J247" s="110" t="s">
        <v>145</v>
      </c>
      <c r="K247" s="111">
        <v>16.977</v>
      </c>
      <c r="L247" s="197"/>
      <c r="M247" s="196"/>
      <c r="N247" s="197">
        <f>ROUND($L$247*$K$247,2)</f>
        <v>0</v>
      </c>
      <c r="O247" s="196"/>
      <c r="P247" s="196"/>
      <c r="Q247" s="196"/>
      <c r="R247" s="20"/>
      <c r="T247" s="112"/>
      <c r="U247" s="26" t="s">
        <v>42</v>
      </c>
      <c r="V247" s="113">
        <v>0.125</v>
      </c>
      <c r="W247" s="113">
        <f>$V$247*$K$247</f>
        <v>2.122125</v>
      </c>
      <c r="X247" s="113">
        <v>0</v>
      </c>
      <c r="Y247" s="113">
        <f>$X$247*$K$247</f>
        <v>0</v>
      </c>
      <c r="Z247" s="113">
        <v>0</v>
      </c>
      <c r="AA247" s="114">
        <f>$Z$247*$K$247</f>
        <v>0</v>
      </c>
      <c r="AR247" s="6" t="s">
        <v>139</v>
      </c>
      <c r="AT247" s="6" t="s">
        <v>135</v>
      </c>
      <c r="AU247" s="6" t="s">
        <v>89</v>
      </c>
      <c r="AY247" s="6" t="s">
        <v>134</v>
      </c>
      <c r="BE247" s="115">
        <f>IF($U$247="základní",$N$247,0)</f>
        <v>0</v>
      </c>
      <c r="BF247" s="115">
        <f>IF($U$247="snížená",$N$247,0)</f>
        <v>0</v>
      </c>
      <c r="BG247" s="115">
        <f>IF($U$247="zákl. přenesená",$N$247,0)</f>
        <v>0</v>
      </c>
      <c r="BH247" s="115">
        <f>IF($U$247="sníž. přenesená",$N$247,0)</f>
        <v>0</v>
      </c>
      <c r="BI247" s="115">
        <f>IF($U$247="nulová",$N$247,0)</f>
        <v>0</v>
      </c>
      <c r="BJ247" s="6" t="s">
        <v>20</v>
      </c>
      <c r="BK247" s="115">
        <f>ROUND($L$247*$K$247,2)</f>
        <v>0</v>
      </c>
      <c r="BL247" s="6" t="s">
        <v>139</v>
      </c>
      <c r="BM247" s="6" t="s">
        <v>285</v>
      </c>
    </row>
    <row r="248" spans="2:65" s="6" customFormat="1" ht="39" customHeight="1">
      <c r="B248" s="19"/>
      <c r="C248" s="108" t="s">
        <v>91</v>
      </c>
      <c r="D248" s="108" t="s">
        <v>135</v>
      </c>
      <c r="E248" s="109" t="s">
        <v>286</v>
      </c>
      <c r="F248" s="195" t="s">
        <v>287</v>
      </c>
      <c r="G248" s="196"/>
      <c r="H248" s="196"/>
      <c r="I248" s="196"/>
      <c r="J248" s="110" t="s">
        <v>145</v>
      </c>
      <c r="K248" s="111">
        <v>16.977</v>
      </c>
      <c r="L248" s="197"/>
      <c r="M248" s="196"/>
      <c r="N248" s="197">
        <f>ROUND($L$248*$K$248,2)</f>
        <v>0</v>
      </c>
      <c r="O248" s="196"/>
      <c r="P248" s="196"/>
      <c r="Q248" s="196"/>
      <c r="R248" s="20"/>
      <c r="T248" s="112"/>
      <c r="U248" s="26" t="s">
        <v>42</v>
      </c>
      <c r="V248" s="113">
        <v>0.006</v>
      </c>
      <c r="W248" s="113">
        <f>$V$248*$K$248</f>
        <v>0.10186200000000001</v>
      </c>
      <c r="X248" s="113">
        <v>0</v>
      </c>
      <c r="Y248" s="113">
        <f>$X$248*$K$248</f>
        <v>0</v>
      </c>
      <c r="Z248" s="113">
        <v>0</v>
      </c>
      <c r="AA248" s="114">
        <f>$Z$248*$K$248</f>
        <v>0</v>
      </c>
      <c r="AR248" s="6" t="s">
        <v>139</v>
      </c>
      <c r="AT248" s="6" t="s">
        <v>135</v>
      </c>
      <c r="AU248" s="6" t="s">
        <v>89</v>
      </c>
      <c r="AY248" s="6" t="s">
        <v>134</v>
      </c>
      <c r="BE248" s="115">
        <f>IF($U$248="základní",$N$248,0)</f>
        <v>0</v>
      </c>
      <c r="BF248" s="115">
        <f>IF($U$248="snížená",$N$248,0)</f>
        <v>0</v>
      </c>
      <c r="BG248" s="115">
        <f>IF($U$248="zákl. přenesená",$N$248,0)</f>
        <v>0</v>
      </c>
      <c r="BH248" s="115">
        <f>IF($U$248="sníž. přenesená",$N$248,0)</f>
        <v>0</v>
      </c>
      <c r="BI248" s="115">
        <f>IF($U$248="nulová",$N$248,0)</f>
        <v>0</v>
      </c>
      <c r="BJ248" s="6" t="s">
        <v>20</v>
      </c>
      <c r="BK248" s="115">
        <f>ROUND($L$248*$K$248,2)</f>
        <v>0</v>
      </c>
      <c r="BL248" s="6" t="s">
        <v>139</v>
      </c>
      <c r="BM248" s="6" t="s">
        <v>288</v>
      </c>
    </row>
    <row r="249" spans="2:65" s="6" customFormat="1" ht="27" customHeight="1">
      <c r="B249" s="19"/>
      <c r="C249" s="108" t="s">
        <v>289</v>
      </c>
      <c r="D249" s="108" t="s">
        <v>135</v>
      </c>
      <c r="E249" s="109" t="s">
        <v>290</v>
      </c>
      <c r="F249" s="195" t="s">
        <v>291</v>
      </c>
      <c r="G249" s="196"/>
      <c r="H249" s="196"/>
      <c r="I249" s="196"/>
      <c r="J249" s="110" t="s">
        <v>145</v>
      </c>
      <c r="K249" s="111">
        <v>16.977</v>
      </c>
      <c r="L249" s="197"/>
      <c r="M249" s="196"/>
      <c r="N249" s="197">
        <f>ROUND($L$249*$K$249,2)</f>
        <v>0</v>
      </c>
      <c r="O249" s="196"/>
      <c r="P249" s="196"/>
      <c r="Q249" s="196"/>
      <c r="R249" s="20"/>
      <c r="T249" s="112"/>
      <c r="U249" s="26" t="s">
        <v>42</v>
      </c>
      <c r="V249" s="113">
        <v>0</v>
      </c>
      <c r="W249" s="113">
        <f>$V$249*$K$249</f>
        <v>0</v>
      </c>
      <c r="X249" s="113">
        <v>0</v>
      </c>
      <c r="Y249" s="113">
        <f>$X$249*$K$249</f>
        <v>0</v>
      </c>
      <c r="Z249" s="113">
        <v>0</v>
      </c>
      <c r="AA249" s="114">
        <f>$Z$249*$K$249</f>
        <v>0</v>
      </c>
      <c r="AR249" s="6" t="s">
        <v>139</v>
      </c>
      <c r="AT249" s="6" t="s">
        <v>135</v>
      </c>
      <c r="AU249" s="6" t="s">
        <v>89</v>
      </c>
      <c r="AY249" s="6" t="s">
        <v>134</v>
      </c>
      <c r="BE249" s="115">
        <f>IF($U$249="základní",$N$249,0)</f>
        <v>0</v>
      </c>
      <c r="BF249" s="115">
        <f>IF($U$249="snížená",$N$249,0)</f>
        <v>0</v>
      </c>
      <c r="BG249" s="115">
        <f>IF($U$249="zákl. přenesená",$N$249,0)</f>
        <v>0</v>
      </c>
      <c r="BH249" s="115">
        <f>IF($U$249="sníž. přenesená",$N$249,0)</f>
        <v>0</v>
      </c>
      <c r="BI249" s="115">
        <f>IF($U$249="nulová",$N$249,0)</f>
        <v>0</v>
      </c>
      <c r="BJ249" s="6" t="s">
        <v>20</v>
      </c>
      <c r="BK249" s="115">
        <f>ROUND($L$249*$K$249,2)</f>
        <v>0</v>
      </c>
      <c r="BL249" s="6" t="s">
        <v>139</v>
      </c>
      <c r="BM249" s="6" t="s">
        <v>292</v>
      </c>
    </row>
    <row r="250" spans="2:63" s="98" customFormat="1" ht="30.75" customHeight="1">
      <c r="B250" s="99"/>
      <c r="D250" s="107" t="s">
        <v>111</v>
      </c>
      <c r="E250" s="107"/>
      <c r="F250" s="107"/>
      <c r="G250" s="107"/>
      <c r="H250" s="107"/>
      <c r="I250" s="107"/>
      <c r="J250" s="107"/>
      <c r="K250" s="107"/>
      <c r="L250" s="107"/>
      <c r="M250" s="107"/>
      <c r="N250" s="201">
        <f>$BK$250</f>
        <v>0</v>
      </c>
      <c r="O250" s="200"/>
      <c r="P250" s="200"/>
      <c r="Q250" s="200"/>
      <c r="R250" s="102"/>
      <c r="T250" s="103"/>
      <c r="W250" s="104">
        <f>$W$251</f>
        <v>14.53696</v>
      </c>
      <c r="Y250" s="104">
        <f>$Y$251</f>
        <v>0</v>
      </c>
      <c r="AA250" s="105">
        <f>$AA$251</f>
        <v>0</v>
      </c>
      <c r="AR250" s="101" t="s">
        <v>20</v>
      </c>
      <c r="AT250" s="101" t="s">
        <v>76</v>
      </c>
      <c r="AU250" s="101" t="s">
        <v>20</v>
      </c>
      <c r="AY250" s="101" t="s">
        <v>134</v>
      </c>
      <c r="BK250" s="106">
        <f>$BK$251</f>
        <v>0</v>
      </c>
    </row>
    <row r="251" spans="2:65" s="6" customFormat="1" ht="15.75" customHeight="1">
      <c r="B251" s="19"/>
      <c r="C251" s="108" t="s">
        <v>293</v>
      </c>
      <c r="D251" s="108" t="s">
        <v>135</v>
      </c>
      <c r="E251" s="109" t="s">
        <v>294</v>
      </c>
      <c r="F251" s="195" t="s">
        <v>295</v>
      </c>
      <c r="G251" s="196"/>
      <c r="H251" s="196"/>
      <c r="I251" s="196"/>
      <c r="J251" s="110" t="s">
        <v>145</v>
      </c>
      <c r="K251" s="111">
        <v>44.32</v>
      </c>
      <c r="L251" s="197"/>
      <c r="M251" s="196"/>
      <c r="N251" s="197">
        <f>ROUND($L$251*$K$251,2)</f>
        <v>0</v>
      </c>
      <c r="O251" s="196"/>
      <c r="P251" s="196"/>
      <c r="Q251" s="196"/>
      <c r="R251" s="20"/>
      <c r="T251" s="112"/>
      <c r="U251" s="26" t="s">
        <v>42</v>
      </c>
      <c r="V251" s="113">
        <v>0.328</v>
      </c>
      <c r="W251" s="113">
        <f>$V$251*$K$251</f>
        <v>14.53696</v>
      </c>
      <c r="X251" s="113">
        <v>0</v>
      </c>
      <c r="Y251" s="113">
        <f>$X$251*$K$251</f>
        <v>0</v>
      </c>
      <c r="Z251" s="113">
        <v>0</v>
      </c>
      <c r="AA251" s="114">
        <f>$Z$251*$K$251</f>
        <v>0</v>
      </c>
      <c r="AR251" s="6" t="s">
        <v>139</v>
      </c>
      <c r="AT251" s="6" t="s">
        <v>135</v>
      </c>
      <c r="AU251" s="6" t="s">
        <v>89</v>
      </c>
      <c r="AY251" s="6" t="s">
        <v>134</v>
      </c>
      <c r="BE251" s="115">
        <f>IF($U$251="základní",$N$251,0)</f>
        <v>0</v>
      </c>
      <c r="BF251" s="115">
        <f>IF($U$251="snížená",$N$251,0)</f>
        <v>0</v>
      </c>
      <c r="BG251" s="115">
        <f>IF($U$251="zákl. přenesená",$N$251,0)</f>
        <v>0</v>
      </c>
      <c r="BH251" s="115">
        <f>IF($U$251="sníž. přenesená",$N$251,0)</f>
        <v>0</v>
      </c>
      <c r="BI251" s="115">
        <f>IF($U$251="nulová",$N$251,0)</f>
        <v>0</v>
      </c>
      <c r="BJ251" s="6" t="s">
        <v>20</v>
      </c>
      <c r="BK251" s="115">
        <f>ROUND($L$251*$K$251,2)</f>
        <v>0</v>
      </c>
      <c r="BL251" s="6" t="s">
        <v>139</v>
      </c>
      <c r="BM251" s="6" t="s">
        <v>296</v>
      </c>
    </row>
    <row r="252" spans="2:63" s="98" customFormat="1" ht="37.5" customHeight="1">
      <c r="B252" s="99"/>
      <c r="D252" s="100" t="s">
        <v>112</v>
      </c>
      <c r="E252" s="100"/>
      <c r="F252" s="100"/>
      <c r="G252" s="100"/>
      <c r="H252" s="100"/>
      <c r="I252" s="100"/>
      <c r="J252" s="100"/>
      <c r="K252" s="100"/>
      <c r="L252" s="100"/>
      <c r="M252" s="100"/>
      <c r="N252" s="199">
        <f>$BK$252</f>
        <v>0</v>
      </c>
      <c r="O252" s="200"/>
      <c r="P252" s="200"/>
      <c r="Q252" s="200"/>
      <c r="R252" s="102"/>
      <c r="T252" s="103"/>
      <c r="W252" s="104">
        <f>$W$253+$W$263</f>
        <v>105.627711</v>
      </c>
      <c r="Y252" s="104">
        <f>$Y$253+$Y$263</f>
        <v>0.7055028499999999</v>
      </c>
      <c r="AA252" s="105">
        <f>$AA$253+$AA$263</f>
        <v>0</v>
      </c>
      <c r="AR252" s="101" t="s">
        <v>89</v>
      </c>
      <c r="AT252" s="101" t="s">
        <v>76</v>
      </c>
      <c r="AU252" s="101" t="s">
        <v>77</v>
      </c>
      <c r="AY252" s="101" t="s">
        <v>134</v>
      </c>
      <c r="BK252" s="106">
        <f>$BK$253+$BK$263</f>
        <v>0</v>
      </c>
    </row>
    <row r="253" spans="2:63" s="98" customFormat="1" ht="21" customHeight="1">
      <c r="B253" s="99"/>
      <c r="D253" s="107" t="s">
        <v>113</v>
      </c>
      <c r="E253" s="107"/>
      <c r="F253" s="107"/>
      <c r="G253" s="107"/>
      <c r="H253" s="107"/>
      <c r="I253" s="107"/>
      <c r="J253" s="107"/>
      <c r="K253" s="107"/>
      <c r="L253" s="107"/>
      <c r="M253" s="107"/>
      <c r="N253" s="201">
        <f>$BK$253</f>
        <v>0</v>
      </c>
      <c r="O253" s="200"/>
      <c r="P253" s="200"/>
      <c r="Q253" s="200"/>
      <c r="R253" s="102"/>
      <c r="T253" s="103"/>
      <c r="W253" s="104">
        <f>SUM($W$254:$W$262)</f>
        <v>14.225673</v>
      </c>
      <c r="Y253" s="104">
        <f>SUM($Y$254:$Y$262)</f>
        <v>0.55116545</v>
      </c>
      <c r="AA253" s="105">
        <f>SUM($AA$254:$AA$262)</f>
        <v>0</v>
      </c>
      <c r="AR253" s="101" t="s">
        <v>89</v>
      </c>
      <c r="AT253" s="101" t="s">
        <v>76</v>
      </c>
      <c r="AU253" s="101" t="s">
        <v>20</v>
      </c>
      <c r="AY253" s="101" t="s">
        <v>134</v>
      </c>
      <c r="BK253" s="106">
        <f>SUM($BK$254:$BK$262)</f>
        <v>0</v>
      </c>
    </row>
    <row r="254" spans="2:65" s="6" customFormat="1" ht="27" customHeight="1">
      <c r="B254" s="19"/>
      <c r="C254" s="108" t="s">
        <v>297</v>
      </c>
      <c r="D254" s="108" t="s">
        <v>135</v>
      </c>
      <c r="E254" s="109" t="s">
        <v>298</v>
      </c>
      <c r="F254" s="195" t="s">
        <v>299</v>
      </c>
      <c r="G254" s="196"/>
      <c r="H254" s="196"/>
      <c r="I254" s="196"/>
      <c r="J254" s="110" t="s">
        <v>153</v>
      </c>
      <c r="K254" s="111">
        <v>61.583</v>
      </c>
      <c r="L254" s="197"/>
      <c r="M254" s="196"/>
      <c r="N254" s="197">
        <f>ROUND($L$254*$K$254,2)</f>
        <v>0</v>
      </c>
      <c r="O254" s="196"/>
      <c r="P254" s="196"/>
      <c r="Q254" s="196"/>
      <c r="R254" s="20"/>
      <c r="T254" s="112"/>
      <c r="U254" s="26" t="s">
        <v>42</v>
      </c>
      <c r="V254" s="113">
        <v>0.231</v>
      </c>
      <c r="W254" s="113">
        <f>$V$254*$K$254</f>
        <v>14.225673</v>
      </c>
      <c r="X254" s="113">
        <v>0.00015</v>
      </c>
      <c r="Y254" s="113">
        <f>$X$254*$K$254</f>
        <v>0.00923745</v>
      </c>
      <c r="Z254" s="113">
        <v>0</v>
      </c>
      <c r="AA254" s="114">
        <f>$Z$254*$K$254</f>
        <v>0</v>
      </c>
      <c r="AR254" s="6" t="s">
        <v>212</v>
      </c>
      <c r="AT254" s="6" t="s">
        <v>135</v>
      </c>
      <c r="AU254" s="6" t="s">
        <v>89</v>
      </c>
      <c r="AY254" s="6" t="s">
        <v>134</v>
      </c>
      <c r="BE254" s="115">
        <f>IF($U$254="základní",$N$254,0)</f>
        <v>0</v>
      </c>
      <c r="BF254" s="115">
        <f>IF($U$254="snížená",$N$254,0)</f>
        <v>0</v>
      </c>
      <c r="BG254" s="115">
        <f>IF($U$254="zákl. přenesená",$N$254,0)</f>
        <v>0</v>
      </c>
      <c r="BH254" s="115">
        <f>IF($U$254="sníž. přenesená",$N$254,0)</f>
        <v>0</v>
      </c>
      <c r="BI254" s="115">
        <f>IF($U$254="nulová",$N$254,0)</f>
        <v>0</v>
      </c>
      <c r="BJ254" s="6" t="s">
        <v>20</v>
      </c>
      <c r="BK254" s="115">
        <f>ROUND($L$254*$K$254,2)</f>
        <v>0</v>
      </c>
      <c r="BL254" s="6" t="s">
        <v>212</v>
      </c>
      <c r="BM254" s="6" t="s">
        <v>300</v>
      </c>
    </row>
    <row r="255" spans="2:51" s="6" customFormat="1" ht="18.75" customHeight="1">
      <c r="B255" s="116"/>
      <c r="E255" s="117"/>
      <c r="F255" s="202" t="s">
        <v>301</v>
      </c>
      <c r="G255" s="203"/>
      <c r="H255" s="203"/>
      <c r="I255" s="203"/>
      <c r="K255" s="118">
        <v>61.583</v>
      </c>
      <c r="R255" s="119"/>
      <c r="T255" s="120"/>
      <c r="AA255" s="121"/>
      <c r="AT255" s="117" t="s">
        <v>142</v>
      </c>
      <c r="AU255" s="117" t="s">
        <v>89</v>
      </c>
      <c r="AV255" s="117" t="s">
        <v>89</v>
      </c>
      <c r="AW255" s="117" t="s">
        <v>104</v>
      </c>
      <c r="AX255" s="117" t="s">
        <v>77</v>
      </c>
      <c r="AY255" s="117" t="s">
        <v>134</v>
      </c>
    </row>
    <row r="256" spans="2:51" s="6" customFormat="1" ht="18.75" customHeight="1">
      <c r="B256" s="116"/>
      <c r="E256" s="117"/>
      <c r="F256" s="202"/>
      <c r="G256" s="203"/>
      <c r="H256" s="203"/>
      <c r="I256" s="203"/>
      <c r="K256" s="118">
        <v>0</v>
      </c>
      <c r="R256" s="119"/>
      <c r="T256" s="120"/>
      <c r="AA256" s="121"/>
      <c r="AT256" s="117" t="s">
        <v>142</v>
      </c>
      <c r="AU256" s="117" t="s">
        <v>89</v>
      </c>
      <c r="AV256" s="117" t="s">
        <v>89</v>
      </c>
      <c r="AW256" s="117" t="s">
        <v>104</v>
      </c>
      <c r="AX256" s="117" t="s">
        <v>77</v>
      </c>
      <c r="AY256" s="117" t="s">
        <v>134</v>
      </c>
    </row>
    <row r="257" spans="2:51" s="6" customFormat="1" ht="18.75" customHeight="1">
      <c r="B257" s="127"/>
      <c r="E257" s="128" t="s">
        <v>94</v>
      </c>
      <c r="F257" s="206" t="s">
        <v>149</v>
      </c>
      <c r="G257" s="207"/>
      <c r="H257" s="207"/>
      <c r="I257" s="207"/>
      <c r="K257" s="129">
        <v>61.583</v>
      </c>
      <c r="R257" s="130"/>
      <c r="T257" s="131"/>
      <c r="AA257" s="132"/>
      <c r="AT257" s="128" t="s">
        <v>142</v>
      </c>
      <c r="AU257" s="128" t="s">
        <v>89</v>
      </c>
      <c r="AV257" s="128" t="s">
        <v>139</v>
      </c>
      <c r="AW257" s="128" t="s">
        <v>104</v>
      </c>
      <c r="AX257" s="128" t="s">
        <v>20</v>
      </c>
      <c r="AY257" s="128" t="s">
        <v>134</v>
      </c>
    </row>
    <row r="258" spans="2:65" s="6" customFormat="1" ht="15.75" customHeight="1">
      <c r="B258" s="19"/>
      <c r="C258" s="139" t="s">
        <v>302</v>
      </c>
      <c r="D258" s="139" t="s">
        <v>303</v>
      </c>
      <c r="E258" s="140" t="s">
        <v>304</v>
      </c>
      <c r="F258" s="210" t="s">
        <v>305</v>
      </c>
      <c r="G258" s="211"/>
      <c r="H258" s="211"/>
      <c r="I258" s="211"/>
      <c r="J258" s="141" t="s">
        <v>153</v>
      </c>
      <c r="K258" s="142">
        <v>67.741</v>
      </c>
      <c r="L258" s="212"/>
      <c r="M258" s="211"/>
      <c r="N258" s="212">
        <f>ROUND($L$258*$K$258,2)</f>
        <v>0</v>
      </c>
      <c r="O258" s="196"/>
      <c r="P258" s="196"/>
      <c r="Q258" s="196"/>
      <c r="R258" s="20"/>
      <c r="T258" s="112"/>
      <c r="U258" s="26" t="s">
        <v>42</v>
      </c>
      <c r="V258" s="113">
        <v>0</v>
      </c>
      <c r="W258" s="113">
        <f>$V$258*$K$258</f>
        <v>0</v>
      </c>
      <c r="X258" s="113">
        <v>0.008</v>
      </c>
      <c r="Y258" s="113">
        <f>$X$258*$K$258</f>
        <v>0.541928</v>
      </c>
      <c r="Z258" s="113">
        <v>0</v>
      </c>
      <c r="AA258" s="114">
        <f>$Z$258*$K$258</f>
        <v>0</v>
      </c>
      <c r="AR258" s="6" t="s">
        <v>174</v>
      </c>
      <c r="AT258" s="6" t="s">
        <v>303</v>
      </c>
      <c r="AU258" s="6" t="s">
        <v>89</v>
      </c>
      <c r="AY258" s="6" t="s">
        <v>134</v>
      </c>
      <c r="BE258" s="115">
        <f>IF($U$258="základní",$N$258,0)</f>
        <v>0</v>
      </c>
      <c r="BF258" s="115">
        <f>IF($U$258="snížená",$N$258,0)</f>
        <v>0</v>
      </c>
      <c r="BG258" s="115">
        <f>IF($U$258="zákl. přenesená",$N$258,0)</f>
        <v>0</v>
      </c>
      <c r="BH258" s="115">
        <f>IF($U$258="sníž. přenesená",$N$258,0)</f>
        <v>0</v>
      </c>
      <c r="BI258" s="115">
        <f>IF($U$258="nulová",$N$258,0)</f>
        <v>0</v>
      </c>
      <c r="BJ258" s="6" t="s">
        <v>20</v>
      </c>
      <c r="BK258" s="115">
        <f>ROUND($L$258*$K$258,2)</f>
        <v>0</v>
      </c>
      <c r="BL258" s="6" t="s">
        <v>139</v>
      </c>
      <c r="BM258" s="6" t="s">
        <v>306</v>
      </c>
    </row>
    <row r="259" spans="2:51" s="6" customFormat="1" ht="18.75" customHeight="1">
      <c r="B259" s="122"/>
      <c r="E259" s="123"/>
      <c r="F259" s="204" t="s">
        <v>307</v>
      </c>
      <c r="G259" s="205"/>
      <c r="H259" s="205"/>
      <c r="I259" s="205"/>
      <c r="K259" s="123"/>
      <c r="R259" s="124"/>
      <c r="T259" s="125"/>
      <c r="AA259" s="126"/>
      <c r="AT259" s="123" t="s">
        <v>142</v>
      </c>
      <c r="AU259" s="123" t="s">
        <v>89</v>
      </c>
      <c r="AV259" s="123" t="s">
        <v>20</v>
      </c>
      <c r="AW259" s="123" t="s">
        <v>104</v>
      </c>
      <c r="AX259" s="123" t="s">
        <v>77</v>
      </c>
      <c r="AY259" s="123" t="s">
        <v>134</v>
      </c>
    </row>
    <row r="260" spans="2:51" s="6" customFormat="1" ht="18.75" customHeight="1">
      <c r="B260" s="116"/>
      <c r="E260" s="117"/>
      <c r="F260" s="202" t="s">
        <v>308</v>
      </c>
      <c r="G260" s="203"/>
      <c r="H260" s="203"/>
      <c r="I260" s="203"/>
      <c r="K260" s="118">
        <v>67.741</v>
      </c>
      <c r="R260" s="119"/>
      <c r="T260" s="120"/>
      <c r="AA260" s="121"/>
      <c r="AT260" s="117" t="s">
        <v>142</v>
      </c>
      <c r="AU260" s="117" t="s">
        <v>89</v>
      </c>
      <c r="AV260" s="117" t="s">
        <v>89</v>
      </c>
      <c r="AW260" s="117" t="s">
        <v>104</v>
      </c>
      <c r="AX260" s="117" t="s">
        <v>77</v>
      </c>
      <c r="AY260" s="117" t="s">
        <v>134</v>
      </c>
    </row>
    <row r="261" spans="2:51" s="6" customFormat="1" ht="18.75" customHeight="1">
      <c r="B261" s="116"/>
      <c r="E261" s="117"/>
      <c r="F261" s="202"/>
      <c r="G261" s="203"/>
      <c r="H261" s="203"/>
      <c r="I261" s="203"/>
      <c r="K261" s="118">
        <v>0</v>
      </c>
      <c r="R261" s="119"/>
      <c r="T261" s="120"/>
      <c r="AA261" s="121"/>
      <c r="AT261" s="117" t="s">
        <v>142</v>
      </c>
      <c r="AU261" s="117" t="s">
        <v>89</v>
      </c>
      <c r="AV261" s="117" t="s">
        <v>89</v>
      </c>
      <c r="AW261" s="117" t="s">
        <v>104</v>
      </c>
      <c r="AX261" s="117" t="s">
        <v>77</v>
      </c>
      <c r="AY261" s="117" t="s">
        <v>134</v>
      </c>
    </row>
    <row r="262" spans="2:51" s="6" customFormat="1" ht="18.75" customHeight="1">
      <c r="B262" s="127"/>
      <c r="E262" s="128"/>
      <c r="F262" s="206" t="s">
        <v>149</v>
      </c>
      <c r="G262" s="207"/>
      <c r="H262" s="207"/>
      <c r="I262" s="207"/>
      <c r="K262" s="129">
        <v>67.741</v>
      </c>
      <c r="R262" s="130"/>
      <c r="T262" s="131"/>
      <c r="AA262" s="132"/>
      <c r="AT262" s="128" t="s">
        <v>142</v>
      </c>
      <c r="AU262" s="128" t="s">
        <v>89</v>
      </c>
      <c r="AV262" s="128" t="s">
        <v>139</v>
      </c>
      <c r="AW262" s="128" t="s">
        <v>104</v>
      </c>
      <c r="AX262" s="128" t="s">
        <v>20</v>
      </c>
      <c r="AY262" s="128" t="s">
        <v>134</v>
      </c>
    </row>
    <row r="263" spans="2:63" s="98" customFormat="1" ht="30.75" customHeight="1">
      <c r="B263" s="99"/>
      <c r="D263" s="107" t="s">
        <v>114</v>
      </c>
      <c r="E263" s="107"/>
      <c r="F263" s="107"/>
      <c r="G263" s="107"/>
      <c r="H263" s="107"/>
      <c r="I263" s="107"/>
      <c r="J263" s="107"/>
      <c r="K263" s="107"/>
      <c r="L263" s="107"/>
      <c r="M263" s="107"/>
      <c r="N263" s="201">
        <f>$BK$263</f>
        <v>0</v>
      </c>
      <c r="O263" s="200"/>
      <c r="P263" s="200"/>
      <c r="Q263" s="200"/>
      <c r="R263" s="102"/>
      <c r="T263" s="103"/>
      <c r="W263" s="104">
        <f>SUM($W$264:$W$271)</f>
        <v>91.402038</v>
      </c>
      <c r="Y263" s="104">
        <f>SUM($Y$264:$Y$271)</f>
        <v>0.15433739999999999</v>
      </c>
      <c r="AA263" s="105">
        <f>SUM($AA$264:$AA$271)</f>
        <v>0</v>
      </c>
      <c r="AR263" s="101" t="s">
        <v>89</v>
      </c>
      <c r="AT263" s="101" t="s">
        <v>76</v>
      </c>
      <c r="AU263" s="101" t="s">
        <v>20</v>
      </c>
      <c r="AY263" s="101" t="s">
        <v>134</v>
      </c>
      <c r="BK263" s="106">
        <f>SUM($BK$264:$BK$271)</f>
        <v>0</v>
      </c>
    </row>
    <row r="264" spans="2:65" s="6" customFormat="1" ht="39" customHeight="1">
      <c r="B264" s="19"/>
      <c r="C264" s="108" t="s">
        <v>309</v>
      </c>
      <c r="D264" s="108" t="s">
        <v>135</v>
      </c>
      <c r="E264" s="109" t="s">
        <v>310</v>
      </c>
      <c r="F264" s="195" t="s">
        <v>311</v>
      </c>
      <c r="G264" s="196"/>
      <c r="H264" s="196"/>
      <c r="I264" s="196"/>
      <c r="J264" s="110" t="s">
        <v>153</v>
      </c>
      <c r="K264" s="111">
        <v>171.486</v>
      </c>
      <c r="L264" s="197"/>
      <c r="M264" s="196"/>
      <c r="N264" s="197">
        <f>ROUND($L$264*$K$264,2)</f>
        <v>0</v>
      </c>
      <c r="O264" s="196"/>
      <c r="P264" s="196"/>
      <c r="Q264" s="196"/>
      <c r="R264" s="20"/>
      <c r="T264" s="112"/>
      <c r="U264" s="26" t="s">
        <v>42</v>
      </c>
      <c r="V264" s="113">
        <v>0.277</v>
      </c>
      <c r="W264" s="113">
        <f>$V$264*$K$264</f>
        <v>47.501622000000005</v>
      </c>
      <c r="X264" s="113">
        <v>0.00017</v>
      </c>
      <c r="Y264" s="113">
        <f>$X$264*$K$264</f>
        <v>0.02915262</v>
      </c>
      <c r="Z264" s="113">
        <v>0</v>
      </c>
      <c r="AA264" s="114">
        <f>$Z$264*$K$264</f>
        <v>0</v>
      </c>
      <c r="AR264" s="6" t="s">
        <v>212</v>
      </c>
      <c r="AT264" s="6" t="s">
        <v>135</v>
      </c>
      <c r="AU264" s="6" t="s">
        <v>89</v>
      </c>
      <c r="AY264" s="6" t="s">
        <v>134</v>
      </c>
      <c r="BE264" s="115">
        <f>IF($U$264="základní",$N$264,0)</f>
        <v>0</v>
      </c>
      <c r="BF264" s="115">
        <f>IF($U$264="snížená",$N$264,0)</f>
        <v>0</v>
      </c>
      <c r="BG264" s="115">
        <f>IF($U$264="zákl. přenesená",$N$264,0)</f>
        <v>0</v>
      </c>
      <c r="BH264" s="115">
        <f>IF($U$264="sníž. přenesená",$N$264,0)</f>
        <v>0</v>
      </c>
      <c r="BI264" s="115">
        <f>IF($U$264="nulová",$N$264,0)</f>
        <v>0</v>
      </c>
      <c r="BJ264" s="6" t="s">
        <v>20</v>
      </c>
      <c r="BK264" s="115">
        <f>ROUND($L$264*$K$264,2)</f>
        <v>0</v>
      </c>
      <c r="BL264" s="6" t="s">
        <v>212</v>
      </c>
      <c r="BM264" s="6" t="s">
        <v>312</v>
      </c>
    </row>
    <row r="265" spans="2:51" s="6" customFormat="1" ht="18.75" customHeight="1">
      <c r="B265" s="116"/>
      <c r="E265" s="117"/>
      <c r="F265" s="202" t="s">
        <v>155</v>
      </c>
      <c r="G265" s="203"/>
      <c r="H265" s="203"/>
      <c r="I265" s="203"/>
      <c r="K265" s="118">
        <v>171.486</v>
      </c>
      <c r="R265" s="119"/>
      <c r="T265" s="120"/>
      <c r="AA265" s="121"/>
      <c r="AT265" s="117" t="s">
        <v>142</v>
      </c>
      <c r="AU265" s="117" t="s">
        <v>89</v>
      </c>
      <c r="AV265" s="117" t="s">
        <v>89</v>
      </c>
      <c r="AW265" s="117" t="s">
        <v>104</v>
      </c>
      <c r="AX265" s="117" t="s">
        <v>77</v>
      </c>
      <c r="AY265" s="117" t="s">
        <v>134</v>
      </c>
    </row>
    <row r="266" spans="2:51" s="6" customFormat="1" ht="18.75" customHeight="1">
      <c r="B266" s="116"/>
      <c r="E266" s="117"/>
      <c r="F266" s="202"/>
      <c r="G266" s="203"/>
      <c r="H266" s="203"/>
      <c r="I266" s="203"/>
      <c r="K266" s="118">
        <v>0</v>
      </c>
      <c r="R266" s="119"/>
      <c r="T266" s="120"/>
      <c r="AA266" s="121"/>
      <c r="AT266" s="117" t="s">
        <v>142</v>
      </c>
      <c r="AU266" s="117" t="s">
        <v>89</v>
      </c>
      <c r="AV266" s="117" t="s">
        <v>89</v>
      </c>
      <c r="AW266" s="117" t="s">
        <v>104</v>
      </c>
      <c r="AX266" s="117" t="s">
        <v>77</v>
      </c>
      <c r="AY266" s="117" t="s">
        <v>134</v>
      </c>
    </row>
    <row r="267" spans="2:51" s="6" customFormat="1" ht="18.75" customHeight="1">
      <c r="B267" s="127"/>
      <c r="E267" s="128"/>
      <c r="F267" s="206" t="s">
        <v>149</v>
      </c>
      <c r="G267" s="207"/>
      <c r="H267" s="207"/>
      <c r="I267" s="207"/>
      <c r="K267" s="129">
        <v>171.486</v>
      </c>
      <c r="R267" s="130"/>
      <c r="T267" s="131"/>
      <c r="AA267" s="132"/>
      <c r="AT267" s="128" t="s">
        <v>142</v>
      </c>
      <c r="AU267" s="128" t="s">
        <v>89</v>
      </c>
      <c r="AV267" s="128" t="s">
        <v>139</v>
      </c>
      <c r="AW267" s="128" t="s">
        <v>104</v>
      </c>
      <c r="AX267" s="128" t="s">
        <v>20</v>
      </c>
      <c r="AY267" s="128" t="s">
        <v>134</v>
      </c>
    </row>
    <row r="268" spans="2:65" s="6" customFormat="1" ht="27" customHeight="1">
      <c r="B268" s="19"/>
      <c r="C268" s="108" t="s">
        <v>313</v>
      </c>
      <c r="D268" s="108" t="s">
        <v>135</v>
      </c>
      <c r="E268" s="109" t="s">
        <v>314</v>
      </c>
      <c r="F268" s="195" t="s">
        <v>315</v>
      </c>
      <c r="G268" s="196"/>
      <c r="H268" s="196"/>
      <c r="I268" s="196"/>
      <c r="J268" s="110" t="s">
        <v>153</v>
      </c>
      <c r="K268" s="111">
        <v>171.486</v>
      </c>
      <c r="L268" s="197"/>
      <c r="M268" s="196"/>
      <c r="N268" s="197">
        <f>ROUND($L$268*$K$268,2)</f>
        <v>0</v>
      </c>
      <c r="O268" s="196"/>
      <c r="P268" s="196"/>
      <c r="Q268" s="196"/>
      <c r="R268" s="20"/>
      <c r="T268" s="112"/>
      <c r="U268" s="26" t="s">
        <v>42</v>
      </c>
      <c r="V268" s="113">
        <v>0.256</v>
      </c>
      <c r="W268" s="113">
        <f>$V$268*$K$268</f>
        <v>43.900416</v>
      </c>
      <c r="X268" s="113">
        <v>0.00073</v>
      </c>
      <c r="Y268" s="113">
        <f>$X$268*$K$268</f>
        <v>0.12518478</v>
      </c>
      <c r="Z268" s="113">
        <v>0</v>
      </c>
      <c r="AA268" s="114">
        <f>$Z$268*$K$268</f>
        <v>0</v>
      </c>
      <c r="AR268" s="6" t="s">
        <v>212</v>
      </c>
      <c r="AT268" s="6" t="s">
        <v>135</v>
      </c>
      <c r="AU268" s="6" t="s">
        <v>89</v>
      </c>
      <c r="AY268" s="6" t="s">
        <v>134</v>
      </c>
      <c r="BE268" s="115">
        <f>IF($U$268="základní",$N$268,0)</f>
        <v>0</v>
      </c>
      <c r="BF268" s="115">
        <f>IF($U$268="snížená",$N$268,0)</f>
        <v>0</v>
      </c>
      <c r="BG268" s="115">
        <f>IF($U$268="zákl. přenesená",$N$268,0)</f>
        <v>0</v>
      </c>
      <c r="BH268" s="115">
        <f>IF($U$268="sníž. přenesená",$N$268,0)</f>
        <v>0</v>
      </c>
      <c r="BI268" s="115">
        <f>IF($U$268="nulová",$N$268,0)</f>
        <v>0</v>
      </c>
      <c r="BJ268" s="6" t="s">
        <v>20</v>
      </c>
      <c r="BK268" s="115">
        <f>ROUND($L$268*$K$268,2)</f>
        <v>0</v>
      </c>
      <c r="BL268" s="6" t="s">
        <v>212</v>
      </c>
      <c r="BM268" s="6" t="s">
        <v>316</v>
      </c>
    </row>
    <row r="269" spans="2:51" s="6" customFormat="1" ht="18.75" customHeight="1">
      <c r="B269" s="116"/>
      <c r="E269" s="117"/>
      <c r="F269" s="202" t="s">
        <v>155</v>
      </c>
      <c r="G269" s="203"/>
      <c r="H269" s="203"/>
      <c r="I269" s="203"/>
      <c r="K269" s="118">
        <v>171.486</v>
      </c>
      <c r="R269" s="119"/>
      <c r="T269" s="120"/>
      <c r="AA269" s="121"/>
      <c r="AT269" s="117" t="s">
        <v>142</v>
      </c>
      <c r="AU269" s="117" t="s">
        <v>89</v>
      </c>
      <c r="AV269" s="117" t="s">
        <v>89</v>
      </c>
      <c r="AW269" s="117" t="s">
        <v>104</v>
      </c>
      <c r="AX269" s="117" t="s">
        <v>77</v>
      </c>
      <c r="AY269" s="117" t="s">
        <v>134</v>
      </c>
    </row>
    <row r="270" spans="2:51" s="6" customFormat="1" ht="18.75" customHeight="1">
      <c r="B270" s="116"/>
      <c r="E270" s="117"/>
      <c r="F270" s="202"/>
      <c r="G270" s="203"/>
      <c r="H270" s="203"/>
      <c r="I270" s="203"/>
      <c r="K270" s="118">
        <v>0</v>
      </c>
      <c r="R270" s="119"/>
      <c r="T270" s="120"/>
      <c r="AA270" s="121"/>
      <c r="AT270" s="117" t="s">
        <v>142</v>
      </c>
      <c r="AU270" s="117" t="s">
        <v>89</v>
      </c>
      <c r="AV270" s="117" t="s">
        <v>89</v>
      </c>
      <c r="AW270" s="117" t="s">
        <v>104</v>
      </c>
      <c r="AX270" s="117" t="s">
        <v>77</v>
      </c>
      <c r="AY270" s="117" t="s">
        <v>134</v>
      </c>
    </row>
    <row r="271" spans="2:51" s="6" customFormat="1" ht="18.75" customHeight="1">
      <c r="B271" s="127"/>
      <c r="E271" s="128"/>
      <c r="F271" s="206" t="s">
        <v>149</v>
      </c>
      <c r="G271" s="207"/>
      <c r="H271" s="207"/>
      <c r="I271" s="207"/>
      <c r="K271" s="129">
        <v>171.486</v>
      </c>
      <c r="R271" s="130"/>
      <c r="T271" s="131"/>
      <c r="AA271" s="132"/>
      <c r="AT271" s="128" t="s">
        <v>142</v>
      </c>
      <c r="AU271" s="128" t="s">
        <v>89</v>
      </c>
      <c r="AV271" s="128" t="s">
        <v>139</v>
      </c>
      <c r="AW271" s="128" t="s">
        <v>104</v>
      </c>
      <c r="AX271" s="128" t="s">
        <v>20</v>
      </c>
      <c r="AY271" s="128" t="s">
        <v>134</v>
      </c>
    </row>
    <row r="272" spans="2:63" s="98" customFormat="1" ht="37.5" customHeight="1">
      <c r="B272" s="99"/>
      <c r="D272" s="100" t="s">
        <v>115</v>
      </c>
      <c r="E272" s="100"/>
      <c r="F272" s="100"/>
      <c r="G272" s="100"/>
      <c r="H272" s="100"/>
      <c r="I272" s="100"/>
      <c r="J272" s="100"/>
      <c r="K272" s="100"/>
      <c r="L272" s="100"/>
      <c r="M272" s="100"/>
      <c r="N272" s="199">
        <f>$BK$272</f>
        <v>0</v>
      </c>
      <c r="O272" s="200"/>
      <c r="P272" s="200"/>
      <c r="Q272" s="200"/>
      <c r="R272" s="102"/>
      <c r="T272" s="103"/>
      <c r="W272" s="104">
        <f>$W$273+$W$277</f>
        <v>0</v>
      </c>
      <c r="Y272" s="104">
        <f>$Y$273+$Y$277</f>
        <v>0</v>
      </c>
      <c r="AA272" s="105">
        <f>$AA$273+$AA$277</f>
        <v>0</v>
      </c>
      <c r="AR272" s="101" t="s">
        <v>160</v>
      </c>
      <c r="AT272" s="101" t="s">
        <v>76</v>
      </c>
      <c r="AU272" s="101" t="s">
        <v>77</v>
      </c>
      <c r="AY272" s="101" t="s">
        <v>134</v>
      </c>
      <c r="BK272" s="106">
        <f>$BK$273+$BK$277</f>
        <v>0</v>
      </c>
    </row>
    <row r="273" spans="2:63" s="98" customFormat="1" ht="21" customHeight="1">
      <c r="B273" s="99"/>
      <c r="D273" s="107" t="s">
        <v>116</v>
      </c>
      <c r="E273" s="107"/>
      <c r="F273" s="107"/>
      <c r="G273" s="107"/>
      <c r="H273" s="107"/>
      <c r="I273" s="107"/>
      <c r="J273" s="107"/>
      <c r="K273" s="107"/>
      <c r="L273" s="107"/>
      <c r="M273" s="107"/>
      <c r="N273" s="201">
        <f>$BK$273</f>
        <v>0</v>
      </c>
      <c r="O273" s="200"/>
      <c r="P273" s="200"/>
      <c r="Q273" s="200"/>
      <c r="R273" s="102"/>
      <c r="T273" s="103"/>
      <c r="W273" s="104">
        <f>SUM($W$274:$W$276)</f>
        <v>0</v>
      </c>
      <c r="Y273" s="104">
        <f>SUM($Y$274:$Y$276)</f>
        <v>0</v>
      </c>
      <c r="AA273" s="105">
        <f>SUM($AA$274:$AA$276)</f>
        <v>0</v>
      </c>
      <c r="AR273" s="101" t="s">
        <v>160</v>
      </c>
      <c r="AT273" s="101" t="s">
        <v>76</v>
      </c>
      <c r="AU273" s="101" t="s">
        <v>20</v>
      </c>
      <c r="AY273" s="101" t="s">
        <v>134</v>
      </c>
      <c r="BK273" s="106">
        <f>SUM($BK$274:$BK$276)</f>
        <v>0</v>
      </c>
    </row>
    <row r="274" spans="2:65" s="6" customFormat="1" ht="15.75" customHeight="1">
      <c r="B274" s="19"/>
      <c r="C274" s="108" t="s">
        <v>317</v>
      </c>
      <c r="D274" s="108" t="s">
        <v>135</v>
      </c>
      <c r="E274" s="109" t="s">
        <v>318</v>
      </c>
      <c r="F274" s="195" t="s">
        <v>319</v>
      </c>
      <c r="G274" s="196"/>
      <c r="H274" s="196"/>
      <c r="I274" s="196"/>
      <c r="J274" s="110" t="s">
        <v>320</v>
      </c>
      <c r="K274" s="111">
        <v>1</v>
      </c>
      <c r="L274" s="197"/>
      <c r="M274" s="196"/>
      <c r="N274" s="197">
        <f>ROUND($L$274*$K$274,2)</f>
        <v>0</v>
      </c>
      <c r="O274" s="196"/>
      <c r="P274" s="196"/>
      <c r="Q274" s="196"/>
      <c r="R274" s="20"/>
      <c r="T274" s="112"/>
      <c r="U274" s="26" t="s">
        <v>42</v>
      </c>
      <c r="V274" s="113">
        <v>0</v>
      </c>
      <c r="W274" s="113">
        <f>$V$274*$K$274</f>
        <v>0</v>
      </c>
      <c r="X274" s="113">
        <v>0</v>
      </c>
      <c r="Y274" s="113">
        <f>$X$274*$K$274</f>
        <v>0</v>
      </c>
      <c r="Z274" s="113">
        <v>0</v>
      </c>
      <c r="AA274" s="114">
        <f>$Z$274*$K$274</f>
        <v>0</v>
      </c>
      <c r="AR274" s="6" t="s">
        <v>321</v>
      </c>
      <c r="AT274" s="6" t="s">
        <v>135</v>
      </c>
      <c r="AU274" s="6" t="s">
        <v>89</v>
      </c>
      <c r="AY274" s="6" t="s">
        <v>134</v>
      </c>
      <c r="BE274" s="115">
        <f>IF($U$274="základní",$N$274,0)</f>
        <v>0</v>
      </c>
      <c r="BF274" s="115">
        <f>IF($U$274="snížená",$N$274,0)</f>
        <v>0</v>
      </c>
      <c r="BG274" s="115">
        <f>IF($U$274="zákl. přenesená",$N$274,0)</f>
        <v>0</v>
      </c>
      <c r="BH274" s="115">
        <f>IF($U$274="sníž. přenesená",$N$274,0)</f>
        <v>0</v>
      </c>
      <c r="BI274" s="115">
        <f>IF($U$274="nulová",$N$274,0)</f>
        <v>0</v>
      </c>
      <c r="BJ274" s="6" t="s">
        <v>20</v>
      </c>
      <c r="BK274" s="115">
        <f>ROUND($L$274*$K$274,2)</f>
        <v>0</v>
      </c>
      <c r="BL274" s="6" t="s">
        <v>321</v>
      </c>
      <c r="BM274" s="6" t="s">
        <v>322</v>
      </c>
    </row>
    <row r="275" spans="2:65" s="6" customFormat="1" ht="15.75" customHeight="1">
      <c r="B275" s="19"/>
      <c r="C275" s="108" t="s">
        <v>323</v>
      </c>
      <c r="D275" s="108" t="s">
        <v>135</v>
      </c>
      <c r="E275" s="109" t="s">
        <v>324</v>
      </c>
      <c r="F275" s="195" t="s">
        <v>325</v>
      </c>
      <c r="G275" s="196"/>
      <c r="H275" s="196"/>
      <c r="I275" s="196"/>
      <c r="J275" s="110" t="s">
        <v>320</v>
      </c>
      <c r="K275" s="111">
        <v>1</v>
      </c>
      <c r="L275" s="197"/>
      <c r="M275" s="196"/>
      <c r="N275" s="197">
        <f>ROUND($L$275*$K$275,2)</f>
        <v>0</v>
      </c>
      <c r="O275" s="196"/>
      <c r="P275" s="196"/>
      <c r="Q275" s="196"/>
      <c r="R275" s="20"/>
      <c r="T275" s="112"/>
      <c r="U275" s="26" t="s">
        <v>42</v>
      </c>
      <c r="V275" s="113">
        <v>0</v>
      </c>
      <c r="W275" s="113">
        <f>$V$275*$K$275</f>
        <v>0</v>
      </c>
      <c r="X275" s="113">
        <v>0</v>
      </c>
      <c r="Y275" s="113">
        <f>$X$275*$K$275</f>
        <v>0</v>
      </c>
      <c r="Z275" s="113">
        <v>0</v>
      </c>
      <c r="AA275" s="114">
        <f>$Z$275*$K$275</f>
        <v>0</v>
      </c>
      <c r="AR275" s="6" t="s">
        <v>321</v>
      </c>
      <c r="AT275" s="6" t="s">
        <v>135</v>
      </c>
      <c r="AU275" s="6" t="s">
        <v>89</v>
      </c>
      <c r="AY275" s="6" t="s">
        <v>134</v>
      </c>
      <c r="BE275" s="115">
        <f>IF($U$275="základní",$N$275,0)</f>
        <v>0</v>
      </c>
      <c r="BF275" s="115">
        <f>IF($U$275="snížená",$N$275,0)</f>
        <v>0</v>
      </c>
      <c r="BG275" s="115">
        <f>IF($U$275="zákl. přenesená",$N$275,0)</f>
        <v>0</v>
      </c>
      <c r="BH275" s="115">
        <f>IF($U$275="sníž. přenesená",$N$275,0)</f>
        <v>0</v>
      </c>
      <c r="BI275" s="115">
        <f>IF($U$275="nulová",$N$275,0)</f>
        <v>0</v>
      </c>
      <c r="BJ275" s="6" t="s">
        <v>20</v>
      </c>
      <c r="BK275" s="115">
        <f>ROUND($L$275*$K$275,2)</f>
        <v>0</v>
      </c>
      <c r="BL275" s="6" t="s">
        <v>321</v>
      </c>
      <c r="BM275" s="6" t="s">
        <v>326</v>
      </c>
    </row>
    <row r="276" spans="2:65" s="6" customFormat="1" ht="15.75" customHeight="1">
      <c r="B276" s="19"/>
      <c r="C276" s="108" t="s">
        <v>327</v>
      </c>
      <c r="D276" s="108" t="s">
        <v>135</v>
      </c>
      <c r="E276" s="109" t="s">
        <v>328</v>
      </c>
      <c r="F276" s="195" t="s">
        <v>329</v>
      </c>
      <c r="G276" s="196"/>
      <c r="H276" s="196"/>
      <c r="I276" s="196"/>
      <c r="J276" s="110" t="s">
        <v>320</v>
      </c>
      <c r="K276" s="111">
        <v>1</v>
      </c>
      <c r="L276" s="197"/>
      <c r="M276" s="196"/>
      <c r="N276" s="197">
        <f>ROUND($L$276*$K$276,2)</f>
        <v>0</v>
      </c>
      <c r="O276" s="196"/>
      <c r="P276" s="196"/>
      <c r="Q276" s="196"/>
      <c r="R276" s="20"/>
      <c r="T276" s="112"/>
      <c r="U276" s="26" t="s">
        <v>42</v>
      </c>
      <c r="V276" s="113">
        <v>0</v>
      </c>
      <c r="W276" s="113">
        <f>$V$276*$K$276</f>
        <v>0</v>
      </c>
      <c r="X276" s="113">
        <v>0</v>
      </c>
      <c r="Y276" s="113">
        <f>$X$276*$K$276</f>
        <v>0</v>
      </c>
      <c r="Z276" s="113">
        <v>0</v>
      </c>
      <c r="AA276" s="114">
        <f>$Z$276*$K$276</f>
        <v>0</v>
      </c>
      <c r="AR276" s="6" t="s">
        <v>321</v>
      </c>
      <c r="AT276" s="6" t="s">
        <v>135</v>
      </c>
      <c r="AU276" s="6" t="s">
        <v>89</v>
      </c>
      <c r="AY276" s="6" t="s">
        <v>134</v>
      </c>
      <c r="BE276" s="115">
        <f>IF($U$276="základní",$N$276,0)</f>
        <v>0</v>
      </c>
      <c r="BF276" s="115">
        <f>IF($U$276="snížená",$N$276,0)</f>
        <v>0</v>
      </c>
      <c r="BG276" s="115">
        <f>IF($U$276="zákl. přenesená",$N$276,0)</f>
        <v>0</v>
      </c>
      <c r="BH276" s="115">
        <f>IF($U$276="sníž. přenesená",$N$276,0)</f>
        <v>0</v>
      </c>
      <c r="BI276" s="115">
        <f>IF($U$276="nulová",$N$276,0)</f>
        <v>0</v>
      </c>
      <c r="BJ276" s="6" t="s">
        <v>20</v>
      </c>
      <c r="BK276" s="115">
        <f>ROUND($L$276*$K$276,2)</f>
        <v>0</v>
      </c>
      <c r="BL276" s="6" t="s">
        <v>321</v>
      </c>
      <c r="BM276" s="6" t="s">
        <v>330</v>
      </c>
    </row>
    <row r="277" spans="2:63" s="98" customFormat="1" ht="30.75" customHeight="1">
      <c r="B277" s="99"/>
      <c r="D277" s="107" t="s">
        <v>117</v>
      </c>
      <c r="E277" s="107"/>
      <c r="F277" s="107"/>
      <c r="G277" s="107"/>
      <c r="H277" s="107"/>
      <c r="I277" s="107"/>
      <c r="J277" s="107"/>
      <c r="K277" s="107"/>
      <c r="L277" s="107"/>
      <c r="M277" s="107"/>
      <c r="N277" s="201">
        <f>$BK$277</f>
        <v>0</v>
      </c>
      <c r="O277" s="200"/>
      <c r="P277" s="200"/>
      <c r="Q277" s="200"/>
      <c r="R277" s="102"/>
      <c r="T277" s="103"/>
      <c r="W277" s="104">
        <f>$W$278</f>
        <v>0</v>
      </c>
      <c r="Y277" s="104">
        <f>$Y$278</f>
        <v>0</v>
      </c>
      <c r="AA277" s="105">
        <f>$AA$278</f>
        <v>0</v>
      </c>
      <c r="AR277" s="101" t="s">
        <v>160</v>
      </c>
      <c r="AT277" s="101" t="s">
        <v>76</v>
      </c>
      <c r="AU277" s="101" t="s">
        <v>20</v>
      </c>
      <c r="AY277" s="101" t="s">
        <v>134</v>
      </c>
      <c r="BK277" s="106">
        <f>$BK$278</f>
        <v>0</v>
      </c>
    </row>
    <row r="278" spans="2:65" s="6" customFormat="1" ht="27" customHeight="1">
      <c r="B278" s="19"/>
      <c r="C278" s="108" t="s">
        <v>331</v>
      </c>
      <c r="D278" s="108" t="s">
        <v>135</v>
      </c>
      <c r="E278" s="109" t="s">
        <v>332</v>
      </c>
      <c r="F278" s="195" t="s">
        <v>333</v>
      </c>
      <c r="G278" s="196"/>
      <c r="H278" s="196"/>
      <c r="I278" s="196"/>
      <c r="J278" s="110" t="s">
        <v>320</v>
      </c>
      <c r="K278" s="111">
        <v>1</v>
      </c>
      <c r="L278" s="197"/>
      <c r="M278" s="196"/>
      <c r="N278" s="197">
        <f>ROUND($L$278*$K$278,2)</f>
        <v>0</v>
      </c>
      <c r="O278" s="196"/>
      <c r="P278" s="196"/>
      <c r="Q278" s="196"/>
      <c r="R278" s="20"/>
      <c r="T278" s="112"/>
      <c r="U278" s="143" t="s">
        <v>42</v>
      </c>
      <c r="V278" s="144">
        <v>0</v>
      </c>
      <c r="W278" s="144">
        <f>$V$278*$K$278</f>
        <v>0</v>
      </c>
      <c r="X278" s="144">
        <v>0</v>
      </c>
      <c r="Y278" s="144">
        <f>$X$278*$K$278</f>
        <v>0</v>
      </c>
      <c r="Z278" s="144">
        <v>0</v>
      </c>
      <c r="AA278" s="145">
        <f>$Z$278*$K$278</f>
        <v>0</v>
      </c>
      <c r="AR278" s="6" t="s">
        <v>321</v>
      </c>
      <c r="AT278" s="6" t="s">
        <v>135</v>
      </c>
      <c r="AU278" s="6" t="s">
        <v>89</v>
      </c>
      <c r="AY278" s="6" t="s">
        <v>134</v>
      </c>
      <c r="BE278" s="115">
        <f>IF($U$278="základní",$N$278,0)</f>
        <v>0</v>
      </c>
      <c r="BF278" s="115">
        <f>IF($U$278="snížená",$N$278,0)</f>
        <v>0</v>
      </c>
      <c r="BG278" s="115">
        <f>IF($U$278="zákl. přenesená",$N$278,0)</f>
        <v>0</v>
      </c>
      <c r="BH278" s="115">
        <f>IF($U$278="sníž. přenesená",$N$278,0)</f>
        <v>0</v>
      </c>
      <c r="BI278" s="115">
        <f>IF($U$278="nulová",$N$278,0)</f>
        <v>0</v>
      </c>
      <c r="BJ278" s="6" t="s">
        <v>20</v>
      </c>
      <c r="BK278" s="115">
        <f>ROUND($L$278*$K$278,2)</f>
        <v>0</v>
      </c>
      <c r="BL278" s="6" t="s">
        <v>321</v>
      </c>
      <c r="BM278" s="6" t="s">
        <v>334</v>
      </c>
    </row>
    <row r="279" spans="2:18" s="6" customFormat="1" ht="7.5" customHeight="1">
      <c r="B279" s="41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3"/>
    </row>
    <row r="280" s="2" customFormat="1" ht="14.25" customHeight="1"/>
  </sheetData>
  <sheetProtection/>
  <mergeCells count="299">
    <mergeCell ref="S2:AC2"/>
    <mergeCell ref="N253:Q253"/>
    <mergeCell ref="N263:Q263"/>
    <mergeCell ref="N272:Q272"/>
    <mergeCell ref="N273:Q273"/>
    <mergeCell ref="N277:Q277"/>
    <mergeCell ref="N252:Q252"/>
    <mergeCell ref="N231:Q231"/>
    <mergeCell ref="M117:Q117"/>
    <mergeCell ref="N102:Q102"/>
    <mergeCell ref="H1:K1"/>
    <mergeCell ref="N123:Q123"/>
    <mergeCell ref="N131:Q131"/>
    <mergeCell ref="N152:Q152"/>
    <mergeCell ref="N235:Q235"/>
    <mergeCell ref="N250:Q250"/>
    <mergeCell ref="F249:I249"/>
    <mergeCell ref="L249:M249"/>
    <mergeCell ref="N249:Q249"/>
    <mergeCell ref="N248:Q248"/>
    <mergeCell ref="F276:I276"/>
    <mergeCell ref="L276:M276"/>
    <mergeCell ref="N276:Q276"/>
    <mergeCell ref="F278:I278"/>
    <mergeCell ref="L278:M278"/>
    <mergeCell ref="N278:Q278"/>
    <mergeCell ref="F271:I271"/>
    <mergeCell ref="F274:I274"/>
    <mergeCell ref="L274:M274"/>
    <mergeCell ref="N274:Q274"/>
    <mergeCell ref="F275:I275"/>
    <mergeCell ref="L275:M275"/>
    <mergeCell ref="N275:Q275"/>
    <mergeCell ref="F267:I267"/>
    <mergeCell ref="F268:I268"/>
    <mergeCell ref="L268:M268"/>
    <mergeCell ref="N268:Q268"/>
    <mergeCell ref="F269:I269"/>
    <mergeCell ref="F270:I270"/>
    <mergeCell ref="F262:I262"/>
    <mergeCell ref="F264:I264"/>
    <mergeCell ref="L264:M264"/>
    <mergeCell ref="N264:Q264"/>
    <mergeCell ref="F265:I265"/>
    <mergeCell ref="F266:I266"/>
    <mergeCell ref="F258:I258"/>
    <mergeCell ref="L258:M258"/>
    <mergeCell ref="N258:Q258"/>
    <mergeCell ref="F259:I259"/>
    <mergeCell ref="F260:I260"/>
    <mergeCell ref="F261:I261"/>
    <mergeCell ref="F254:I254"/>
    <mergeCell ref="L254:M254"/>
    <mergeCell ref="N254:Q254"/>
    <mergeCell ref="F255:I255"/>
    <mergeCell ref="F256:I256"/>
    <mergeCell ref="F257:I257"/>
    <mergeCell ref="F251:I251"/>
    <mergeCell ref="L251:M251"/>
    <mergeCell ref="N251:Q251"/>
    <mergeCell ref="F245:I245"/>
    <mergeCell ref="F246:I246"/>
    <mergeCell ref="F247:I247"/>
    <mergeCell ref="L247:M247"/>
    <mergeCell ref="N247:Q247"/>
    <mergeCell ref="F248:I248"/>
    <mergeCell ref="L248:M248"/>
    <mergeCell ref="F241:I241"/>
    <mergeCell ref="F242:I242"/>
    <mergeCell ref="F243:I243"/>
    <mergeCell ref="F244:I244"/>
    <mergeCell ref="L244:M244"/>
    <mergeCell ref="N244:Q244"/>
    <mergeCell ref="F237:I237"/>
    <mergeCell ref="L237:M237"/>
    <mergeCell ref="N237:Q237"/>
    <mergeCell ref="F238:I238"/>
    <mergeCell ref="F239:I239"/>
    <mergeCell ref="F240:I240"/>
    <mergeCell ref="F232:I232"/>
    <mergeCell ref="F233:I233"/>
    <mergeCell ref="F234:I234"/>
    <mergeCell ref="F236:I236"/>
    <mergeCell ref="L236:M236"/>
    <mergeCell ref="N236:Q236"/>
    <mergeCell ref="F227:I227"/>
    <mergeCell ref="F228:I228"/>
    <mergeCell ref="F229:I229"/>
    <mergeCell ref="F230:I230"/>
    <mergeCell ref="F231:I231"/>
    <mergeCell ref="L231:M231"/>
    <mergeCell ref="F223:I223"/>
    <mergeCell ref="F224:I224"/>
    <mergeCell ref="F225:I225"/>
    <mergeCell ref="F226:I226"/>
    <mergeCell ref="L226:M226"/>
    <mergeCell ref="N226:Q226"/>
    <mergeCell ref="F219:I219"/>
    <mergeCell ref="F220:I220"/>
    <mergeCell ref="F221:I221"/>
    <mergeCell ref="F222:I222"/>
    <mergeCell ref="L222:M222"/>
    <mergeCell ref="N222:Q222"/>
    <mergeCell ref="F215:I215"/>
    <mergeCell ref="F216:I216"/>
    <mergeCell ref="F217:I217"/>
    <mergeCell ref="F218:I218"/>
    <mergeCell ref="L218:M218"/>
    <mergeCell ref="N218:Q218"/>
    <mergeCell ref="F211:I211"/>
    <mergeCell ref="F212:I212"/>
    <mergeCell ref="F213:I213"/>
    <mergeCell ref="F214:I214"/>
    <mergeCell ref="L214:M214"/>
    <mergeCell ref="N214:Q214"/>
    <mergeCell ref="F207:I207"/>
    <mergeCell ref="F208:I208"/>
    <mergeCell ref="F209:I209"/>
    <mergeCell ref="F210:I210"/>
    <mergeCell ref="L210:M210"/>
    <mergeCell ref="N210:Q210"/>
    <mergeCell ref="F203:I203"/>
    <mergeCell ref="F204:I204"/>
    <mergeCell ref="F205:I205"/>
    <mergeCell ref="L205:M205"/>
    <mergeCell ref="N205:Q205"/>
    <mergeCell ref="F206:I206"/>
    <mergeCell ref="L206:M206"/>
    <mergeCell ref="N206:Q206"/>
    <mergeCell ref="F197:I197"/>
    <mergeCell ref="F198:I198"/>
    <mergeCell ref="F199:I199"/>
    <mergeCell ref="F200:I200"/>
    <mergeCell ref="F201:I201"/>
    <mergeCell ref="F202:I202"/>
    <mergeCell ref="F193:I193"/>
    <mergeCell ref="F194:I194"/>
    <mergeCell ref="L194:M194"/>
    <mergeCell ref="N194:Q194"/>
    <mergeCell ref="F195:I195"/>
    <mergeCell ref="F196:I196"/>
    <mergeCell ref="L190:M190"/>
    <mergeCell ref="N190:Q190"/>
    <mergeCell ref="F191:I191"/>
    <mergeCell ref="F192:I192"/>
    <mergeCell ref="L192:M192"/>
    <mergeCell ref="N192:Q192"/>
    <mergeCell ref="F185:I185"/>
    <mergeCell ref="F186:I186"/>
    <mergeCell ref="F187:I187"/>
    <mergeCell ref="F188:I188"/>
    <mergeCell ref="F189:I189"/>
    <mergeCell ref="F190:I190"/>
    <mergeCell ref="F181:I181"/>
    <mergeCell ref="L181:M181"/>
    <mergeCell ref="N181:Q181"/>
    <mergeCell ref="F182:I182"/>
    <mergeCell ref="F183:I183"/>
    <mergeCell ref="F184:I184"/>
    <mergeCell ref="F177:I177"/>
    <mergeCell ref="L177:M177"/>
    <mergeCell ref="N177:Q177"/>
    <mergeCell ref="F178:I178"/>
    <mergeCell ref="F179:I179"/>
    <mergeCell ref="F180:I180"/>
    <mergeCell ref="F173:I173"/>
    <mergeCell ref="L173:M173"/>
    <mergeCell ref="N173:Q173"/>
    <mergeCell ref="F174:I174"/>
    <mergeCell ref="F175:I175"/>
    <mergeCell ref="F176:I176"/>
    <mergeCell ref="F169:I169"/>
    <mergeCell ref="L169:M169"/>
    <mergeCell ref="N169:Q169"/>
    <mergeCell ref="F170:I170"/>
    <mergeCell ref="F171:I171"/>
    <mergeCell ref="F172:I172"/>
    <mergeCell ref="F165:I165"/>
    <mergeCell ref="L165:M165"/>
    <mergeCell ref="N165:Q165"/>
    <mergeCell ref="F166:I166"/>
    <mergeCell ref="F167:I167"/>
    <mergeCell ref="F168:I168"/>
    <mergeCell ref="F161:I161"/>
    <mergeCell ref="L161:M161"/>
    <mergeCell ref="N161:Q161"/>
    <mergeCell ref="F162:I162"/>
    <mergeCell ref="F163:I163"/>
    <mergeCell ref="F164:I164"/>
    <mergeCell ref="F155:I155"/>
    <mergeCell ref="F156:I156"/>
    <mergeCell ref="F157:I157"/>
    <mergeCell ref="F158:I158"/>
    <mergeCell ref="F159:I159"/>
    <mergeCell ref="F160:I160"/>
    <mergeCell ref="F150:I150"/>
    <mergeCell ref="F151:I151"/>
    <mergeCell ref="F153:I153"/>
    <mergeCell ref="L153:M153"/>
    <mergeCell ref="N153:Q153"/>
    <mergeCell ref="F154:I154"/>
    <mergeCell ref="F146:I146"/>
    <mergeCell ref="F147:I147"/>
    <mergeCell ref="F148:I148"/>
    <mergeCell ref="L148:M148"/>
    <mergeCell ref="N148:Q148"/>
    <mergeCell ref="F149:I149"/>
    <mergeCell ref="F142:I142"/>
    <mergeCell ref="F143:I143"/>
    <mergeCell ref="F144:I144"/>
    <mergeCell ref="L144:M144"/>
    <mergeCell ref="N144:Q144"/>
    <mergeCell ref="F145:I145"/>
    <mergeCell ref="F138:I138"/>
    <mergeCell ref="F139:I139"/>
    <mergeCell ref="F140:I140"/>
    <mergeCell ref="L140:M140"/>
    <mergeCell ref="N140:Q140"/>
    <mergeCell ref="F141:I141"/>
    <mergeCell ref="F134:I134"/>
    <mergeCell ref="F135:I135"/>
    <mergeCell ref="F136:I136"/>
    <mergeCell ref="L136:M136"/>
    <mergeCell ref="N136:Q136"/>
    <mergeCell ref="F137:I137"/>
    <mergeCell ref="F129:I129"/>
    <mergeCell ref="F130:I130"/>
    <mergeCell ref="F132:I132"/>
    <mergeCell ref="L132:M132"/>
    <mergeCell ref="N132:Q132"/>
    <mergeCell ref="F133:I133"/>
    <mergeCell ref="F125:I125"/>
    <mergeCell ref="F126:I126"/>
    <mergeCell ref="L126:M126"/>
    <mergeCell ref="N126:Q126"/>
    <mergeCell ref="F127:I127"/>
    <mergeCell ref="F128:I128"/>
    <mergeCell ref="F119:I119"/>
    <mergeCell ref="L119:M119"/>
    <mergeCell ref="N119:Q119"/>
    <mergeCell ref="F124:I124"/>
    <mergeCell ref="L124:M124"/>
    <mergeCell ref="N124:Q124"/>
    <mergeCell ref="N120:Q120"/>
    <mergeCell ref="N121:Q121"/>
    <mergeCell ref="N122:Q122"/>
    <mergeCell ref="L104:Q104"/>
    <mergeCell ref="C110:Q110"/>
    <mergeCell ref="F112:P112"/>
    <mergeCell ref="M114:P114"/>
    <mergeCell ref="M116:Q11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5:J35"/>
    <mergeCell ref="M35:P35"/>
    <mergeCell ref="L37:P37"/>
    <mergeCell ref="C76:Q76"/>
    <mergeCell ref="F78:P78"/>
    <mergeCell ref="M80:P80"/>
    <mergeCell ref="H32:J32"/>
    <mergeCell ref="M32:P32"/>
    <mergeCell ref="H33:J33"/>
    <mergeCell ref="M33:P33"/>
    <mergeCell ref="H34:J34"/>
    <mergeCell ref="M34:P34"/>
    <mergeCell ref="E23:L23"/>
    <mergeCell ref="M26:P26"/>
    <mergeCell ref="M27:P27"/>
    <mergeCell ref="M29:P29"/>
    <mergeCell ref="H31:J31"/>
    <mergeCell ref="M31:P31"/>
    <mergeCell ref="O13:P13"/>
    <mergeCell ref="O14:P14"/>
    <mergeCell ref="O16:P16"/>
    <mergeCell ref="O17:P17"/>
    <mergeCell ref="O19:P19"/>
    <mergeCell ref="O20:P20"/>
    <mergeCell ref="C2:Q2"/>
    <mergeCell ref="C4:Q4"/>
    <mergeCell ref="F6:P6"/>
    <mergeCell ref="O8:P8"/>
    <mergeCell ref="O10:P10"/>
    <mergeCell ref="O11:P11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</cp:lastModifiedBy>
  <cp:lastPrinted>2015-04-24T16:28:56Z</cp:lastPrinted>
  <dcterms:modified xsi:type="dcterms:W3CDTF">2015-04-24T16:29:01Z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