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28680" yWindow="65416" windowWidth="29040" windowHeight="16440" activeTab="1"/>
  </bookViews>
  <sheets>
    <sheet name="Rekapitulace stavby" sheetId="1" r:id="rId1"/>
    <sheet name="23-400-01-1 - Páteřní roz..." sheetId="2" r:id="rId2"/>
    <sheet name="23-400-01-2 - OPS-2 (A3 -..." sheetId="3" r:id="rId3"/>
    <sheet name="23-400-01-3 - OPS-3 (A4 -..." sheetId="4" r:id="rId4"/>
    <sheet name="23-400-01-4 - OPS-4 (A2 -..." sheetId="5" r:id="rId5"/>
    <sheet name="23-400-01-5 - OPS-6 (A7 -..." sheetId="6" r:id="rId6"/>
    <sheet name="23-400-01-6 - OPS-11 (A8 ..." sheetId="7" r:id="rId7"/>
    <sheet name="23-400-01-7 - OPS 9 (Pavi..." sheetId="8" r:id="rId8"/>
  </sheets>
  <definedNames>
    <definedName name="_xlnm._FilterDatabase" localSheetId="1" hidden="1">'23-400-01-1 - Páteřní roz...'!$C$124:$K$166</definedName>
    <definedName name="_xlnm._FilterDatabase" localSheetId="2" hidden="1">'23-400-01-2 - OPS-2 (A3 -...'!$C$124:$K$153</definedName>
    <definedName name="_xlnm._FilterDatabase" localSheetId="3" hidden="1">'23-400-01-3 - OPS-3 (A4 -...'!$C$124:$K$155</definedName>
    <definedName name="_xlnm._FilterDatabase" localSheetId="4" hidden="1">'23-400-01-4 - OPS-4 (A2 -...'!$C$124:$K$153</definedName>
    <definedName name="_xlnm._FilterDatabase" localSheetId="5" hidden="1">'23-400-01-5 - OPS-6 (A7 -...'!$C$124:$K$148</definedName>
    <definedName name="_xlnm._FilterDatabase" localSheetId="6" hidden="1">'23-400-01-6 - OPS-11 (A8 ...'!$C$124:$K$150</definedName>
    <definedName name="_xlnm._FilterDatabase" localSheetId="7" hidden="1">'23-400-01-7 - OPS 9 (Pavi...'!$C$124:$K$155</definedName>
    <definedName name="_xlnm.Print_Area" localSheetId="1">'23-400-01-1 - Páteřní roz...'!$C$4:$J$76,'23-400-01-1 - Páteřní roz...'!$C$110:$J$166</definedName>
    <definedName name="_xlnm.Print_Area" localSheetId="2">'23-400-01-2 - OPS-2 (A3 -...'!$C$4:$J$76,'23-400-01-2 - OPS-2 (A3 -...'!$C$110:$J$153</definedName>
    <definedName name="_xlnm.Print_Area" localSheetId="3">'23-400-01-3 - OPS-3 (A4 -...'!$C$4:$J$76,'23-400-01-3 - OPS-3 (A4 -...'!$C$110:$J$155</definedName>
    <definedName name="_xlnm.Print_Area" localSheetId="4">'23-400-01-4 - OPS-4 (A2 -...'!$C$4:$J$76,'23-400-01-4 - OPS-4 (A2 -...'!$C$110:$J$153</definedName>
    <definedName name="_xlnm.Print_Area" localSheetId="5">'23-400-01-5 - OPS-6 (A7 -...'!$C$4:$J$76,'23-400-01-5 - OPS-6 (A7 -...'!$C$110:$J$148</definedName>
    <definedName name="_xlnm.Print_Area" localSheetId="6">'23-400-01-6 - OPS-11 (A8 ...'!$C$4:$J$76,'23-400-01-6 - OPS-11 (A8 ...'!$C$110:$J$150</definedName>
    <definedName name="_xlnm.Print_Area" localSheetId="7">'23-400-01-7 - OPS 9 (Pavi...'!$C$4:$J$76,'23-400-01-7 - OPS 9 (Pavi...'!$C$110:$J$155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'23-400-01-1 - Páteřní roz...'!$124:$124</definedName>
    <definedName name="_xlnm.Print_Titles" localSheetId="2">'23-400-01-2 - OPS-2 (A3 -...'!$124:$124</definedName>
    <definedName name="_xlnm.Print_Titles" localSheetId="3">'23-400-01-3 - OPS-3 (A4 -...'!$124:$124</definedName>
    <definedName name="_xlnm.Print_Titles" localSheetId="4">'23-400-01-4 - OPS-4 (A2 -...'!$124:$124</definedName>
    <definedName name="_xlnm.Print_Titles" localSheetId="5">'23-400-01-5 - OPS-6 (A7 -...'!$124:$124</definedName>
    <definedName name="_xlnm.Print_Titles" localSheetId="6">'23-400-01-6 - OPS-11 (A8 ...'!$124:$124</definedName>
    <definedName name="_xlnm.Print_Titles" localSheetId="7">'23-400-01-7 - OPS 9 (Pavi...'!$124:$124</definedName>
  </definedNames>
  <calcPr calcId="191029"/>
  <extLst/>
</workbook>
</file>

<file path=xl/sharedStrings.xml><?xml version="1.0" encoding="utf-8"?>
<sst xmlns="http://schemas.openxmlformats.org/spreadsheetml/2006/main" count="3608" uniqueCount="378">
  <si>
    <t>Export Komplet</t>
  </si>
  <si>
    <t/>
  </si>
  <si>
    <t>2.0</t>
  </si>
  <si>
    <t>False</t>
  </si>
  <si>
    <t>{e5b60d12-4eba-4e6a-b37b-efb367df1ddd}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</si>
  <si>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</si>
  <si>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</si>
  <si>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</si>
  <si>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</si>
  <si>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</si>
  <si>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</si>
  <si>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</si>
  <si>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</si>
  <si>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</si>
  <si>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23-400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</si>
  <si>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</si>
  <si>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</si>
  <si>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Vyškov, p.o.</t>
  </si>
  <si>
    <t>KSO:</t>
  </si>
  <si>
    <t>CC-CZ:</t>
  </si>
  <si>
    <t>Místo:</t>
  </si>
  <si>
    <t xml:space="preserve"> </t>
  </si>
  <si>
    <t>Datum:</t>
  </si>
  <si>
    <t>28. 7. 2023</t>
  </si>
  <si>
    <t>Zadavatel:</t>
  </si>
  <si>
    <t>IČ:</t>
  </si>
  <si>
    <t>DIČ:</t>
  </si>
  <si>
    <t>Uchazeč:</t>
  </si>
  <si>
    <t>Vyplň údaj</t>
  </si>
  <si>
    <t>Projektant:</t>
  </si>
  <si>
    <t>Ing. Lukáš Zvolský</t>
  </si>
  <si>
    <t>Zpracovatel:</t>
  </si>
  <si>
    <t>0,01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</si>
  <si>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</si>
  <si>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</si>
  <si>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</si>
  <si>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</si>
  <si>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</si>
  <si>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</si>
  <si>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</si>
  <si>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</si>
  <si>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</si>
  <si>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</si>
  <si>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</si>
  <si>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</si>
  <si>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</si>
  <si>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</si>
  <si>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</si>
  <si>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</si>
  <si>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</si>
  <si>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</si>
  <si>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</si>
  <si>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</si>
  <si>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</si>
  <si>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</si>
  <si>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</si>
  <si>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</si>
  <si>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</si>
  <si>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</si>
  <si>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</si>
  <si>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</si>
  <si>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</si>
  <si>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</si>
  <si>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</si>
  <si>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</si>
  <si>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</si>
  <si>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</si>
  <si>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</si>
  <si>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</si>
  <si>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</si>
  <si>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</si>
  <si>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</si>
  <si>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</si>
  <si>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</si>
  <si>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</si>
  <si>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</si>
  <si>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</si>
  <si>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</si>
  <si>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</si>
  <si>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23-400-01</t>
  </si>
  <si>
    <t>Projekt rozvodů dezinfikované studené vody do jednotlivých OPS</t>
  </si>
  <si>
    <t>STA</t>
  </si>
  <si>
    <t>1</t>
  </si>
  <si>
    <t>{9326f2f2-03ad-4db7-b6cd-7c495cc655a3}</t>
  </si>
  <si>
    <t>2</t>
  </si>
  <si>
    <t>/</t>
  </si>
  <si>
    <t>23-400-01-1</t>
  </si>
  <si>
    <t>Páteřní rozvod v technologickém kanále + OPS-5 Zdroj chlordioxidu (A6 - Interna - západ)</t>
  </si>
  <si>
    <t>Soupis</t>
  </si>
  <si>
    <t>{b1ba430e-0ce7-4a85-84ff-121347297e20}</t>
  </si>
  <si>
    <t>23-400-01-2</t>
  </si>
  <si>
    <t>OPS-2 (A3 - Chirurgie - západ)</t>
  </si>
  <si>
    <t>{ce07732e-6d37-46e7-b605-b27d72037291}</t>
  </si>
  <si>
    <t>23-400-01-3</t>
  </si>
  <si>
    <t>OPS-3 (A4 - Chirurgie - sever)</t>
  </si>
  <si>
    <t>{74e83183-54f5-4347-a704-f0357274726a}</t>
  </si>
  <si>
    <t>23-400-01-4</t>
  </si>
  <si>
    <t>OPS-4 (A2 - Chirurgie - východ)</t>
  </si>
  <si>
    <t>{eaac2c54-2f38-45b8-94f9-91e00c0d9282}</t>
  </si>
  <si>
    <t>23-400-01-5</t>
  </si>
  <si>
    <t>OPS-6 (A7 - Interna - východ)</t>
  </si>
  <si>
    <t>{18a6b8bc-0976-43a7-9c9f-e149a523403b}</t>
  </si>
  <si>
    <t>23-400-01-6</t>
  </si>
  <si>
    <t>OPS-11 (A8 - Laboratoře)</t>
  </si>
  <si>
    <t>{05fea413-a061-427e-a421-7ce6d816911f}</t>
  </si>
  <si>
    <t>23-400-01-7</t>
  </si>
  <si>
    <t>OPS 9 (Pavilon C2)</t>
  </si>
  <si>
    <t>{e25c51d6-b0ef-429f-adad-188ebe2b5bb5}</t>
  </si>
  <si>
    <t>KRYCÍ LIST SOUPISU PRACÍ</t>
  </si>
  <si>
    <t>Objekt:</t>
  </si>
  <si>
    <t>23-400-01 - Projekt rozvodů dezinfikované studené vody do jednotlivých OPS</t>
  </si>
  <si>
    <t>Soupis:</t>
  </si>
  <si>
    <t>23-400-01-1 - Páteřní rozvod v technologickém kanále + OPS-5 Zdroj chlordioxidu (A6 - Interna - západ)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</si>
  <si>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</si>
  <si>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</si>
  <si>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</si>
  <si>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</si>
  <si>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</si>
  <si>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</si>
  <si>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</si>
  <si>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</si>
  <si>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767 - Konstrukce zámečnické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</si>
  <si>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</si>
  <si>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</si>
  <si>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</si>
  <si>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</si>
  <si>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</si>
  <si>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</si>
  <si>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</si>
  <si>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</si>
  <si>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</si>
  <si>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</si>
  <si>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</si>
  <si>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</si>
  <si>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</si>
  <si>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</si>
  <si>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</si>
  <si>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</si>
  <si>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</si>
  <si>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</si>
  <si>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</si>
  <si>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M</t>
  </si>
  <si>
    <t>713001001</t>
  </si>
  <si>
    <t>Izolace z PE tl.13 mm pro potrtubí d 42</t>
  </si>
  <si>
    <t>m</t>
  </si>
  <si>
    <t>32</t>
  </si>
  <si>
    <t>16</t>
  </si>
  <si>
    <t>-1019844590</t>
  </si>
  <si>
    <t>713001002</t>
  </si>
  <si>
    <t>Izolace z PE tl.13 mm pro potrtubí d 54</t>
  </si>
  <si>
    <t>-1223253411</t>
  </si>
  <si>
    <t>3</t>
  </si>
  <si>
    <t>K</t>
  </si>
  <si>
    <t>713909001</t>
  </si>
  <si>
    <t>Montáž izolace z PE</t>
  </si>
  <si>
    <t>-544819855</t>
  </si>
  <si>
    <t>4</t>
  </si>
  <si>
    <t>998713201</t>
  </si>
  <si>
    <t>Přesun hmot procentní pro izolace tepelné v objektech v do 6 m</t>
  </si>
  <si>
    <t>%</t>
  </si>
  <si>
    <t>-1613748339</t>
  </si>
  <si>
    <t>5</t>
  </si>
  <si>
    <t>998713292</t>
  </si>
  <si>
    <t>Příplatek k přesunu hmot procentní 713 za zvětšený přesun do 100 m</t>
  </si>
  <si>
    <t>-552757664</t>
  </si>
  <si>
    <t>722</t>
  </si>
  <si>
    <t>Zdravotechnika - vnitřní vodovod</t>
  </si>
  <si>
    <t>6</t>
  </si>
  <si>
    <t>722140116.VGA</t>
  </si>
  <si>
    <t>Potrubí vodovodní ocelové z ušlechtilé oceli spojované lisováním 1.4521 D 42x1,5 mm</t>
  </si>
  <si>
    <t>-984264837</t>
  </si>
  <si>
    <t>7</t>
  </si>
  <si>
    <t>722140117.VGA</t>
  </si>
  <si>
    <t>Potrubí vodovodní ocelové z ušlechtilé oceli spojované lisováním 1.4521 D 54x2 mm</t>
  </si>
  <si>
    <t>-1623886603</t>
  </si>
  <si>
    <t>8</t>
  </si>
  <si>
    <t>722001000</t>
  </si>
  <si>
    <t>Kulový kohout lisovací nerezový DN 15</t>
  </si>
  <si>
    <t>kus</t>
  </si>
  <si>
    <t>509583572</t>
  </si>
  <si>
    <t>9</t>
  </si>
  <si>
    <t>722001001</t>
  </si>
  <si>
    <t>Kulový kohout lisovací nerezový DN 40</t>
  </si>
  <si>
    <t>1258109047</t>
  </si>
  <si>
    <t>10</t>
  </si>
  <si>
    <t>722001002</t>
  </si>
  <si>
    <t>Kulový kohout lisovací nerezový DN 50</t>
  </si>
  <si>
    <t>-1157417446</t>
  </si>
  <si>
    <t>11</t>
  </si>
  <si>
    <t>722001003</t>
  </si>
  <si>
    <t>Filtr nerezový DN 50</t>
  </si>
  <si>
    <t>615591176</t>
  </si>
  <si>
    <t>12</t>
  </si>
  <si>
    <t>722002001</t>
  </si>
  <si>
    <t>Zpětná klapka nerezová DN 50</t>
  </si>
  <si>
    <t>1552720267</t>
  </si>
  <si>
    <t>13</t>
  </si>
  <si>
    <t>722001004</t>
  </si>
  <si>
    <t>Vypouštěcí kulový kohout lisovací nerezový DN 15</t>
  </si>
  <si>
    <t>-1908390551</t>
  </si>
  <si>
    <t>14</t>
  </si>
  <si>
    <t>722001005</t>
  </si>
  <si>
    <t>-1419296859</t>
  </si>
  <si>
    <t>722001006</t>
  </si>
  <si>
    <t>Manometr 0-10 Bar</t>
  </si>
  <si>
    <t>68684999</t>
  </si>
  <si>
    <t>722001007</t>
  </si>
  <si>
    <t>Statický mísič DN 50, PN 16, délka 450 mm</t>
  </si>
  <si>
    <t>1985496924</t>
  </si>
  <si>
    <t>17</t>
  </si>
  <si>
    <t>722170804</t>
  </si>
  <si>
    <t>Demontáž rozvodů vody D přes 25 do 50</t>
  </si>
  <si>
    <t>1799306683</t>
  </si>
  <si>
    <t>18</t>
  </si>
  <si>
    <t>722181812</t>
  </si>
  <si>
    <t>Demontáž plstěných pásů z trub D do 50</t>
  </si>
  <si>
    <t>815499226</t>
  </si>
  <si>
    <t>19</t>
  </si>
  <si>
    <t>722229101</t>
  </si>
  <si>
    <t>Montáž armatur vodovodních lisovacích s jedním výtokem G 1/2" ostatní typ</t>
  </si>
  <si>
    <t>-1626710040</t>
  </si>
  <si>
    <t>20</t>
  </si>
  <si>
    <t>722239101</t>
  </si>
  <si>
    <t>Montáž armatur vodovodních lisovacích se dvěma výtoky G 1/2"</t>
  </si>
  <si>
    <t>1516248989</t>
  </si>
  <si>
    <t>722239105</t>
  </si>
  <si>
    <t>Montáž armatur vodovodních lisovacích se dvěma výtoky G 6/4"</t>
  </si>
  <si>
    <t>1618866799</t>
  </si>
  <si>
    <t>22</t>
  </si>
  <si>
    <t>722239106</t>
  </si>
  <si>
    <t>Montáž armatur vodovodních lisovacích se dvěma výtoky G 2"</t>
  </si>
  <si>
    <t>1072649962</t>
  </si>
  <si>
    <t>23</t>
  </si>
  <si>
    <t>722239221</t>
  </si>
  <si>
    <t>Montáž vodoměru</t>
  </si>
  <si>
    <t>1323556742</t>
  </si>
  <si>
    <t>24</t>
  </si>
  <si>
    <t>722239224</t>
  </si>
  <si>
    <t>Montáž mísiče</t>
  </si>
  <si>
    <t>487139928</t>
  </si>
  <si>
    <t>25</t>
  </si>
  <si>
    <t>722290226</t>
  </si>
  <si>
    <t>Zkouška těsnosti vodovodního potrubí závitového DN do 50</t>
  </si>
  <si>
    <t>-2090621418</t>
  </si>
  <si>
    <t>26</t>
  </si>
  <si>
    <t>722290234</t>
  </si>
  <si>
    <t>Proplach a dezinfekce vodovodního potrubí DN do 80</t>
  </si>
  <si>
    <t>1973290057</t>
  </si>
  <si>
    <t>27</t>
  </si>
  <si>
    <t>722999001</t>
  </si>
  <si>
    <t>Napojení na stávající rozvody</t>
  </si>
  <si>
    <t>souborl</t>
  </si>
  <si>
    <t>-527296651</t>
  </si>
  <si>
    <t>28</t>
  </si>
  <si>
    <t>722999002</t>
  </si>
  <si>
    <t>Úprava rozvodů pro vsazení kulového kohoutu</t>
  </si>
  <si>
    <t>soubor</t>
  </si>
  <si>
    <t>176984236</t>
  </si>
  <si>
    <t>29</t>
  </si>
  <si>
    <t>998722201</t>
  </si>
  <si>
    <t>Přesun hmot procentní pro vnitřní vodovod v objektech v do 6 m</t>
  </si>
  <si>
    <t>-1988542574</t>
  </si>
  <si>
    <t>30</t>
  </si>
  <si>
    <t>998722292</t>
  </si>
  <si>
    <t>Příplatek k přesunu hmot procentní 722 za zvětšený přesun do 100 m</t>
  </si>
  <si>
    <t>-1662209139</t>
  </si>
  <si>
    <t>767</t>
  </si>
  <si>
    <t>Konstrukce zámečnické</t>
  </si>
  <si>
    <t>31</t>
  </si>
  <si>
    <t>767001001</t>
  </si>
  <si>
    <t>Dodávka KDK</t>
  </si>
  <si>
    <t>kg</t>
  </si>
  <si>
    <t>886177251</t>
  </si>
  <si>
    <t>767995111</t>
  </si>
  <si>
    <t>Montáž atypických zámečnických konstrukcí hm do 5 kg</t>
  </si>
  <si>
    <t>304715051</t>
  </si>
  <si>
    <t>33</t>
  </si>
  <si>
    <t>998767201</t>
  </si>
  <si>
    <t>Přesun hmot procentní pro zámečnické konstrukce v objektech v do 6 m</t>
  </si>
  <si>
    <t>809227719</t>
  </si>
  <si>
    <t>34</t>
  </si>
  <si>
    <t>998767292</t>
  </si>
  <si>
    <t>Příplatek k přesunu hmot procentní 767 za zvětšený přesun do 100 m</t>
  </si>
  <si>
    <t>610029510</t>
  </si>
  <si>
    <t>OST</t>
  </si>
  <si>
    <t>Ostatní</t>
  </si>
  <si>
    <t>35</t>
  </si>
  <si>
    <t>OST001001</t>
  </si>
  <si>
    <t>Vypuštění, napuštění a odzvdušnění systému</t>
  </si>
  <si>
    <t>hod</t>
  </si>
  <si>
    <t>1845171298</t>
  </si>
  <si>
    <t>36</t>
  </si>
  <si>
    <t>OST001002</t>
  </si>
  <si>
    <t>Projekt skutečného provedení</t>
  </si>
  <si>
    <t>-857607462</t>
  </si>
  <si>
    <t>23-400-01-2 - OPS-2 (A3 - Chirurgie - západ)</t>
  </si>
  <si>
    <t>1018123771</t>
  </si>
  <si>
    <t>2035937045</t>
  </si>
  <si>
    <t>-1641852505</t>
  </si>
  <si>
    <t>-1569936494</t>
  </si>
  <si>
    <t>1318858558</t>
  </si>
  <si>
    <t>-1158603974</t>
  </si>
  <si>
    <t>1679378372</t>
  </si>
  <si>
    <t>-1064526172</t>
  </si>
  <si>
    <t>1137408964</t>
  </si>
  <si>
    <t>1376933530</t>
  </si>
  <si>
    <t>2076579292</t>
  </si>
  <si>
    <t>-1636433185</t>
  </si>
  <si>
    <t>1802063331</t>
  </si>
  <si>
    <t>-1074309300</t>
  </si>
  <si>
    <t>-1077646613</t>
  </si>
  <si>
    <t>1777462113</t>
  </si>
  <si>
    <t>2007025349</t>
  </si>
  <si>
    <t>831491578</t>
  </si>
  <si>
    <t>1103277283</t>
  </si>
  <si>
    <t>-2072408371</t>
  </si>
  <si>
    <t>849313333</t>
  </si>
  <si>
    <t>-969001196</t>
  </si>
  <si>
    <t>OST002001</t>
  </si>
  <si>
    <t>Prostup podlahou - jádrový vrt d 80 mm, délky 400 mm</t>
  </si>
  <si>
    <t>1584702232</t>
  </si>
  <si>
    <t>23-400-01-3 - OPS-3 (A4 - Chirurgie - sever)</t>
  </si>
  <si>
    <t>-1588879536</t>
  </si>
  <si>
    <t>-1239082841</t>
  </si>
  <si>
    <t>OST002002</t>
  </si>
  <si>
    <t>Prostup přes zeď d 80 mm</t>
  </si>
  <si>
    <t>1815414703</t>
  </si>
  <si>
    <t>OST002003</t>
  </si>
  <si>
    <t>Rozebrání a zpětná montáž kazetového podhledu</t>
  </si>
  <si>
    <t>-1164972118</t>
  </si>
  <si>
    <t>23-400-01-4 - OPS-4 (A2 - Chirurgie - východ)</t>
  </si>
  <si>
    <t>OST003001</t>
  </si>
  <si>
    <t>Vybourání podlahy 300x300 mm, do stávající kapsy betonu v bet. kanálu, následně zabetonovat - viz PD</t>
  </si>
  <si>
    <t>355676329</t>
  </si>
  <si>
    <t>23-400-01-5 - OPS-6 (A7 - Interna - východ)</t>
  </si>
  <si>
    <t>460586303</t>
  </si>
  <si>
    <t>23-400-01-6 - OPS-11 (A8 - Laboratoře)</t>
  </si>
  <si>
    <t>23-400-01-7 - OPS 9 (Pavilon C2)</t>
  </si>
  <si>
    <t>713001003</t>
  </si>
  <si>
    <t>Izolace z PE tl.13 mm pro potrtubí d 63</t>
  </si>
  <si>
    <t>1483520182</t>
  </si>
  <si>
    <t>360062065</t>
  </si>
  <si>
    <t>-1037897328</t>
  </si>
  <si>
    <t>-238632629</t>
  </si>
  <si>
    <t>2088181683</t>
  </si>
  <si>
    <t>1712924321</t>
  </si>
  <si>
    <t>722101001</t>
  </si>
  <si>
    <t>Kulový kohout DN 15</t>
  </si>
  <si>
    <t>-440174829</t>
  </si>
  <si>
    <t>722101002</t>
  </si>
  <si>
    <t>Vypouštěcí kulový kohout DN 15</t>
  </si>
  <si>
    <t>1828863222</t>
  </si>
  <si>
    <t>722170807</t>
  </si>
  <si>
    <t>Demontáž rozvodů vody z plastů D přes 50 do 110</t>
  </si>
  <si>
    <t>-1971993100</t>
  </si>
  <si>
    <t>722175007</t>
  </si>
  <si>
    <t>Potrubí vodovodní plastové PP-RCT svar polyfúze D 63x8,6 mm</t>
  </si>
  <si>
    <t>-70428923</t>
  </si>
  <si>
    <t>722181817</t>
  </si>
  <si>
    <t>Demontáž plstěných pásů z trub D přes 50 do 150</t>
  </si>
  <si>
    <t>347646338</t>
  </si>
  <si>
    <t>Montáž vodovodních armatur s jedním závitem ostatních typů G 1/2"</t>
  </si>
  <si>
    <t>1446813870</t>
  </si>
  <si>
    <t>Montáž vodovodních armatur se dvěma závity ostatních typů G 1/2"</t>
  </si>
  <si>
    <t>804128646</t>
  </si>
  <si>
    <t>1794269801</t>
  </si>
  <si>
    <t>-2053558563</t>
  </si>
  <si>
    <t>932986920</t>
  </si>
  <si>
    <t>-1268319335</t>
  </si>
  <si>
    <t>-1955983113</t>
  </si>
  <si>
    <t>1636526221</t>
  </si>
  <si>
    <t>-114786922</t>
  </si>
  <si>
    <t>16517568</t>
  </si>
  <si>
    <t>-478893978</t>
  </si>
  <si>
    <t>1142091349</t>
  </si>
  <si>
    <t>450813076</t>
  </si>
  <si>
    <t>-481912418</t>
  </si>
  <si>
    <t>Vodoměr DN 25, Q=6,3 m3/h, l=260 mm, impulsní výstup K=1 (1 impuls = 1 litr)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</si>
</sst>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workbookViewId="0" topLeftCell="J2">
      <selection activeCell="K2" sqref="K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" customHeight="1">
      <c r="AR2" s="207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3" t="s">
        <v>6</v>
      </c>
      <c r="BT2" s="13" t="s">
        <v>7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91" t="s">
        <v>14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R5" s="16"/>
      <c r="BE5" s="188" t="s">
        <v>15</v>
      </c>
      <c r="BS5" s="13" t="s">
        <v>6</v>
      </c>
    </row>
    <row r="6" spans="2:71" ht="36.9" customHeight="1">
      <c r="B6" s="16"/>
      <c r="D6" s="22" t="s">
        <v>16</v>
      </c>
      <c r="K6" s="193" t="s">
        <v>17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R6" s="16"/>
      <c r="BE6" s="189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89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89"/>
      <c r="BS8" s="13" t="s">
        <v>6</v>
      </c>
    </row>
    <row r="9" spans="2:71" ht="14.4" customHeight="1">
      <c r="B9" s="16"/>
      <c r="AR9" s="16"/>
      <c r="BE9" s="189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89"/>
      <c r="BS10" s="13" t="s">
        <v>6</v>
      </c>
    </row>
    <row r="11" spans="2:71" ht="18.45" customHeight="1">
      <c r="B11" s="16"/>
      <c r="E11" s="21" t="s">
        <v>21</v>
      </c>
      <c r="AK11" s="23" t="s">
        <v>26</v>
      </c>
      <c r="AN11" s="21" t="s">
        <v>1</v>
      </c>
      <c r="AR11" s="16"/>
      <c r="BE11" s="189"/>
      <c r="BS11" s="13" t="s">
        <v>6</v>
      </c>
    </row>
    <row r="12" spans="2:71" ht="6.9" customHeight="1">
      <c r="B12" s="16"/>
      <c r="AR12" s="16"/>
      <c r="BE12" s="189"/>
      <c r="BS12" s="13" t="s">
        <v>6</v>
      </c>
    </row>
    <row r="13" spans="2:71" ht="12" customHeight="1">
      <c r="B13" s="16"/>
      <c r="D13" s="23" t="s">
        <v>27</v>
      </c>
      <c r="AK13" s="23" t="s">
        <v>25</v>
      </c>
      <c r="AN13" s="25" t="s">
        <v>28</v>
      </c>
      <c r="AR13" s="16"/>
      <c r="BE13" s="189"/>
      <c r="BS13" s="13" t="s">
        <v>6</v>
      </c>
    </row>
    <row r="14" spans="2:71" ht="13.2">
      <c r="B14" s="16"/>
      <c r="E14" s="194" t="s">
        <v>28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3" t="s">
        <v>26</v>
      </c>
      <c r="AN14" s="25" t="s">
        <v>28</v>
      </c>
      <c r="AR14" s="16"/>
      <c r="BE14" s="189"/>
      <c r="BS14" s="13" t="s">
        <v>6</v>
      </c>
    </row>
    <row r="15" spans="2:71" ht="6.9" customHeight="1">
      <c r="B15" s="16"/>
      <c r="AR15" s="16"/>
      <c r="BE15" s="189"/>
      <c r="BS15" s="13" t="s">
        <v>3</v>
      </c>
    </row>
    <row r="16" spans="2:71" ht="12" customHeight="1">
      <c r="B16" s="16"/>
      <c r="D16" s="23" t="s">
        <v>29</v>
      </c>
      <c r="AK16" s="23" t="s">
        <v>25</v>
      </c>
      <c r="AN16" s="21" t="s">
        <v>1</v>
      </c>
      <c r="AR16" s="16"/>
      <c r="BE16" s="189"/>
      <c r="BS16" s="13" t="s">
        <v>3</v>
      </c>
    </row>
    <row r="17" spans="2:71" ht="18.45" customHeight="1">
      <c r="B17" s="16"/>
      <c r="E17" s="21" t="s">
        <v>30</v>
      </c>
      <c r="AK17" s="23" t="s">
        <v>26</v>
      </c>
      <c r="AN17" s="21" t="s">
        <v>1</v>
      </c>
      <c r="AR17" s="16"/>
      <c r="BE17" s="189"/>
      <c r="BS17" s="13" t="s">
        <v>3</v>
      </c>
    </row>
    <row r="18" spans="2:71" ht="6.9" customHeight="1">
      <c r="B18" s="16"/>
      <c r="AR18" s="16"/>
      <c r="BE18" s="189"/>
      <c r="BS18" s="13" t="s">
        <v>6</v>
      </c>
    </row>
    <row r="19" spans="2:71" ht="12" customHeight="1">
      <c r="B19" s="16"/>
      <c r="D19" s="23" t="s">
        <v>31</v>
      </c>
      <c r="AK19" s="23" t="s">
        <v>25</v>
      </c>
      <c r="AN19" s="21" t="s">
        <v>1</v>
      </c>
      <c r="AR19" s="16"/>
      <c r="BE19" s="189"/>
      <c r="BS19" s="13" t="s">
        <v>32</v>
      </c>
    </row>
    <row r="20" spans="2:71" ht="18.45" customHeight="1">
      <c r="B20" s="16"/>
      <c r="E20" s="21" t="s">
        <v>21</v>
      </c>
      <c r="AK20" s="23" t="s">
        <v>26</v>
      </c>
      <c r="AN20" s="21" t="s">
        <v>1</v>
      </c>
      <c r="AR20" s="16"/>
      <c r="BE20" s="189"/>
      <c r="BS20" s="13" t="s">
        <v>33</v>
      </c>
    </row>
    <row r="21" spans="2:57" ht="6.9" customHeight="1">
      <c r="B21" s="16"/>
      <c r="AR21" s="16"/>
      <c r="BE21" s="189"/>
    </row>
    <row r="22" spans="2:57" ht="12" customHeight="1">
      <c r="B22" s="16"/>
      <c r="D22" s="23" t="s">
        <v>34</v>
      </c>
      <c r="AR22" s="16"/>
      <c r="BE22" s="189"/>
    </row>
    <row r="23" spans="2:57" ht="16.5" customHeight="1">
      <c r="B23" s="16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6"/>
      <c r="BE23" s="189"/>
    </row>
    <row r="24" spans="2:57" ht="6.9" customHeight="1">
      <c r="B24" s="16"/>
      <c r="AR24" s="16"/>
      <c r="BE24" s="189"/>
    </row>
    <row r="25" spans="2:57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9"/>
    </row>
    <row r="26" spans="2:57" s="1" customFormat="1" ht="25.95" customHeight="1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7">
        <f>ROUND(AG94,1)</f>
        <v>0</v>
      </c>
      <c r="AL26" s="198"/>
      <c r="AM26" s="198"/>
      <c r="AN26" s="198"/>
      <c r="AO26" s="198"/>
      <c r="AR26" s="28"/>
      <c r="BE26" s="189"/>
    </row>
    <row r="27" spans="2:57" s="1" customFormat="1" ht="6.9" customHeight="1">
      <c r="B27" s="28"/>
      <c r="AR27" s="28"/>
      <c r="BE27" s="189"/>
    </row>
    <row r="28" spans="2:57" s="1" customFormat="1" ht="13.2">
      <c r="B28" s="28"/>
      <c r="L28" s="199" t="s">
        <v>36</v>
      </c>
      <c r="M28" s="199"/>
      <c r="N28" s="199"/>
      <c r="O28" s="199"/>
      <c r="P28" s="199"/>
      <c r="W28" s="199" t="s">
        <v>37</v>
      </c>
      <c r="X28" s="199"/>
      <c r="Y28" s="199"/>
      <c r="Z28" s="199"/>
      <c r="AA28" s="199"/>
      <c r="AB28" s="199"/>
      <c r="AC28" s="199"/>
      <c r="AD28" s="199"/>
      <c r="AE28" s="199"/>
      <c r="AK28" s="199" t="s">
        <v>38</v>
      </c>
      <c r="AL28" s="199"/>
      <c r="AM28" s="199"/>
      <c r="AN28" s="199"/>
      <c r="AO28" s="199"/>
      <c r="AR28" s="28"/>
      <c r="BE28" s="189"/>
    </row>
    <row r="29" spans="2:57" s="2" customFormat="1" ht="14.4" customHeight="1">
      <c r="B29" s="32"/>
      <c r="D29" s="23" t="s">
        <v>39</v>
      </c>
      <c r="F29" s="23" t="s">
        <v>40</v>
      </c>
      <c r="L29" s="202">
        <v>0.21</v>
      </c>
      <c r="M29" s="201"/>
      <c r="N29" s="201"/>
      <c r="O29" s="201"/>
      <c r="P29" s="201"/>
      <c r="W29" s="200">
        <f>ROUND(AZ94,1)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ROUND(AV94,1)</f>
        <v>0</v>
      </c>
      <c r="AL29" s="201"/>
      <c r="AM29" s="201"/>
      <c r="AN29" s="201"/>
      <c r="AO29" s="201"/>
      <c r="AR29" s="32"/>
      <c r="BE29" s="190"/>
    </row>
    <row r="30" spans="2:57" s="2" customFormat="1" ht="14.4" customHeight="1">
      <c r="B30" s="32"/>
      <c r="F30" s="23" t="s">
        <v>41</v>
      </c>
      <c r="L30" s="202">
        <v>0.15</v>
      </c>
      <c r="M30" s="201"/>
      <c r="N30" s="201"/>
      <c r="O30" s="201"/>
      <c r="P30" s="201"/>
      <c r="W30" s="200">
        <f>ROUND(BA94,1)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ROUND(AW94,1)</f>
        <v>0</v>
      </c>
      <c r="AL30" s="201"/>
      <c r="AM30" s="201"/>
      <c r="AN30" s="201"/>
      <c r="AO30" s="201"/>
      <c r="AR30" s="32"/>
      <c r="BE30" s="190"/>
    </row>
    <row r="31" spans="2:57" s="2" customFormat="1" ht="14.4" customHeight="1" hidden="1">
      <c r="B31" s="32"/>
      <c r="F31" s="23" t="s">
        <v>42</v>
      </c>
      <c r="L31" s="202">
        <v>0.21</v>
      </c>
      <c r="M31" s="201"/>
      <c r="N31" s="201"/>
      <c r="O31" s="201"/>
      <c r="P31" s="201"/>
      <c r="W31" s="200">
        <f>ROUND(BB94,1)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2"/>
      <c r="BE31" s="190"/>
    </row>
    <row r="32" spans="2:57" s="2" customFormat="1" ht="14.4" customHeight="1" hidden="1">
      <c r="B32" s="32"/>
      <c r="F32" s="23" t="s">
        <v>43</v>
      </c>
      <c r="L32" s="202">
        <v>0.15</v>
      </c>
      <c r="M32" s="201"/>
      <c r="N32" s="201"/>
      <c r="O32" s="201"/>
      <c r="P32" s="201"/>
      <c r="W32" s="200">
        <f>ROUND(BC94,1)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2"/>
      <c r="BE32" s="190"/>
    </row>
    <row r="33" spans="2:57" s="2" customFormat="1" ht="14.4" customHeight="1" hidden="1">
      <c r="B33" s="32"/>
      <c r="F33" s="23" t="s">
        <v>44</v>
      </c>
      <c r="L33" s="202">
        <v>0</v>
      </c>
      <c r="M33" s="201"/>
      <c r="N33" s="201"/>
      <c r="O33" s="201"/>
      <c r="P33" s="201"/>
      <c r="W33" s="200">
        <f>ROUND(BD94,1)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2"/>
      <c r="BE33" s="190"/>
    </row>
    <row r="34" spans="2:57" s="1" customFormat="1" ht="6.9" customHeight="1">
      <c r="B34" s="28"/>
      <c r="AR34" s="28"/>
      <c r="BE34" s="189"/>
    </row>
    <row r="35" spans="2:44" s="1" customFormat="1" ht="25.95" customHeight="1">
      <c r="B35" s="28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206" t="s">
        <v>47</v>
      </c>
      <c r="Y35" s="204"/>
      <c r="Z35" s="204"/>
      <c r="AA35" s="204"/>
      <c r="AB35" s="204"/>
      <c r="AC35" s="35"/>
      <c r="AD35" s="35"/>
      <c r="AE35" s="35"/>
      <c r="AF35" s="35"/>
      <c r="AG35" s="35"/>
      <c r="AH35" s="35"/>
      <c r="AI35" s="35"/>
      <c r="AJ35" s="35"/>
      <c r="AK35" s="203">
        <f>SUM(AK26:AK33)</f>
        <v>0</v>
      </c>
      <c r="AL35" s="204"/>
      <c r="AM35" s="204"/>
      <c r="AN35" s="204"/>
      <c r="AO35" s="205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14.4" customHeight="1">
      <c r="B37" s="28"/>
      <c r="AR37" s="28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8"/>
      <c r="D49" s="37" t="s">
        <v>48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49</v>
      </c>
      <c r="AI49" s="38"/>
      <c r="AJ49" s="38"/>
      <c r="AK49" s="38"/>
      <c r="AL49" s="38"/>
      <c r="AM49" s="38"/>
      <c r="AN49" s="38"/>
      <c r="AO49" s="38"/>
      <c r="AR49" s="28"/>
    </row>
    <row r="50" spans="2:44" ht="10.2">
      <c r="B50" s="16"/>
      <c r="AR50" s="16"/>
    </row>
    <row r="51" spans="2:44" ht="10.2">
      <c r="B51" s="16"/>
      <c r="AR51" s="16"/>
    </row>
    <row r="52" spans="2:44" ht="10.2">
      <c r="B52" s="16"/>
      <c r="AR52" s="16"/>
    </row>
    <row r="53" spans="2:44" ht="10.2">
      <c r="B53" s="16"/>
      <c r="AR53" s="16"/>
    </row>
    <row r="54" spans="2:44" ht="10.2">
      <c r="B54" s="16"/>
      <c r="AR54" s="16"/>
    </row>
    <row r="55" spans="2:44" ht="10.2">
      <c r="B55" s="16"/>
      <c r="AR55" s="16"/>
    </row>
    <row r="56" spans="2:44" ht="10.2">
      <c r="B56" s="16"/>
      <c r="AR56" s="16"/>
    </row>
    <row r="57" spans="2:44" ht="10.2">
      <c r="B57" s="16"/>
      <c r="AR57" s="16"/>
    </row>
    <row r="58" spans="2:44" ht="10.2">
      <c r="B58" s="16"/>
      <c r="AR58" s="16"/>
    </row>
    <row r="59" spans="2:44" ht="10.2">
      <c r="B59" s="16"/>
      <c r="AR59" s="16"/>
    </row>
    <row r="60" spans="2:44" s="1" customFormat="1" ht="13.2">
      <c r="B60" s="28"/>
      <c r="D60" s="39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50</v>
      </c>
      <c r="AI60" s="30"/>
      <c r="AJ60" s="30"/>
      <c r="AK60" s="30"/>
      <c r="AL60" s="30"/>
      <c r="AM60" s="39" t="s">
        <v>51</v>
      </c>
      <c r="AN60" s="30"/>
      <c r="AO60" s="30"/>
      <c r="AR60" s="28"/>
    </row>
    <row r="61" spans="2:44" ht="10.2">
      <c r="B61" s="16"/>
      <c r="AR61" s="16"/>
    </row>
    <row r="62" spans="2:44" ht="10.2">
      <c r="B62" s="16"/>
      <c r="AR62" s="16"/>
    </row>
    <row r="63" spans="2:44" ht="10.2">
      <c r="B63" s="16"/>
      <c r="AR63" s="16"/>
    </row>
    <row r="64" spans="2:44" s="1" customFormat="1" ht="13.2">
      <c r="B64" s="28"/>
      <c r="D64" s="37" t="s">
        <v>52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53</v>
      </c>
      <c r="AI64" s="38"/>
      <c r="AJ64" s="38"/>
      <c r="AK64" s="38"/>
      <c r="AL64" s="38"/>
      <c r="AM64" s="38"/>
      <c r="AN64" s="38"/>
      <c r="AO64" s="38"/>
      <c r="AR64" s="28"/>
    </row>
    <row r="65" spans="2:44" ht="10.2">
      <c r="B65" s="16"/>
      <c r="AR65" s="16"/>
    </row>
    <row r="66" spans="2:44" ht="10.2">
      <c r="B66" s="16"/>
      <c r="AR66" s="16"/>
    </row>
    <row r="67" spans="2:44" ht="10.2">
      <c r="B67" s="16"/>
      <c r="AR67" s="16"/>
    </row>
    <row r="68" spans="2:44" ht="10.2">
      <c r="B68" s="16"/>
      <c r="AR68" s="16"/>
    </row>
    <row r="69" spans="2:44" ht="10.2">
      <c r="B69" s="16"/>
      <c r="AR69" s="16"/>
    </row>
    <row r="70" spans="2:44" ht="10.2">
      <c r="B70" s="16"/>
      <c r="AR70" s="16"/>
    </row>
    <row r="71" spans="2:44" ht="10.2">
      <c r="B71" s="16"/>
      <c r="AR71" s="16"/>
    </row>
    <row r="72" spans="2:44" ht="10.2">
      <c r="B72" s="16"/>
      <c r="AR72" s="16"/>
    </row>
    <row r="73" spans="2:44" ht="10.2">
      <c r="B73" s="16"/>
      <c r="AR73" s="16"/>
    </row>
    <row r="74" spans="2:44" ht="10.2">
      <c r="B74" s="16"/>
      <c r="AR74" s="16"/>
    </row>
    <row r="75" spans="2:44" s="1" customFormat="1" ht="13.2">
      <c r="B75" s="28"/>
      <c r="D75" s="39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50</v>
      </c>
      <c r="AI75" s="30"/>
      <c r="AJ75" s="30"/>
      <c r="AK75" s="30"/>
      <c r="AL75" s="30"/>
      <c r="AM75" s="39" t="s">
        <v>51</v>
      </c>
      <c r="AN75" s="30"/>
      <c r="AO75" s="30"/>
      <c r="AR75" s="28"/>
    </row>
    <row r="76" spans="2:44" s="1" customFormat="1" ht="10.2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" customHeight="1">
      <c r="B82" s="28"/>
      <c r="C82" s="17" t="s">
        <v>54</v>
      </c>
      <c r="AR82" s="28"/>
    </row>
    <row r="83" spans="2:44" s="1" customFormat="1" ht="6.9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23-400</v>
      </c>
      <c r="AR84" s="44"/>
    </row>
    <row r="85" spans="2:44" s="4" customFormat="1" ht="36.9" customHeight="1">
      <c r="B85" s="45"/>
      <c r="C85" s="46" t="s">
        <v>16</v>
      </c>
      <c r="L85" s="165" t="str">
        <f>K6</f>
        <v>Nemocnice Vyškov, p.o.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R85" s="45"/>
    </row>
    <row r="86" spans="2:44" s="1" customFormat="1" ht="6.9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 xml:space="preserve"> </v>
      </c>
      <c r="AI87" s="23" t="s">
        <v>22</v>
      </c>
      <c r="AM87" s="167" t="str">
        <f>IF(AN8="","",AN8)</f>
        <v>28. 7. 2023</v>
      </c>
      <c r="AN87" s="167"/>
      <c r="AR87" s="28"/>
    </row>
    <row r="88" spans="2:44" s="1" customFormat="1" ht="6.9" customHeight="1">
      <c r="B88" s="28"/>
      <c r="AR88" s="28"/>
    </row>
    <row r="89" spans="2:56" s="1" customFormat="1" ht="15.15" customHeight="1">
      <c r="B89" s="28"/>
      <c r="C89" s="23" t="s">
        <v>24</v>
      </c>
      <c r="L89" s="3" t="str">
        <f>IF(E11="","",E11)</f>
        <v xml:space="preserve"> </v>
      </c>
      <c r="AI89" s="23" t="s">
        <v>29</v>
      </c>
      <c r="AM89" s="172" t="str">
        <f>IF(E17="","",E17)</f>
        <v>Ing. Lukáš Zvolský</v>
      </c>
      <c r="AN89" s="173"/>
      <c r="AO89" s="173"/>
      <c r="AP89" s="173"/>
      <c r="AR89" s="28"/>
      <c r="AS89" s="168" t="s">
        <v>55</v>
      </c>
      <c r="AT89" s="169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15" customHeight="1">
      <c r="B90" s="28"/>
      <c r="C90" s="23" t="s">
        <v>27</v>
      </c>
      <c r="L90" s="3" t="str">
        <f>IF(E14="Vyplň údaj","",E14)</f>
        <v/>
      </c>
      <c r="AI90" s="23" t="s">
        <v>31</v>
      </c>
      <c r="AM90" s="172" t="str">
        <f>IF(E20="","",E20)</f>
        <v xml:space="preserve"> </v>
      </c>
      <c r="AN90" s="173"/>
      <c r="AO90" s="173"/>
      <c r="AP90" s="173"/>
      <c r="AR90" s="28"/>
      <c r="AS90" s="170"/>
      <c r="AT90" s="171"/>
      <c r="BD90" s="52"/>
    </row>
    <row r="91" spans="2:56" s="1" customFormat="1" ht="10.8" customHeight="1">
      <c r="B91" s="28"/>
      <c r="AR91" s="28"/>
      <c r="AS91" s="170"/>
      <c r="AT91" s="171"/>
      <c r="BD91" s="52"/>
    </row>
    <row r="92" spans="2:56" s="1" customFormat="1" ht="29.25" customHeight="1">
      <c r="B92" s="28"/>
      <c r="C92" s="174" t="s">
        <v>56</v>
      </c>
      <c r="D92" s="175"/>
      <c r="E92" s="175"/>
      <c r="F92" s="175"/>
      <c r="G92" s="175"/>
      <c r="H92" s="53"/>
      <c r="I92" s="177" t="s">
        <v>57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6" t="s">
        <v>58</v>
      </c>
      <c r="AH92" s="175"/>
      <c r="AI92" s="175"/>
      <c r="AJ92" s="175"/>
      <c r="AK92" s="175"/>
      <c r="AL92" s="175"/>
      <c r="AM92" s="175"/>
      <c r="AN92" s="177" t="s">
        <v>59</v>
      </c>
      <c r="AO92" s="175"/>
      <c r="AP92" s="178"/>
      <c r="AQ92" s="54" t="s">
        <v>60</v>
      </c>
      <c r="AR92" s="28"/>
      <c r="AS92" s="55" t="s">
        <v>61</v>
      </c>
      <c r="AT92" s="56" t="s">
        <v>62</v>
      </c>
      <c r="AU92" s="56" t="s">
        <v>63</v>
      </c>
      <c r="AV92" s="56" t="s">
        <v>64</v>
      </c>
      <c r="AW92" s="56" t="s">
        <v>65</v>
      </c>
      <c r="AX92" s="56" t="s">
        <v>66</v>
      </c>
      <c r="AY92" s="56" t="s">
        <v>67</v>
      </c>
      <c r="AZ92" s="56" t="s">
        <v>68</v>
      </c>
      <c r="BA92" s="56" t="s">
        <v>69</v>
      </c>
      <c r="BB92" s="56" t="s">
        <v>70</v>
      </c>
      <c r="BC92" s="56" t="s">
        <v>71</v>
      </c>
      <c r="BD92" s="57" t="s">
        <v>72</v>
      </c>
    </row>
    <row r="93" spans="2:56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" customHeight="1">
      <c r="B94" s="59"/>
      <c r="C94" s="60" t="s">
        <v>73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6">
        <f>ROUND(AG95,1)</f>
        <v>0</v>
      </c>
      <c r="AH94" s="186"/>
      <c r="AI94" s="186"/>
      <c r="AJ94" s="186"/>
      <c r="AK94" s="186"/>
      <c r="AL94" s="186"/>
      <c r="AM94" s="186"/>
      <c r="AN94" s="187">
        <f aca="true" t="shared" si="0" ref="AN94:AN102">SUM(AG94,AT94)</f>
        <v>0</v>
      </c>
      <c r="AO94" s="187"/>
      <c r="AP94" s="187"/>
      <c r="AQ94" s="63" t="s">
        <v>1</v>
      </c>
      <c r="AR94" s="59"/>
      <c r="AS94" s="64">
        <f>ROUND(AS95,1)</f>
        <v>0</v>
      </c>
      <c r="AT94" s="65">
        <f aca="true" t="shared" si="1" ref="AT94:AT102"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ROUND(AZ95,1)</f>
        <v>0</v>
      </c>
      <c r="BA94" s="65">
        <f>ROUND(BA95,1)</f>
        <v>0</v>
      </c>
      <c r="BB94" s="65">
        <f>ROUND(BB95,1)</f>
        <v>0</v>
      </c>
      <c r="BC94" s="65">
        <f>ROUND(BC95,1)</f>
        <v>0</v>
      </c>
      <c r="BD94" s="67">
        <f>ROUND(BD95,1)</f>
        <v>0</v>
      </c>
      <c r="BS94" s="68" t="s">
        <v>74</v>
      </c>
      <c r="BT94" s="68" t="s">
        <v>75</v>
      </c>
      <c r="BU94" s="69" t="s">
        <v>76</v>
      </c>
      <c r="BV94" s="68" t="s">
        <v>77</v>
      </c>
      <c r="BW94" s="68" t="s">
        <v>4</v>
      </c>
      <c r="BX94" s="68" t="s">
        <v>78</v>
      </c>
      <c r="CL94" s="68" t="s">
        <v>1</v>
      </c>
    </row>
    <row r="95" spans="2:91" s="6" customFormat="1" ht="24.75" customHeight="1">
      <c r="B95" s="70"/>
      <c r="C95" s="71"/>
      <c r="D95" s="182" t="s">
        <v>79</v>
      </c>
      <c r="E95" s="182"/>
      <c r="F95" s="182"/>
      <c r="G95" s="182"/>
      <c r="H95" s="182"/>
      <c r="I95" s="72"/>
      <c r="J95" s="182" t="s">
        <v>80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79">
        <f>ROUND(SUM(AG96:AG102),1)</f>
        <v>0</v>
      </c>
      <c r="AH95" s="180"/>
      <c r="AI95" s="180"/>
      <c r="AJ95" s="180"/>
      <c r="AK95" s="180"/>
      <c r="AL95" s="180"/>
      <c r="AM95" s="180"/>
      <c r="AN95" s="181">
        <f t="shared" si="0"/>
        <v>0</v>
      </c>
      <c r="AO95" s="180"/>
      <c r="AP95" s="180"/>
      <c r="AQ95" s="73" t="s">
        <v>81</v>
      </c>
      <c r="AR95" s="70"/>
      <c r="AS95" s="74">
        <f>ROUND(SUM(AS96:AS102),1)</f>
        <v>0</v>
      </c>
      <c r="AT95" s="75">
        <f t="shared" si="1"/>
        <v>0</v>
      </c>
      <c r="AU95" s="76">
        <f>ROUND(SUM(AU96:AU102),5)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ROUND(SUM(AZ96:AZ102),1)</f>
        <v>0</v>
      </c>
      <c r="BA95" s="75">
        <f>ROUND(SUM(BA96:BA102),1)</f>
        <v>0</v>
      </c>
      <c r="BB95" s="75">
        <f>ROUND(SUM(BB96:BB102),1)</f>
        <v>0</v>
      </c>
      <c r="BC95" s="75">
        <f>ROUND(SUM(BC96:BC102),1)</f>
        <v>0</v>
      </c>
      <c r="BD95" s="77">
        <f>ROUND(SUM(BD96:BD102),1)</f>
        <v>0</v>
      </c>
      <c r="BS95" s="78" t="s">
        <v>74</v>
      </c>
      <c r="BT95" s="78" t="s">
        <v>82</v>
      </c>
      <c r="BU95" s="78" t="s">
        <v>76</v>
      </c>
      <c r="BV95" s="78" t="s">
        <v>77</v>
      </c>
      <c r="BW95" s="78" t="s">
        <v>83</v>
      </c>
      <c r="BX95" s="78" t="s">
        <v>4</v>
      </c>
      <c r="CL95" s="78" t="s">
        <v>1</v>
      </c>
      <c r="CM95" s="78" t="s">
        <v>84</v>
      </c>
    </row>
    <row r="96" spans="1:90" s="3" customFormat="1" ht="35.25" customHeight="1">
      <c r="A96" s="79" t="s">
        <v>85</v>
      </c>
      <c r="B96" s="44"/>
      <c r="C96" s="9"/>
      <c r="D96" s="9"/>
      <c r="E96" s="185" t="s">
        <v>86</v>
      </c>
      <c r="F96" s="185"/>
      <c r="G96" s="185"/>
      <c r="H96" s="185"/>
      <c r="I96" s="185"/>
      <c r="J96" s="9"/>
      <c r="K96" s="185" t="s">
        <v>87</v>
      </c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3">
        <f>'23-400-01-1 - Páteřní roz...'!J32</f>
        <v>0</v>
      </c>
      <c r="AH96" s="184"/>
      <c r="AI96" s="184"/>
      <c r="AJ96" s="184"/>
      <c r="AK96" s="184"/>
      <c r="AL96" s="184"/>
      <c r="AM96" s="184"/>
      <c r="AN96" s="183">
        <f t="shared" si="0"/>
        <v>0</v>
      </c>
      <c r="AO96" s="184"/>
      <c r="AP96" s="184"/>
      <c r="AQ96" s="80" t="s">
        <v>88</v>
      </c>
      <c r="AR96" s="44"/>
      <c r="AS96" s="81">
        <v>0</v>
      </c>
      <c r="AT96" s="82">
        <f t="shared" si="1"/>
        <v>0</v>
      </c>
      <c r="AU96" s="83">
        <f>'23-400-01-1 - Páteřní roz...'!P125</f>
        <v>0</v>
      </c>
      <c r="AV96" s="82">
        <f>'23-400-01-1 - Páteřní roz...'!J35</f>
        <v>0</v>
      </c>
      <c r="AW96" s="82">
        <f>'23-400-01-1 - Páteřní roz...'!J36</f>
        <v>0</v>
      </c>
      <c r="AX96" s="82">
        <f>'23-400-01-1 - Páteřní roz...'!J37</f>
        <v>0</v>
      </c>
      <c r="AY96" s="82">
        <f>'23-400-01-1 - Páteřní roz...'!J38</f>
        <v>0</v>
      </c>
      <c r="AZ96" s="82">
        <f>'23-400-01-1 - Páteřní roz...'!F35</f>
        <v>0</v>
      </c>
      <c r="BA96" s="82">
        <f>'23-400-01-1 - Páteřní roz...'!F36</f>
        <v>0</v>
      </c>
      <c r="BB96" s="82">
        <f>'23-400-01-1 - Páteřní roz...'!F37</f>
        <v>0</v>
      </c>
      <c r="BC96" s="82">
        <f>'23-400-01-1 - Páteřní roz...'!F38</f>
        <v>0</v>
      </c>
      <c r="BD96" s="84">
        <f>'23-400-01-1 - Páteřní roz...'!F39</f>
        <v>0</v>
      </c>
      <c r="BT96" s="21" t="s">
        <v>84</v>
      </c>
      <c r="BV96" s="21" t="s">
        <v>77</v>
      </c>
      <c r="BW96" s="21" t="s">
        <v>89</v>
      </c>
      <c r="BX96" s="21" t="s">
        <v>83</v>
      </c>
      <c r="CL96" s="21" t="s">
        <v>1</v>
      </c>
    </row>
    <row r="97" spans="1:90" s="3" customFormat="1" ht="23.25" customHeight="1">
      <c r="A97" s="79" t="s">
        <v>85</v>
      </c>
      <c r="B97" s="44"/>
      <c r="C97" s="9"/>
      <c r="D97" s="9"/>
      <c r="E97" s="185" t="s">
        <v>90</v>
      </c>
      <c r="F97" s="185"/>
      <c r="G97" s="185"/>
      <c r="H97" s="185"/>
      <c r="I97" s="185"/>
      <c r="J97" s="9"/>
      <c r="K97" s="185" t="s">
        <v>91</v>
      </c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3">
        <f>'23-400-01-2 - OPS-2 (A3 -...'!J32</f>
        <v>0</v>
      </c>
      <c r="AH97" s="184"/>
      <c r="AI97" s="184"/>
      <c r="AJ97" s="184"/>
      <c r="AK97" s="184"/>
      <c r="AL97" s="184"/>
      <c r="AM97" s="184"/>
      <c r="AN97" s="183">
        <f t="shared" si="0"/>
        <v>0</v>
      </c>
      <c r="AO97" s="184"/>
      <c r="AP97" s="184"/>
      <c r="AQ97" s="80" t="s">
        <v>88</v>
      </c>
      <c r="AR97" s="44"/>
      <c r="AS97" s="81">
        <v>0</v>
      </c>
      <c r="AT97" s="82">
        <f t="shared" si="1"/>
        <v>0</v>
      </c>
      <c r="AU97" s="83">
        <f>'23-400-01-2 - OPS-2 (A3 -...'!P125</f>
        <v>0</v>
      </c>
      <c r="AV97" s="82">
        <f>'23-400-01-2 - OPS-2 (A3 -...'!J35</f>
        <v>0</v>
      </c>
      <c r="AW97" s="82">
        <f>'23-400-01-2 - OPS-2 (A3 -...'!J36</f>
        <v>0</v>
      </c>
      <c r="AX97" s="82">
        <f>'23-400-01-2 - OPS-2 (A3 -...'!J37</f>
        <v>0</v>
      </c>
      <c r="AY97" s="82">
        <f>'23-400-01-2 - OPS-2 (A3 -...'!J38</f>
        <v>0</v>
      </c>
      <c r="AZ97" s="82">
        <f>'23-400-01-2 - OPS-2 (A3 -...'!F35</f>
        <v>0</v>
      </c>
      <c r="BA97" s="82">
        <f>'23-400-01-2 - OPS-2 (A3 -...'!F36</f>
        <v>0</v>
      </c>
      <c r="BB97" s="82">
        <f>'23-400-01-2 - OPS-2 (A3 -...'!F37</f>
        <v>0</v>
      </c>
      <c r="BC97" s="82">
        <f>'23-400-01-2 - OPS-2 (A3 -...'!F38</f>
        <v>0</v>
      </c>
      <c r="BD97" s="84">
        <f>'23-400-01-2 - OPS-2 (A3 -...'!F39</f>
        <v>0</v>
      </c>
      <c r="BT97" s="21" t="s">
        <v>84</v>
      </c>
      <c r="BV97" s="21" t="s">
        <v>77</v>
      </c>
      <c r="BW97" s="21" t="s">
        <v>92</v>
      </c>
      <c r="BX97" s="21" t="s">
        <v>83</v>
      </c>
      <c r="CL97" s="21" t="s">
        <v>1</v>
      </c>
    </row>
    <row r="98" spans="1:90" s="3" customFormat="1" ht="23.25" customHeight="1">
      <c r="A98" s="79" t="s">
        <v>85</v>
      </c>
      <c r="B98" s="44"/>
      <c r="C98" s="9"/>
      <c r="D98" s="9"/>
      <c r="E98" s="185" t="s">
        <v>93</v>
      </c>
      <c r="F98" s="185"/>
      <c r="G98" s="185"/>
      <c r="H98" s="185"/>
      <c r="I98" s="185"/>
      <c r="J98" s="9"/>
      <c r="K98" s="185" t="s">
        <v>94</v>
      </c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3">
        <f>'23-400-01-3 - OPS-3 (A4 -...'!J32</f>
        <v>0</v>
      </c>
      <c r="AH98" s="184"/>
      <c r="AI98" s="184"/>
      <c r="AJ98" s="184"/>
      <c r="AK98" s="184"/>
      <c r="AL98" s="184"/>
      <c r="AM98" s="184"/>
      <c r="AN98" s="183">
        <f t="shared" si="0"/>
        <v>0</v>
      </c>
      <c r="AO98" s="184"/>
      <c r="AP98" s="184"/>
      <c r="AQ98" s="80" t="s">
        <v>88</v>
      </c>
      <c r="AR98" s="44"/>
      <c r="AS98" s="81">
        <v>0</v>
      </c>
      <c r="AT98" s="82">
        <f t="shared" si="1"/>
        <v>0</v>
      </c>
      <c r="AU98" s="83">
        <f>'23-400-01-3 - OPS-3 (A4 -...'!P125</f>
        <v>0</v>
      </c>
      <c r="AV98" s="82">
        <f>'23-400-01-3 - OPS-3 (A4 -...'!J35</f>
        <v>0</v>
      </c>
      <c r="AW98" s="82">
        <f>'23-400-01-3 - OPS-3 (A4 -...'!J36</f>
        <v>0</v>
      </c>
      <c r="AX98" s="82">
        <f>'23-400-01-3 - OPS-3 (A4 -...'!J37</f>
        <v>0</v>
      </c>
      <c r="AY98" s="82">
        <f>'23-400-01-3 - OPS-3 (A4 -...'!J38</f>
        <v>0</v>
      </c>
      <c r="AZ98" s="82">
        <f>'23-400-01-3 - OPS-3 (A4 -...'!F35</f>
        <v>0</v>
      </c>
      <c r="BA98" s="82">
        <f>'23-400-01-3 - OPS-3 (A4 -...'!F36</f>
        <v>0</v>
      </c>
      <c r="BB98" s="82">
        <f>'23-400-01-3 - OPS-3 (A4 -...'!F37</f>
        <v>0</v>
      </c>
      <c r="BC98" s="82">
        <f>'23-400-01-3 - OPS-3 (A4 -...'!F38</f>
        <v>0</v>
      </c>
      <c r="BD98" s="84">
        <f>'23-400-01-3 - OPS-3 (A4 -...'!F39</f>
        <v>0</v>
      </c>
      <c r="BT98" s="21" t="s">
        <v>84</v>
      </c>
      <c r="BV98" s="21" t="s">
        <v>77</v>
      </c>
      <c r="BW98" s="21" t="s">
        <v>95</v>
      </c>
      <c r="BX98" s="21" t="s">
        <v>83</v>
      </c>
      <c r="CL98" s="21" t="s">
        <v>1</v>
      </c>
    </row>
    <row r="99" spans="1:90" s="3" customFormat="1" ht="23.25" customHeight="1">
      <c r="A99" s="79" t="s">
        <v>85</v>
      </c>
      <c r="B99" s="44"/>
      <c r="C99" s="9"/>
      <c r="D99" s="9"/>
      <c r="E99" s="185" t="s">
        <v>96</v>
      </c>
      <c r="F99" s="185"/>
      <c r="G99" s="185"/>
      <c r="H99" s="185"/>
      <c r="I99" s="185"/>
      <c r="J99" s="9"/>
      <c r="K99" s="185" t="s">
        <v>97</v>
      </c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3">
        <f>'23-400-01-4 - OPS-4 (A2 -...'!J32</f>
        <v>0</v>
      </c>
      <c r="AH99" s="184"/>
      <c r="AI99" s="184"/>
      <c r="AJ99" s="184"/>
      <c r="AK99" s="184"/>
      <c r="AL99" s="184"/>
      <c r="AM99" s="184"/>
      <c r="AN99" s="183">
        <f t="shared" si="0"/>
        <v>0</v>
      </c>
      <c r="AO99" s="184"/>
      <c r="AP99" s="184"/>
      <c r="AQ99" s="80" t="s">
        <v>88</v>
      </c>
      <c r="AR99" s="44"/>
      <c r="AS99" s="81">
        <v>0</v>
      </c>
      <c r="AT99" s="82">
        <f t="shared" si="1"/>
        <v>0</v>
      </c>
      <c r="AU99" s="83">
        <f>'23-400-01-4 - OPS-4 (A2 -...'!P125</f>
        <v>0</v>
      </c>
      <c r="AV99" s="82">
        <f>'23-400-01-4 - OPS-4 (A2 -...'!J35</f>
        <v>0</v>
      </c>
      <c r="AW99" s="82">
        <f>'23-400-01-4 - OPS-4 (A2 -...'!J36</f>
        <v>0</v>
      </c>
      <c r="AX99" s="82">
        <f>'23-400-01-4 - OPS-4 (A2 -...'!J37</f>
        <v>0</v>
      </c>
      <c r="AY99" s="82">
        <f>'23-400-01-4 - OPS-4 (A2 -...'!J38</f>
        <v>0</v>
      </c>
      <c r="AZ99" s="82">
        <f>'23-400-01-4 - OPS-4 (A2 -...'!F35</f>
        <v>0</v>
      </c>
      <c r="BA99" s="82">
        <f>'23-400-01-4 - OPS-4 (A2 -...'!F36</f>
        <v>0</v>
      </c>
      <c r="BB99" s="82">
        <f>'23-400-01-4 - OPS-4 (A2 -...'!F37</f>
        <v>0</v>
      </c>
      <c r="BC99" s="82">
        <f>'23-400-01-4 - OPS-4 (A2 -...'!F38</f>
        <v>0</v>
      </c>
      <c r="BD99" s="84">
        <f>'23-400-01-4 - OPS-4 (A2 -...'!F39</f>
        <v>0</v>
      </c>
      <c r="BT99" s="21" t="s">
        <v>84</v>
      </c>
      <c r="BV99" s="21" t="s">
        <v>77</v>
      </c>
      <c r="BW99" s="21" t="s">
        <v>98</v>
      </c>
      <c r="BX99" s="21" t="s">
        <v>83</v>
      </c>
      <c r="CL99" s="21" t="s">
        <v>1</v>
      </c>
    </row>
    <row r="100" spans="1:90" s="3" customFormat="1" ht="23.25" customHeight="1">
      <c r="A100" s="79" t="s">
        <v>85</v>
      </c>
      <c r="B100" s="44"/>
      <c r="C100" s="9"/>
      <c r="D100" s="9"/>
      <c r="E100" s="185" t="s">
        <v>99</v>
      </c>
      <c r="F100" s="185"/>
      <c r="G100" s="185"/>
      <c r="H100" s="185"/>
      <c r="I100" s="185"/>
      <c r="J100" s="9"/>
      <c r="K100" s="185" t="s">
        <v>100</v>
      </c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3">
        <f>'23-400-01-5 - OPS-6 (A7 -...'!J32</f>
        <v>0</v>
      </c>
      <c r="AH100" s="184"/>
      <c r="AI100" s="184"/>
      <c r="AJ100" s="184"/>
      <c r="AK100" s="184"/>
      <c r="AL100" s="184"/>
      <c r="AM100" s="184"/>
      <c r="AN100" s="183">
        <f t="shared" si="0"/>
        <v>0</v>
      </c>
      <c r="AO100" s="184"/>
      <c r="AP100" s="184"/>
      <c r="AQ100" s="80" t="s">
        <v>88</v>
      </c>
      <c r="AR100" s="44"/>
      <c r="AS100" s="81">
        <v>0</v>
      </c>
      <c r="AT100" s="82">
        <f t="shared" si="1"/>
        <v>0</v>
      </c>
      <c r="AU100" s="83">
        <f>'23-400-01-5 - OPS-6 (A7 -...'!P125</f>
        <v>0</v>
      </c>
      <c r="AV100" s="82">
        <f>'23-400-01-5 - OPS-6 (A7 -...'!J35</f>
        <v>0</v>
      </c>
      <c r="AW100" s="82">
        <f>'23-400-01-5 - OPS-6 (A7 -...'!J36</f>
        <v>0</v>
      </c>
      <c r="AX100" s="82">
        <f>'23-400-01-5 - OPS-6 (A7 -...'!J37</f>
        <v>0</v>
      </c>
      <c r="AY100" s="82">
        <f>'23-400-01-5 - OPS-6 (A7 -...'!J38</f>
        <v>0</v>
      </c>
      <c r="AZ100" s="82">
        <f>'23-400-01-5 - OPS-6 (A7 -...'!F35</f>
        <v>0</v>
      </c>
      <c r="BA100" s="82">
        <f>'23-400-01-5 - OPS-6 (A7 -...'!F36</f>
        <v>0</v>
      </c>
      <c r="BB100" s="82">
        <f>'23-400-01-5 - OPS-6 (A7 -...'!F37</f>
        <v>0</v>
      </c>
      <c r="BC100" s="82">
        <f>'23-400-01-5 - OPS-6 (A7 -...'!F38</f>
        <v>0</v>
      </c>
      <c r="BD100" s="84">
        <f>'23-400-01-5 - OPS-6 (A7 -...'!F39</f>
        <v>0</v>
      </c>
      <c r="BT100" s="21" t="s">
        <v>84</v>
      </c>
      <c r="BV100" s="21" t="s">
        <v>77</v>
      </c>
      <c r="BW100" s="21" t="s">
        <v>101</v>
      </c>
      <c r="BX100" s="21" t="s">
        <v>83</v>
      </c>
      <c r="CL100" s="21" t="s">
        <v>1</v>
      </c>
    </row>
    <row r="101" spans="1:90" s="3" customFormat="1" ht="23.25" customHeight="1">
      <c r="A101" s="79" t="s">
        <v>85</v>
      </c>
      <c r="B101" s="44"/>
      <c r="C101" s="9"/>
      <c r="D101" s="9"/>
      <c r="E101" s="185" t="s">
        <v>102</v>
      </c>
      <c r="F101" s="185"/>
      <c r="G101" s="185"/>
      <c r="H101" s="185"/>
      <c r="I101" s="185"/>
      <c r="J101" s="9"/>
      <c r="K101" s="185" t="s">
        <v>103</v>
      </c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3">
        <f>'23-400-01-6 - OPS-11 (A8 ...'!J32</f>
        <v>0</v>
      </c>
      <c r="AH101" s="184"/>
      <c r="AI101" s="184"/>
      <c r="AJ101" s="184"/>
      <c r="AK101" s="184"/>
      <c r="AL101" s="184"/>
      <c r="AM101" s="184"/>
      <c r="AN101" s="183">
        <f t="shared" si="0"/>
        <v>0</v>
      </c>
      <c r="AO101" s="184"/>
      <c r="AP101" s="184"/>
      <c r="AQ101" s="80" t="s">
        <v>88</v>
      </c>
      <c r="AR101" s="44"/>
      <c r="AS101" s="81">
        <v>0</v>
      </c>
      <c r="AT101" s="82">
        <f t="shared" si="1"/>
        <v>0</v>
      </c>
      <c r="AU101" s="83">
        <f>'23-400-01-6 - OPS-11 (A8 ...'!P125</f>
        <v>0</v>
      </c>
      <c r="AV101" s="82">
        <f>'23-400-01-6 - OPS-11 (A8 ...'!J35</f>
        <v>0</v>
      </c>
      <c r="AW101" s="82">
        <f>'23-400-01-6 - OPS-11 (A8 ...'!J36</f>
        <v>0</v>
      </c>
      <c r="AX101" s="82">
        <f>'23-400-01-6 - OPS-11 (A8 ...'!J37</f>
        <v>0</v>
      </c>
      <c r="AY101" s="82">
        <f>'23-400-01-6 - OPS-11 (A8 ...'!J38</f>
        <v>0</v>
      </c>
      <c r="AZ101" s="82">
        <f>'23-400-01-6 - OPS-11 (A8 ...'!F35</f>
        <v>0</v>
      </c>
      <c r="BA101" s="82">
        <f>'23-400-01-6 - OPS-11 (A8 ...'!F36</f>
        <v>0</v>
      </c>
      <c r="BB101" s="82">
        <f>'23-400-01-6 - OPS-11 (A8 ...'!F37</f>
        <v>0</v>
      </c>
      <c r="BC101" s="82">
        <f>'23-400-01-6 - OPS-11 (A8 ...'!F38</f>
        <v>0</v>
      </c>
      <c r="BD101" s="84">
        <f>'23-400-01-6 - OPS-11 (A8 ...'!F39</f>
        <v>0</v>
      </c>
      <c r="BT101" s="21" t="s">
        <v>84</v>
      </c>
      <c r="BV101" s="21" t="s">
        <v>77</v>
      </c>
      <c r="BW101" s="21" t="s">
        <v>104</v>
      </c>
      <c r="BX101" s="21" t="s">
        <v>83</v>
      </c>
      <c r="CL101" s="21" t="s">
        <v>1</v>
      </c>
    </row>
    <row r="102" spans="1:90" s="3" customFormat="1" ht="23.25" customHeight="1">
      <c r="A102" s="79" t="s">
        <v>85</v>
      </c>
      <c r="B102" s="44"/>
      <c r="C102" s="9"/>
      <c r="D102" s="9"/>
      <c r="E102" s="185" t="s">
        <v>105</v>
      </c>
      <c r="F102" s="185"/>
      <c r="G102" s="185"/>
      <c r="H102" s="185"/>
      <c r="I102" s="185"/>
      <c r="J102" s="9"/>
      <c r="K102" s="185" t="s">
        <v>106</v>
      </c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3">
        <f>'23-400-01-7 - OPS 9 (Pavi...'!J32</f>
        <v>0</v>
      </c>
      <c r="AH102" s="184"/>
      <c r="AI102" s="184"/>
      <c r="AJ102" s="184"/>
      <c r="AK102" s="184"/>
      <c r="AL102" s="184"/>
      <c r="AM102" s="184"/>
      <c r="AN102" s="183">
        <f t="shared" si="0"/>
        <v>0</v>
      </c>
      <c r="AO102" s="184"/>
      <c r="AP102" s="184"/>
      <c r="AQ102" s="80" t="s">
        <v>88</v>
      </c>
      <c r="AR102" s="44"/>
      <c r="AS102" s="85">
        <v>0</v>
      </c>
      <c r="AT102" s="86">
        <f t="shared" si="1"/>
        <v>0</v>
      </c>
      <c r="AU102" s="87">
        <f>'23-400-01-7 - OPS 9 (Pavi...'!P125</f>
        <v>0</v>
      </c>
      <c r="AV102" s="86">
        <f>'23-400-01-7 - OPS 9 (Pavi...'!J35</f>
        <v>0</v>
      </c>
      <c r="AW102" s="86">
        <f>'23-400-01-7 - OPS 9 (Pavi...'!J36</f>
        <v>0</v>
      </c>
      <c r="AX102" s="86">
        <f>'23-400-01-7 - OPS 9 (Pavi...'!J37</f>
        <v>0</v>
      </c>
      <c r="AY102" s="86">
        <f>'23-400-01-7 - OPS 9 (Pavi...'!J38</f>
        <v>0</v>
      </c>
      <c r="AZ102" s="86">
        <f>'23-400-01-7 - OPS 9 (Pavi...'!F35</f>
        <v>0</v>
      </c>
      <c r="BA102" s="86">
        <f>'23-400-01-7 - OPS 9 (Pavi...'!F36</f>
        <v>0</v>
      </c>
      <c r="BB102" s="86">
        <f>'23-400-01-7 - OPS 9 (Pavi...'!F37</f>
        <v>0</v>
      </c>
      <c r="BC102" s="86">
        <f>'23-400-01-7 - OPS 9 (Pavi...'!F38</f>
        <v>0</v>
      </c>
      <c r="BD102" s="88">
        <f>'23-400-01-7 - OPS 9 (Pavi...'!F39</f>
        <v>0</v>
      </c>
      <c r="BT102" s="21" t="s">
        <v>84</v>
      </c>
      <c r="BV102" s="21" t="s">
        <v>77</v>
      </c>
      <c r="BW102" s="21" t="s">
        <v>107</v>
      </c>
      <c r="BX102" s="21" t="s">
        <v>83</v>
      </c>
      <c r="CL102" s="21" t="s">
        <v>1</v>
      </c>
    </row>
    <row r="103" spans="2:44" s="1" customFormat="1" ht="30" customHeight="1">
      <c r="B103" s="28"/>
      <c r="AR103" s="28"/>
    </row>
    <row r="104" spans="2:44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28"/>
    </row>
  </sheetData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2:AP102"/>
    <mergeCell ref="AG102:AM102"/>
    <mergeCell ref="E102:I102"/>
    <mergeCell ref="K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J85"/>
    <mergeCell ref="AM87:AN87"/>
    <mergeCell ref="AS89:AT91"/>
    <mergeCell ref="AM89:AP89"/>
    <mergeCell ref="AM90:AP90"/>
  </mergeCells>
  <hyperlinks>
    <hyperlink ref="A96" location="'23-400-01-1 - Páteřní roz...'!C2" display="/"/>
    <hyperlink ref="A97" location="'23-400-01-2 - OPS-2 (A3 -...'!C2" display="/"/>
    <hyperlink ref="A98" location="'23-400-01-3 - OPS-3 (A4 -...'!C2" display="/"/>
    <hyperlink ref="A99" location="'23-400-01-4 - OPS-4 (A2 -...'!C2" display="/"/>
    <hyperlink ref="A100" location="'23-400-01-5 - OPS-6 (A7 -...'!C2" display="/"/>
    <hyperlink ref="A101" location="'23-400-01-6 - OPS-11 (A8 ...'!C2" display="/"/>
    <hyperlink ref="A102" location="'23-400-01-7 - OPS 9 (Pav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Header>&amp;LSvazek č. 5 Zadávací dokumentace veřejné zakázky  „Nemocnice Vyškov – rozvody dezinfikované
studené vody do jednotlivých OPS“ - • Soupis prací s výkazem výměr
</oddHeader>
    <oddFooter>&amp;CStrana &amp;P z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7"/>
  <sheetViews>
    <sheetView showGridLines="0" tabSelected="1" workbookViewId="0" topLeftCell="A1">
      <selection activeCell="F144" sqref="F14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3" t="s">
        <v>89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108</v>
      </c>
      <c r="L4" s="16"/>
      <c r="M4" s="89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Nemocnice Vyškov, p.o.</v>
      </c>
      <c r="F7" s="209"/>
      <c r="G7" s="209"/>
      <c r="H7" s="209"/>
      <c r="L7" s="16"/>
    </row>
    <row r="8" spans="2:12" ht="12" customHeight="1">
      <c r="B8" s="16"/>
      <c r="D8" s="23" t="s">
        <v>109</v>
      </c>
      <c r="L8" s="16"/>
    </row>
    <row r="9" spans="2:12" s="1" customFormat="1" ht="16.5" customHeight="1">
      <c r="B9" s="28"/>
      <c r="E9" s="208" t="s">
        <v>110</v>
      </c>
      <c r="F9" s="210"/>
      <c r="G9" s="210"/>
      <c r="H9" s="210"/>
      <c r="L9" s="28"/>
    </row>
    <row r="10" spans="2:12" s="1" customFormat="1" ht="12" customHeight="1">
      <c r="B10" s="28"/>
      <c r="D10" s="23" t="s">
        <v>111</v>
      </c>
      <c r="L10" s="28"/>
    </row>
    <row r="11" spans="2:12" s="1" customFormat="1" ht="30" customHeight="1">
      <c r="B11" s="28"/>
      <c r="E11" s="165" t="s">
        <v>112</v>
      </c>
      <c r="F11" s="210"/>
      <c r="G11" s="210"/>
      <c r="H11" s="210"/>
      <c r="L11" s="28"/>
    </row>
    <row r="12" spans="2:12" s="1" customFormat="1" ht="10.2">
      <c r="B12" s="28"/>
      <c r="L12" s="28"/>
    </row>
    <row r="13" spans="2:12" s="1" customFormat="1" ht="12" customHeight="1">
      <c r="B13" s="28"/>
      <c r="D13" s="23" t="s">
        <v>18</v>
      </c>
      <c r="F13" s="21" t="s">
        <v>1</v>
      </c>
      <c r="I13" s="23" t="s">
        <v>19</v>
      </c>
      <c r="J13" s="21" t="s">
        <v>1</v>
      </c>
      <c r="L13" s="28"/>
    </row>
    <row r="14" spans="2:12" s="1" customFormat="1" ht="12" customHeight="1">
      <c r="B14" s="28"/>
      <c r="D14" s="23" t="s">
        <v>20</v>
      </c>
      <c r="F14" s="21" t="s">
        <v>21</v>
      </c>
      <c r="I14" s="23" t="s">
        <v>22</v>
      </c>
      <c r="J14" s="48" t="str">
        <f>'Rekapitulace stavby'!AN8</f>
        <v>28. 7. 2023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3" t="s">
        <v>24</v>
      </c>
      <c r="I16" s="23" t="s">
        <v>25</v>
      </c>
      <c r="J16" s="21" t="str">
        <f>IF('Rekapitulace stavby'!AN10="","",'Rekapitulace stavby'!AN10)</f>
        <v/>
      </c>
      <c r="L16" s="28"/>
    </row>
    <row r="17" spans="2:12" s="1" customFormat="1" ht="18" customHeight="1">
      <c r="B17" s="28"/>
      <c r="E17" s="21" t="str">
        <f>IF('Rekapitulace stavby'!E11="","",'Rekapitulace stavby'!E11)</f>
        <v xml:space="preserve"> </v>
      </c>
      <c r="I17" s="23" t="s">
        <v>26</v>
      </c>
      <c r="J17" s="21" t="str">
        <f>IF('Rekapitulace stavby'!AN11="","",'Rekapitulace stavby'!AN11)</f>
        <v/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25</v>
      </c>
      <c r="J19" s="24" t="str">
        <f>'Rekapitulace stavby'!AN13</f>
        <v>Vyplň údaj</v>
      </c>
      <c r="L19" s="28"/>
    </row>
    <row r="20" spans="2:12" s="1" customFormat="1" ht="18" customHeight="1">
      <c r="B20" s="28"/>
      <c r="E20" s="211" t="str">
        <f>'Rekapitulace stavby'!E14</f>
        <v>Vyplň údaj</v>
      </c>
      <c r="F20" s="191"/>
      <c r="G20" s="191"/>
      <c r="H20" s="191"/>
      <c r="I20" s="23" t="s">
        <v>26</v>
      </c>
      <c r="J20" s="24" t="str">
        <f>'Rekapitulace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25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25</v>
      </c>
      <c r="J25" s="21" t="str">
        <f>IF('Rekapitulace stavby'!AN19="","",'Rekapitulace stavby'!AN19)</f>
        <v/>
      </c>
      <c r="L25" s="28"/>
    </row>
    <row r="26" spans="2:12" s="1" customFormat="1" ht="18" customHeight="1">
      <c r="B26" s="28"/>
      <c r="E26" s="21" t="str">
        <f>IF('Rekapitulace stavby'!E20="","",'Rekapitulace stavby'!E20)</f>
        <v xml:space="preserve"> </v>
      </c>
      <c r="I26" s="23" t="s">
        <v>26</v>
      </c>
      <c r="J26" s="21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0"/>
      <c r="E29" s="196" t="s">
        <v>1</v>
      </c>
      <c r="F29" s="196"/>
      <c r="G29" s="196"/>
      <c r="H29" s="196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35</v>
      </c>
      <c r="J32" s="62">
        <f>ROUND(J125,1)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>
      <c r="B35" s="28"/>
      <c r="D35" s="51" t="s">
        <v>39</v>
      </c>
      <c r="E35" s="23" t="s">
        <v>40</v>
      </c>
      <c r="F35" s="82">
        <f>ROUND((SUM(BE125:BE166)),1)</f>
        <v>0</v>
      </c>
      <c r="I35" s="92">
        <v>0.21</v>
      </c>
      <c r="J35" s="82">
        <f>ROUND(((SUM(BE125:BE166))*I35),1)</f>
        <v>0</v>
      </c>
      <c r="L35" s="28"/>
    </row>
    <row r="36" spans="2:12" s="1" customFormat="1" ht="14.4" customHeight="1">
      <c r="B36" s="28"/>
      <c r="E36" s="23" t="s">
        <v>41</v>
      </c>
      <c r="F36" s="82">
        <f>ROUND((SUM(BF125:BF166)),1)</f>
        <v>0</v>
      </c>
      <c r="I36" s="92">
        <v>0.15</v>
      </c>
      <c r="J36" s="82">
        <f>ROUND(((SUM(BF125:BF166))*I36),1)</f>
        <v>0</v>
      </c>
      <c r="L36" s="28"/>
    </row>
    <row r="37" spans="2:12" s="1" customFormat="1" ht="14.4" customHeight="1" hidden="1">
      <c r="B37" s="28"/>
      <c r="E37" s="23" t="s">
        <v>42</v>
      </c>
      <c r="F37" s="82">
        <f>ROUND((SUM(BG125:BG166)),1)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3" t="s">
        <v>43</v>
      </c>
      <c r="F38" s="82">
        <f>ROUND((SUM(BH125:BH166)),1)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3" t="s">
        <v>44</v>
      </c>
      <c r="F39" s="82">
        <f>ROUND((SUM(BI125:BI166)),1)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28"/>
      <c r="D61" s="39" t="s">
        <v>50</v>
      </c>
      <c r="E61" s="30"/>
      <c r="F61" s="99" t="s">
        <v>51</v>
      </c>
      <c r="G61" s="39" t="s">
        <v>50</v>
      </c>
      <c r="H61" s="30"/>
      <c r="I61" s="30"/>
      <c r="J61" s="100" t="s">
        <v>51</v>
      </c>
      <c r="K61" s="30"/>
      <c r="L61" s="28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28"/>
      <c r="D76" s="39" t="s">
        <v>50</v>
      </c>
      <c r="E76" s="30"/>
      <c r="F76" s="99" t="s">
        <v>51</v>
      </c>
      <c r="G76" s="39" t="s">
        <v>50</v>
      </c>
      <c r="H76" s="30"/>
      <c r="I76" s="30"/>
      <c r="J76" s="100" t="s">
        <v>51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113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8" t="str">
        <f>E7</f>
        <v>Nemocnice Vyškov, p.o.</v>
      </c>
      <c r="F85" s="209"/>
      <c r="G85" s="209"/>
      <c r="H85" s="209"/>
      <c r="L85" s="28"/>
    </row>
    <row r="86" spans="2:12" ht="12" customHeight="1" hidden="1">
      <c r="B86" s="16"/>
      <c r="C86" s="23" t="s">
        <v>109</v>
      </c>
      <c r="L86" s="16"/>
    </row>
    <row r="87" spans="2:12" s="1" customFormat="1" ht="16.5" customHeight="1" hidden="1">
      <c r="B87" s="28"/>
      <c r="E87" s="208" t="s">
        <v>110</v>
      </c>
      <c r="F87" s="210"/>
      <c r="G87" s="210"/>
      <c r="H87" s="210"/>
      <c r="L87" s="28"/>
    </row>
    <row r="88" spans="2:12" s="1" customFormat="1" ht="12" customHeight="1" hidden="1">
      <c r="B88" s="28"/>
      <c r="C88" s="23" t="s">
        <v>111</v>
      </c>
      <c r="L88" s="28"/>
    </row>
    <row r="89" spans="2:12" s="1" customFormat="1" ht="30" customHeight="1" hidden="1">
      <c r="B89" s="28"/>
      <c r="E89" s="165" t="str">
        <f>E11</f>
        <v>23-400-01-1 - Páteřní rozvod v technologickém kanále + OPS-5 Zdroj chlordioxidu (A6 - Interna - západ)</v>
      </c>
      <c r="F89" s="210"/>
      <c r="G89" s="210"/>
      <c r="H89" s="210"/>
      <c r="L89" s="28"/>
    </row>
    <row r="90" spans="2:12" s="1" customFormat="1" ht="6.9" customHeight="1" hidden="1">
      <c r="B90" s="28"/>
      <c r="L90" s="28"/>
    </row>
    <row r="91" spans="2:12" s="1" customFormat="1" ht="12" customHeight="1" hidden="1">
      <c r="B91" s="28"/>
      <c r="C91" s="23" t="s">
        <v>20</v>
      </c>
      <c r="F91" s="21" t="str">
        <f>F14</f>
        <v xml:space="preserve"> </v>
      </c>
      <c r="I91" s="23" t="s">
        <v>22</v>
      </c>
      <c r="J91" s="48" t="str">
        <f>IF(J14="","",J14)</f>
        <v>28. 7. 2023</v>
      </c>
      <c r="L91" s="28"/>
    </row>
    <row r="92" spans="2:12" s="1" customFormat="1" ht="6.9" customHeight="1" hidden="1">
      <c r="B92" s="28"/>
      <c r="L92" s="28"/>
    </row>
    <row r="93" spans="2:12" s="1" customFormat="1" ht="15.15" customHeight="1" hidden="1">
      <c r="B93" s="28"/>
      <c r="C93" s="23" t="s">
        <v>24</v>
      </c>
      <c r="F93" s="21" t="str">
        <f>E17</f>
        <v xml:space="preserve"> </v>
      </c>
      <c r="I93" s="23" t="s">
        <v>29</v>
      </c>
      <c r="J93" s="26" t="str">
        <f>E23</f>
        <v>Ing. Lukáš Zvolský</v>
      </c>
      <c r="L93" s="28"/>
    </row>
    <row r="94" spans="2:12" s="1" customFormat="1" ht="15.15" customHeight="1" hidden="1">
      <c r="B94" s="28"/>
      <c r="C94" s="23" t="s">
        <v>27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35" customHeight="1" hidden="1">
      <c r="B95" s="28"/>
      <c r="L95" s="28"/>
    </row>
    <row r="96" spans="2:12" s="1" customFormat="1" ht="29.25" customHeight="1" hidden="1">
      <c r="B96" s="28"/>
      <c r="C96" s="101" t="s">
        <v>114</v>
      </c>
      <c r="D96" s="93"/>
      <c r="E96" s="93"/>
      <c r="F96" s="93"/>
      <c r="G96" s="93"/>
      <c r="H96" s="93"/>
      <c r="I96" s="93"/>
      <c r="J96" s="102" t="s">
        <v>115</v>
      </c>
      <c r="K96" s="93"/>
      <c r="L96" s="28"/>
    </row>
    <row r="97" spans="2:12" s="1" customFormat="1" ht="10.35" customHeight="1" hidden="1">
      <c r="B97" s="28"/>
      <c r="L97" s="28"/>
    </row>
    <row r="98" spans="2:47" s="1" customFormat="1" ht="22.8" customHeight="1" hidden="1">
      <c r="B98" s="28"/>
      <c r="C98" s="103" t="s">
        <v>116</v>
      </c>
      <c r="J98" s="62">
        <f>J125</f>
        <v>0</v>
      </c>
      <c r="L98" s="28"/>
      <c r="AU98" s="13" t="s">
        <v>117</v>
      </c>
    </row>
    <row r="99" spans="2:12" s="8" customFormat="1" ht="24.9" customHeight="1" hidden="1">
      <c r="B99" s="104"/>
      <c r="D99" s="105" t="s">
        <v>118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9" customFormat="1" ht="19.95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5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J133</f>
        <v>0</v>
      </c>
      <c r="L101" s="108"/>
    </row>
    <row r="102" spans="2:12" s="9" customFormat="1" ht="19.95" customHeight="1" hidden="1">
      <c r="B102" s="108"/>
      <c r="D102" s="109" t="s">
        <v>121</v>
      </c>
      <c r="E102" s="110"/>
      <c r="F102" s="110"/>
      <c r="G102" s="110"/>
      <c r="H102" s="110"/>
      <c r="I102" s="110"/>
      <c r="J102" s="111">
        <f>J159</f>
        <v>0</v>
      </c>
      <c r="L102" s="108"/>
    </row>
    <row r="103" spans="2:12" s="8" customFormat="1" ht="24.9" customHeight="1" hidden="1">
      <c r="B103" s="104"/>
      <c r="D103" s="105" t="s">
        <v>122</v>
      </c>
      <c r="E103" s="106"/>
      <c r="F103" s="106"/>
      <c r="G103" s="106"/>
      <c r="H103" s="106"/>
      <c r="I103" s="106"/>
      <c r="J103" s="107">
        <f>J164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0.2" hidden="1"/>
    <row r="107" ht="10.2" hidden="1"/>
    <row r="108" ht="10.2" hidden="1"/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17" t="s">
        <v>123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Nemocnice Vyškov, p.o.</v>
      </c>
      <c r="F113" s="209"/>
      <c r="G113" s="209"/>
      <c r="H113" s="209"/>
      <c r="L113" s="28"/>
    </row>
    <row r="114" spans="2:12" ht="12" customHeight="1">
      <c r="B114" s="16"/>
      <c r="C114" s="23" t="s">
        <v>109</v>
      </c>
      <c r="L114" s="16"/>
    </row>
    <row r="115" spans="2:12" s="1" customFormat="1" ht="16.5" customHeight="1">
      <c r="B115" s="28"/>
      <c r="E115" s="208" t="s">
        <v>110</v>
      </c>
      <c r="F115" s="210"/>
      <c r="G115" s="210"/>
      <c r="H115" s="210"/>
      <c r="L115" s="28"/>
    </row>
    <row r="116" spans="2:12" s="1" customFormat="1" ht="12" customHeight="1">
      <c r="B116" s="28"/>
      <c r="C116" s="23" t="s">
        <v>111</v>
      </c>
      <c r="L116" s="28"/>
    </row>
    <row r="117" spans="2:12" s="1" customFormat="1" ht="30" customHeight="1">
      <c r="B117" s="28"/>
      <c r="E117" s="165" t="str">
        <f>E11</f>
        <v>23-400-01-1 - Páteřní rozvod v technologickém kanále + OPS-5 Zdroj chlordioxidu (A6 - Interna - západ)</v>
      </c>
      <c r="F117" s="210"/>
      <c r="G117" s="210"/>
      <c r="H117" s="210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F14</f>
        <v xml:space="preserve"> </v>
      </c>
      <c r="I119" s="23" t="s">
        <v>22</v>
      </c>
      <c r="J119" s="48" t="str">
        <f>IF(J14="","",J14)</f>
        <v>28. 7. 2023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24</v>
      </c>
      <c r="F121" s="21" t="str">
        <f>E17</f>
        <v xml:space="preserve"> </v>
      </c>
      <c r="I121" s="23" t="s">
        <v>29</v>
      </c>
      <c r="J121" s="26" t="str">
        <f>E23</f>
        <v>Ing. Lukáš Zvolský</v>
      </c>
      <c r="L121" s="28"/>
    </row>
    <row r="122" spans="2:12" s="1" customFormat="1" ht="15.15" customHeight="1">
      <c r="B122" s="28"/>
      <c r="C122" s="23" t="s">
        <v>27</v>
      </c>
      <c r="F122" s="21" t="str">
        <f>IF(E20="","",E20)</f>
        <v>Vyplň údaj</v>
      </c>
      <c r="I122" s="23" t="s">
        <v>31</v>
      </c>
      <c r="J122" s="26" t="str">
        <f>E26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124</v>
      </c>
      <c r="D124" s="114" t="s">
        <v>60</v>
      </c>
      <c r="E124" s="114" t="s">
        <v>56</v>
      </c>
      <c r="F124" s="114" t="s">
        <v>57</v>
      </c>
      <c r="G124" s="114" t="s">
        <v>125</v>
      </c>
      <c r="H124" s="114" t="s">
        <v>126</v>
      </c>
      <c r="I124" s="114" t="s">
        <v>127</v>
      </c>
      <c r="J124" s="115" t="s">
        <v>115</v>
      </c>
      <c r="K124" s="116" t="s">
        <v>128</v>
      </c>
      <c r="L124" s="112"/>
      <c r="M124" s="55" t="s">
        <v>1</v>
      </c>
      <c r="N124" s="56" t="s">
        <v>39</v>
      </c>
      <c r="O124" s="56" t="s">
        <v>129</v>
      </c>
      <c r="P124" s="56" t="s">
        <v>130</v>
      </c>
      <c r="Q124" s="56" t="s">
        <v>131</v>
      </c>
      <c r="R124" s="56" t="s">
        <v>132</v>
      </c>
      <c r="S124" s="56" t="s">
        <v>133</v>
      </c>
      <c r="T124" s="57" t="s">
        <v>134</v>
      </c>
    </row>
    <row r="125" spans="2:63" s="1" customFormat="1" ht="22.8" customHeight="1">
      <c r="B125" s="28"/>
      <c r="C125" s="60" t="s">
        <v>135</v>
      </c>
      <c r="J125" s="117">
        <f>BK125</f>
        <v>0</v>
      </c>
      <c r="L125" s="28"/>
      <c r="M125" s="58"/>
      <c r="N125" s="49"/>
      <c r="O125" s="49"/>
      <c r="P125" s="118">
        <f>P126+P164</f>
        <v>0</v>
      </c>
      <c r="Q125" s="49"/>
      <c r="R125" s="118">
        <f>R126+R164</f>
        <v>0.50779</v>
      </c>
      <c r="S125" s="49"/>
      <c r="T125" s="119">
        <f>T126+T164</f>
        <v>0.0031200000000000004</v>
      </c>
      <c r="AT125" s="13" t="s">
        <v>74</v>
      </c>
      <c r="AU125" s="13" t="s">
        <v>117</v>
      </c>
      <c r="BK125" s="120">
        <f>BK126+BK164</f>
        <v>0</v>
      </c>
    </row>
    <row r="126" spans="2:63" s="11" customFormat="1" ht="25.95" customHeight="1">
      <c r="B126" s="121"/>
      <c r="D126" s="122" t="s">
        <v>74</v>
      </c>
      <c r="E126" s="123" t="s">
        <v>136</v>
      </c>
      <c r="F126" s="123" t="s">
        <v>137</v>
      </c>
      <c r="I126" s="124"/>
      <c r="J126" s="125">
        <f>BK126</f>
        <v>0</v>
      </c>
      <c r="L126" s="121"/>
      <c r="M126" s="126"/>
      <c r="P126" s="127">
        <f>P127+P133+P159</f>
        <v>0</v>
      </c>
      <c r="R126" s="127">
        <f>R127+R133+R159</f>
        <v>0.50779</v>
      </c>
      <c r="T126" s="128">
        <f>T127+T133+T159</f>
        <v>0.0031200000000000004</v>
      </c>
      <c r="AR126" s="122" t="s">
        <v>84</v>
      </c>
      <c r="AT126" s="129" t="s">
        <v>74</v>
      </c>
      <c r="AU126" s="129" t="s">
        <v>75</v>
      </c>
      <c r="AY126" s="122" t="s">
        <v>138</v>
      </c>
      <c r="BK126" s="130">
        <f>BK127+BK133+BK159</f>
        <v>0</v>
      </c>
    </row>
    <row r="127" spans="2:63" s="11" customFormat="1" ht="22.8" customHeight="1">
      <c r="B127" s="121"/>
      <c r="D127" s="122" t="s">
        <v>74</v>
      </c>
      <c r="E127" s="131" t="s">
        <v>139</v>
      </c>
      <c r="F127" s="131" t="s">
        <v>140</v>
      </c>
      <c r="I127" s="124"/>
      <c r="J127" s="132">
        <f>BK127</f>
        <v>0</v>
      </c>
      <c r="L127" s="121"/>
      <c r="M127" s="126"/>
      <c r="P127" s="127">
        <f>SUM(P128:P132)</f>
        <v>0</v>
      </c>
      <c r="R127" s="127">
        <f>SUM(R128:R132)</f>
        <v>0</v>
      </c>
      <c r="T127" s="128">
        <f>SUM(T128:T132)</f>
        <v>0</v>
      </c>
      <c r="AR127" s="122" t="s">
        <v>84</v>
      </c>
      <c r="AT127" s="129" t="s">
        <v>74</v>
      </c>
      <c r="AU127" s="129" t="s">
        <v>82</v>
      </c>
      <c r="AY127" s="122" t="s">
        <v>138</v>
      </c>
      <c r="BK127" s="130">
        <f>SUM(BK128:BK132)</f>
        <v>0</v>
      </c>
    </row>
    <row r="128" spans="2:65" s="1" customFormat="1" ht="16.5" customHeight="1">
      <c r="B128" s="133"/>
      <c r="C128" s="134" t="s">
        <v>82</v>
      </c>
      <c r="D128" s="134" t="s">
        <v>141</v>
      </c>
      <c r="E128" s="135" t="s">
        <v>142</v>
      </c>
      <c r="F128" s="136" t="s">
        <v>143</v>
      </c>
      <c r="G128" s="137" t="s">
        <v>144</v>
      </c>
      <c r="H128" s="138">
        <v>8</v>
      </c>
      <c r="I128" s="139"/>
      <c r="J128" s="140">
        <f>ROUND(I128*H128,1)</f>
        <v>0</v>
      </c>
      <c r="K128" s="141"/>
      <c r="L128" s="142"/>
      <c r="M128" s="143" t="s">
        <v>1</v>
      </c>
      <c r="N128" s="144" t="s">
        <v>40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145</v>
      </c>
      <c r="AT128" s="147" t="s">
        <v>141</v>
      </c>
      <c r="AU128" s="147" t="s">
        <v>84</v>
      </c>
      <c r="AY128" s="13" t="s">
        <v>138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3" t="s">
        <v>82</v>
      </c>
      <c r="BK128" s="148">
        <f>ROUND(I128*H128,1)</f>
        <v>0</v>
      </c>
      <c r="BL128" s="13" t="s">
        <v>146</v>
      </c>
      <c r="BM128" s="147" t="s">
        <v>147</v>
      </c>
    </row>
    <row r="129" spans="2:65" s="1" customFormat="1" ht="16.5" customHeight="1">
      <c r="B129" s="133"/>
      <c r="C129" s="134" t="s">
        <v>84</v>
      </c>
      <c r="D129" s="134" t="s">
        <v>141</v>
      </c>
      <c r="E129" s="135" t="s">
        <v>148</v>
      </c>
      <c r="F129" s="136" t="s">
        <v>149</v>
      </c>
      <c r="G129" s="137" t="s">
        <v>144</v>
      </c>
      <c r="H129" s="138">
        <v>173</v>
      </c>
      <c r="I129" s="139"/>
      <c r="J129" s="140">
        <f>ROUND(I129*H129,1)</f>
        <v>0</v>
      </c>
      <c r="K129" s="141"/>
      <c r="L129" s="142"/>
      <c r="M129" s="143" t="s">
        <v>1</v>
      </c>
      <c r="N129" s="144" t="s">
        <v>40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145</v>
      </c>
      <c r="AT129" s="147" t="s">
        <v>141</v>
      </c>
      <c r="AU129" s="147" t="s">
        <v>84</v>
      </c>
      <c r="AY129" s="13" t="s">
        <v>138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3" t="s">
        <v>82</v>
      </c>
      <c r="BK129" s="148">
        <f>ROUND(I129*H129,1)</f>
        <v>0</v>
      </c>
      <c r="BL129" s="13" t="s">
        <v>146</v>
      </c>
      <c r="BM129" s="147" t="s">
        <v>150</v>
      </c>
    </row>
    <row r="130" spans="2:65" s="1" customFormat="1" ht="16.5" customHeight="1">
      <c r="B130" s="133"/>
      <c r="C130" s="149" t="s">
        <v>151</v>
      </c>
      <c r="D130" s="149" t="s">
        <v>152</v>
      </c>
      <c r="E130" s="150" t="s">
        <v>153</v>
      </c>
      <c r="F130" s="151" t="s">
        <v>154</v>
      </c>
      <c r="G130" s="152" t="s">
        <v>144</v>
      </c>
      <c r="H130" s="153">
        <v>181</v>
      </c>
      <c r="I130" s="154"/>
      <c r="J130" s="155">
        <f>ROUND(I130*H130,1)</f>
        <v>0</v>
      </c>
      <c r="K130" s="156"/>
      <c r="L130" s="28"/>
      <c r="M130" s="157" t="s">
        <v>1</v>
      </c>
      <c r="N130" s="158" t="s">
        <v>40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146</v>
      </c>
      <c r="AT130" s="147" t="s">
        <v>152</v>
      </c>
      <c r="AU130" s="147" t="s">
        <v>84</v>
      </c>
      <c r="AY130" s="13" t="s">
        <v>138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3" t="s">
        <v>82</v>
      </c>
      <c r="BK130" s="148">
        <f>ROUND(I130*H130,1)</f>
        <v>0</v>
      </c>
      <c r="BL130" s="13" t="s">
        <v>146</v>
      </c>
      <c r="BM130" s="147" t="s">
        <v>155</v>
      </c>
    </row>
    <row r="131" spans="2:65" s="1" customFormat="1" ht="24.15" customHeight="1">
      <c r="B131" s="133"/>
      <c r="C131" s="149" t="s">
        <v>156</v>
      </c>
      <c r="D131" s="149" t="s">
        <v>152</v>
      </c>
      <c r="E131" s="150" t="s">
        <v>157</v>
      </c>
      <c r="F131" s="151" t="s">
        <v>158</v>
      </c>
      <c r="G131" s="152" t="s">
        <v>159</v>
      </c>
      <c r="H131" s="159"/>
      <c r="I131" s="154"/>
      <c r="J131" s="155">
        <f>ROUND(I131*H131,1)</f>
        <v>0</v>
      </c>
      <c r="K131" s="156"/>
      <c r="L131" s="28"/>
      <c r="M131" s="157" t="s">
        <v>1</v>
      </c>
      <c r="N131" s="158" t="s">
        <v>40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146</v>
      </c>
      <c r="AT131" s="147" t="s">
        <v>152</v>
      </c>
      <c r="AU131" s="147" t="s">
        <v>84</v>
      </c>
      <c r="AY131" s="13" t="s">
        <v>138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3" t="s">
        <v>82</v>
      </c>
      <c r="BK131" s="148">
        <f>ROUND(I131*H131,1)</f>
        <v>0</v>
      </c>
      <c r="BL131" s="13" t="s">
        <v>146</v>
      </c>
      <c r="BM131" s="147" t="s">
        <v>160</v>
      </c>
    </row>
    <row r="132" spans="2:65" s="1" customFormat="1" ht="24.15" customHeight="1">
      <c r="B132" s="133"/>
      <c r="C132" s="149" t="s">
        <v>161</v>
      </c>
      <c r="D132" s="149" t="s">
        <v>152</v>
      </c>
      <c r="E132" s="150" t="s">
        <v>162</v>
      </c>
      <c r="F132" s="151" t="s">
        <v>163</v>
      </c>
      <c r="G132" s="152" t="s">
        <v>159</v>
      </c>
      <c r="H132" s="159"/>
      <c r="I132" s="154"/>
      <c r="J132" s="155">
        <f>ROUND(I132*H132,1)</f>
        <v>0</v>
      </c>
      <c r="K132" s="156"/>
      <c r="L132" s="28"/>
      <c r="M132" s="157" t="s">
        <v>1</v>
      </c>
      <c r="N132" s="158" t="s">
        <v>40</v>
      </c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AR132" s="147" t="s">
        <v>146</v>
      </c>
      <c r="AT132" s="147" t="s">
        <v>152</v>
      </c>
      <c r="AU132" s="147" t="s">
        <v>84</v>
      </c>
      <c r="AY132" s="13" t="s">
        <v>138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3" t="s">
        <v>82</v>
      </c>
      <c r="BK132" s="148">
        <f>ROUND(I132*H132,1)</f>
        <v>0</v>
      </c>
      <c r="BL132" s="13" t="s">
        <v>146</v>
      </c>
      <c r="BM132" s="147" t="s">
        <v>164</v>
      </c>
    </row>
    <row r="133" spans="2:63" s="11" customFormat="1" ht="22.8" customHeight="1">
      <c r="B133" s="121"/>
      <c r="D133" s="122" t="s">
        <v>74</v>
      </c>
      <c r="E133" s="131" t="s">
        <v>165</v>
      </c>
      <c r="F133" s="131" t="s">
        <v>166</v>
      </c>
      <c r="I133" s="124"/>
      <c r="J133" s="132">
        <f>BK133</f>
        <v>0</v>
      </c>
      <c r="L133" s="121"/>
      <c r="M133" s="126"/>
      <c r="P133" s="127">
        <f>SUM(P134:P158)</f>
        <v>0</v>
      </c>
      <c r="R133" s="127">
        <f>SUM(R134:R158)</f>
        <v>0.50359</v>
      </c>
      <c r="T133" s="128">
        <f>SUM(T134:T158)</f>
        <v>0.0031200000000000004</v>
      </c>
      <c r="AR133" s="122" t="s">
        <v>84</v>
      </c>
      <c r="AT133" s="129" t="s">
        <v>74</v>
      </c>
      <c r="AU133" s="129" t="s">
        <v>82</v>
      </c>
      <c r="AY133" s="122" t="s">
        <v>138</v>
      </c>
      <c r="BK133" s="130">
        <f>SUM(BK134:BK158)</f>
        <v>0</v>
      </c>
    </row>
    <row r="134" spans="2:65" s="1" customFormat="1" ht="24.15" customHeight="1">
      <c r="B134" s="133"/>
      <c r="C134" s="149" t="s">
        <v>167</v>
      </c>
      <c r="D134" s="149" t="s">
        <v>152</v>
      </c>
      <c r="E134" s="150" t="s">
        <v>168</v>
      </c>
      <c r="F134" s="151" t="s">
        <v>169</v>
      </c>
      <c r="G134" s="152" t="s">
        <v>144</v>
      </c>
      <c r="H134" s="153">
        <v>8</v>
      </c>
      <c r="I134" s="154"/>
      <c r="J134" s="155">
        <f aca="true" t="shared" si="0" ref="J134:J158">ROUND(I134*H134,1)</f>
        <v>0</v>
      </c>
      <c r="K134" s="156"/>
      <c r="L134" s="28"/>
      <c r="M134" s="157" t="s">
        <v>1</v>
      </c>
      <c r="N134" s="158" t="s">
        <v>40</v>
      </c>
      <c r="P134" s="145">
        <f aca="true" t="shared" si="1" ref="P134:P158">O134*H134</f>
        <v>0</v>
      </c>
      <c r="Q134" s="145">
        <v>0.00195</v>
      </c>
      <c r="R134" s="145">
        <f aca="true" t="shared" si="2" ref="R134:R158">Q134*H134</f>
        <v>0.0156</v>
      </c>
      <c r="S134" s="145">
        <v>0</v>
      </c>
      <c r="T134" s="146">
        <f aca="true" t="shared" si="3" ref="T134:T158">S134*H134</f>
        <v>0</v>
      </c>
      <c r="AR134" s="147" t="s">
        <v>146</v>
      </c>
      <c r="AT134" s="147" t="s">
        <v>152</v>
      </c>
      <c r="AU134" s="147" t="s">
        <v>84</v>
      </c>
      <c r="AY134" s="13" t="s">
        <v>138</v>
      </c>
      <c r="BE134" s="148">
        <f aca="true" t="shared" si="4" ref="BE134:BE158">IF(N134="základní",J134,0)</f>
        <v>0</v>
      </c>
      <c r="BF134" s="148">
        <f aca="true" t="shared" si="5" ref="BF134:BF158">IF(N134="snížená",J134,0)</f>
        <v>0</v>
      </c>
      <c r="BG134" s="148">
        <f aca="true" t="shared" si="6" ref="BG134:BG158">IF(N134="zákl. přenesená",J134,0)</f>
        <v>0</v>
      </c>
      <c r="BH134" s="148">
        <f aca="true" t="shared" si="7" ref="BH134:BH158">IF(N134="sníž. přenesená",J134,0)</f>
        <v>0</v>
      </c>
      <c r="BI134" s="148">
        <f aca="true" t="shared" si="8" ref="BI134:BI158">IF(N134="nulová",J134,0)</f>
        <v>0</v>
      </c>
      <c r="BJ134" s="13" t="s">
        <v>82</v>
      </c>
      <c r="BK134" s="148">
        <f aca="true" t="shared" si="9" ref="BK134:BK158">ROUND(I134*H134,1)</f>
        <v>0</v>
      </c>
      <c r="BL134" s="13" t="s">
        <v>146</v>
      </c>
      <c r="BM134" s="147" t="s">
        <v>170</v>
      </c>
    </row>
    <row r="135" spans="2:65" s="1" customFormat="1" ht="24.15" customHeight="1">
      <c r="B135" s="133"/>
      <c r="C135" s="149" t="s">
        <v>171</v>
      </c>
      <c r="D135" s="149" t="s">
        <v>152</v>
      </c>
      <c r="E135" s="150" t="s">
        <v>172</v>
      </c>
      <c r="F135" s="151" t="s">
        <v>173</v>
      </c>
      <c r="G135" s="152" t="s">
        <v>144</v>
      </c>
      <c r="H135" s="153">
        <v>173</v>
      </c>
      <c r="I135" s="154"/>
      <c r="J135" s="155">
        <f t="shared" si="0"/>
        <v>0</v>
      </c>
      <c r="K135" s="156"/>
      <c r="L135" s="28"/>
      <c r="M135" s="157" t="s">
        <v>1</v>
      </c>
      <c r="N135" s="158" t="s">
        <v>40</v>
      </c>
      <c r="P135" s="145">
        <f t="shared" si="1"/>
        <v>0</v>
      </c>
      <c r="Q135" s="145">
        <v>0.00261</v>
      </c>
      <c r="R135" s="145">
        <f t="shared" si="2"/>
        <v>0.45153</v>
      </c>
      <c r="S135" s="145">
        <v>0</v>
      </c>
      <c r="T135" s="146">
        <f t="shared" si="3"/>
        <v>0</v>
      </c>
      <c r="AR135" s="147" t="s">
        <v>146</v>
      </c>
      <c r="AT135" s="147" t="s">
        <v>152</v>
      </c>
      <c r="AU135" s="147" t="s">
        <v>84</v>
      </c>
      <c r="AY135" s="13" t="s">
        <v>138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82</v>
      </c>
      <c r="BK135" s="148">
        <f t="shared" si="9"/>
        <v>0</v>
      </c>
      <c r="BL135" s="13" t="s">
        <v>146</v>
      </c>
      <c r="BM135" s="147" t="s">
        <v>174</v>
      </c>
    </row>
    <row r="136" spans="2:65" s="1" customFormat="1" ht="16.5" customHeight="1">
      <c r="B136" s="133"/>
      <c r="C136" s="134" t="s">
        <v>175</v>
      </c>
      <c r="D136" s="134" t="s">
        <v>141</v>
      </c>
      <c r="E136" s="135" t="s">
        <v>176</v>
      </c>
      <c r="F136" s="136" t="s">
        <v>177</v>
      </c>
      <c r="G136" s="137" t="s">
        <v>178</v>
      </c>
      <c r="H136" s="138">
        <v>1</v>
      </c>
      <c r="I136" s="139"/>
      <c r="J136" s="140">
        <f t="shared" si="0"/>
        <v>0</v>
      </c>
      <c r="K136" s="141"/>
      <c r="L136" s="142"/>
      <c r="M136" s="143" t="s">
        <v>1</v>
      </c>
      <c r="N136" s="144" t="s">
        <v>40</v>
      </c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47" t="s">
        <v>145</v>
      </c>
      <c r="AT136" s="147" t="s">
        <v>141</v>
      </c>
      <c r="AU136" s="147" t="s">
        <v>84</v>
      </c>
      <c r="AY136" s="13" t="s">
        <v>138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3" t="s">
        <v>82</v>
      </c>
      <c r="BK136" s="148">
        <f t="shared" si="9"/>
        <v>0</v>
      </c>
      <c r="BL136" s="13" t="s">
        <v>146</v>
      </c>
      <c r="BM136" s="147" t="s">
        <v>179</v>
      </c>
    </row>
    <row r="137" spans="2:65" s="1" customFormat="1" ht="16.5" customHeight="1">
      <c r="B137" s="133"/>
      <c r="C137" s="134" t="s">
        <v>180</v>
      </c>
      <c r="D137" s="134" t="s">
        <v>141</v>
      </c>
      <c r="E137" s="135" t="s">
        <v>181</v>
      </c>
      <c r="F137" s="136" t="s">
        <v>182</v>
      </c>
      <c r="G137" s="137" t="s">
        <v>178</v>
      </c>
      <c r="H137" s="138">
        <v>7</v>
      </c>
      <c r="I137" s="139"/>
      <c r="J137" s="140">
        <f t="shared" si="0"/>
        <v>0</v>
      </c>
      <c r="K137" s="141"/>
      <c r="L137" s="142"/>
      <c r="M137" s="143" t="s">
        <v>1</v>
      </c>
      <c r="N137" s="144" t="s">
        <v>40</v>
      </c>
      <c r="P137" s="145">
        <f t="shared" si="1"/>
        <v>0</v>
      </c>
      <c r="Q137" s="145">
        <v>0</v>
      </c>
      <c r="R137" s="145">
        <f t="shared" si="2"/>
        <v>0</v>
      </c>
      <c r="S137" s="145">
        <v>0</v>
      </c>
      <c r="T137" s="146">
        <f t="shared" si="3"/>
        <v>0</v>
      </c>
      <c r="AR137" s="147" t="s">
        <v>145</v>
      </c>
      <c r="AT137" s="147" t="s">
        <v>141</v>
      </c>
      <c r="AU137" s="147" t="s">
        <v>84</v>
      </c>
      <c r="AY137" s="13" t="s">
        <v>138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3" t="s">
        <v>82</v>
      </c>
      <c r="BK137" s="148">
        <f t="shared" si="9"/>
        <v>0</v>
      </c>
      <c r="BL137" s="13" t="s">
        <v>146</v>
      </c>
      <c r="BM137" s="147" t="s">
        <v>183</v>
      </c>
    </row>
    <row r="138" spans="2:65" s="1" customFormat="1" ht="16.5" customHeight="1">
      <c r="B138" s="133"/>
      <c r="C138" s="134" t="s">
        <v>184</v>
      </c>
      <c r="D138" s="134" t="s">
        <v>141</v>
      </c>
      <c r="E138" s="135" t="s">
        <v>185</v>
      </c>
      <c r="F138" s="136" t="s">
        <v>186</v>
      </c>
      <c r="G138" s="137" t="s">
        <v>178</v>
      </c>
      <c r="H138" s="138">
        <v>3</v>
      </c>
      <c r="I138" s="139"/>
      <c r="J138" s="140">
        <f t="shared" si="0"/>
        <v>0</v>
      </c>
      <c r="K138" s="141"/>
      <c r="L138" s="142"/>
      <c r="M138" s="143" t="s">
        <v>1</v>
      </c>
      <c r="N138" s="144" t="s">
        <v>40</v>
      </c>
      <c r="P138" s="145">
        <f t="shared" si="1"/>
        <v>0</v>
      </c>
      <c r="Q138" s="145">
        <v>0</v>
      </c>
      <c r="R138" s="145">
        <f t="shared" si="2"/>
        <v>0</v>
      </c>
      <c r="S138" s="145">
        <v>0</v>
      </c>
      <c r="T138" s="146">
        <f t="shared" si="3"/>
        <v>0</v>
      </c>
      <c r="AR138" s="147" t="s">
        <v>145</v>
      </c>
      <c r="AT138" s="147" t="s">
        <v>141</v>
      </c>
      <c r="AU138" s="147" t="s">
        <v>84</v>
      </c>
      <c r="AY138" s="13" t="s">
        <v>138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3" t="s">
        <v>82</v>
      </c>
      <c r="BK138" s="148">
        <f t="shared" si="9"/>
        <v>0</v>
      </c>
      <c r="BL138" s="13" t="s">
        <v>146</v>
      </c>
      <c r="BM138" s="147" t="s">
        <v>187</v>
      </c>
    </row>
    <row r="139" spans="2:65" s="1" customFormat="1" ht="16.5" customHeight="1">
      <c r="B139" s="133"/>
      <c r="C139" s="134" t="s">
        <v>188</v>
      </c>
      <c r="D139" s="134" t="s">
        <v>141</v>
      </c>
      <c r="E139" s="135" t="s">
        <v>189</v>
      </c>
      <c r="F139" s="136" t="s">
        <v>190</v>
      </c>
      <c r="G139" s="137" t="s">
        <v>178</v>
      </c>
      <c r="H139" s="138">
        <v>1</v>
      </c>
      <c r="I139" s="139"/>
      <c r="J139" s="140">
        <f t="shared" si="0"/>
        <v>0</v>
      </c>
      <c r="K139" s="141"/>
      <c r="L139" s="142"/>
      <c r="M139" s="143" t="s">
        <v>1</v>
      </c>
      <c r="N139" s="144" t="s">
        <v>40</v>
      </c>
      <c r="P139" s="145">
        <f t="shared" si="1"/>
        <v>0</v>
      </c>
      <c r="Q139" s="145">
        <v>0</v>
      </c>
      <c r="R139" s="145">
        <f t="shared" si="2"/>
        <v>0</v>
      </c>
      <c r="S139" s="145">
        <v>0</v>
      </c>
      <c r="T139" s="146">
        <f t="shared" si="3"/>
        <v>0</v>
      </c>
      <c r="AR139" s="147" t="s">
        <v>145</v>
      </c>
      <c r="AT139" s="147" t="s">
        <v>141</v>
      </c>
      <c r="AU139" s="147" t="s">
        <v>84</v>
      </c>
      <c r="AY139" s="13" t="s">
        <v>138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3" t="s">
        <v>82</v>
      </c>
      <c r="BK139" s="148">
        <f t="shared" si="9"/>
        <v>0</v>
      </c>
      <c r="BL139" s="13" t="s">
        <v>146</v>
      </c>
      <c r="BM139" s="147" t="s">
        <v>191</v>
      </c>
    </row>
    <row r="140" spans="2:65" s="1" customFormat="1" ht="16.5" customHeight="1">
      <c r="B140" s="133"/>
      <c r="C140" s="134" t="s">
        <v>192</v>
      </c>
      <c r="D140" s="134" t="s">
        <v>141</v>
      </c>
      <c r="E140" s="135" t="s">
        <v>193</v>
      </c>
      <c r="F140" s="136" t="s">
        <v>194</v>
      </c>
      <c r="G140" s="137" t="s">
        <v>178</v>
      </c>
      <c r="H140" s="138">
        <v>1</v>
      </c>
      <c r="I140" s="139"/>
      <c r="J140" s="140">
        <f t="shared" si="0"/>
        <v>0</v>
      </c>
      <c r="K140" s="141"/>
      <c r="L140" s="142"/>
      <c r="M140" s="143" t="s">
        <v>1</v>
      </c>
      <c r="N140" s="144" t="s">
        <v>40</v>
      </c>
      <c r="P140" s="145">
        <f t="shared" si="1"/>
        <v>0</v>
      </c>
      <c r="Q140" s="145">
        <v>0</v>
      </c>
      <c r="R140" s="145">
        <f t="shared" si="2"/>
        <v>0</v>
      </c>
      <c r="S140" s="145">
        <v>0</v>
      </c>
      <c r="T140" s="146">
        <f t="shared" si="3"/>
        <v>0</v>
      </c>
      <c r="AR140" s="147" t="s">
        <v>145</v>
      </c>
      <c r="AT140" s="147" t="s">
        <v>141</v>
      </c>
      <c r="AU140" s="147" t="s">
        <v>84</v>
      </c>
      <c r="AY140" s="13" t="s">
        <v>138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3" t="s">
        <v>82</v>
      </c>
      <c r="BK140" s="148">
        <f t="shared" si="9"/>
        <v>0</v>
      </c>
      <c r="BL140" s="13" t="s">
        <v>146</v>
      </c>
      <c r="BM140" s="147" t="s">
        <v>195</v>
      </c>
    </row>
    <row r="141" spans="2:65" s="1" customFormat="1" ht="21.75" customHeight="1">
      <c r="B141" s="133"/>
      <c r="C141" s="134" t="s">
        <v>196</v>
      </c>
      <c r="D141" s="134" t="s">
        <v>141</v>
      </c>
      <c r="E141" s="135" t="s">
        <v>197</v>
      </c>
      <c r="F141" s="136" t="s">
        <v>198</v>
      </c>
      <c r="G141" s="137" t="s">
        <v>178</v>
      </c>
      <c r="H141" s="138">
        <v>1</v>
      </c>
      <c r="I141" s="139"/>
      <c r="J141" s="140">
        <f t="shared" si="0"/>
        <v>0</v>
      </c>
      <c r="K141" s="141"/>
      <c r="L141" s="142"/>
      <c r="M141" s="143" t="s">
        <v>1</v>
      </c>
      <c r="N141" s="144" t="s">
        <v>40</v>
      </c>
      <c r="P141" s="145">
        <f t="shared" si="1"/>
        <v>0</v>
      </c>
      <c r="Q141" s="145">
        <v>0</v>
      </c>
      <c r="R141" s="145">
        <f t="shared" si="2"/>
        <v>0</v>
      </c>
      <c r="S141" s="145">
        <v>0</v>
      </c>
      <c r="T141" s="146">
        <f t="shared" si="3"/>
        <v>0</v>
      </c>
      <c r="AR141" s="147" t="s">
        <v>145</v>
      </c>
      <c r="AT141" s="147" t="s">
        <v>141</v>
      </c>
      <c r="AU141" s="147" t="s">
        <v>84</v>
      </c>
      <c r="AY141" s="13" t="s">
        <v>138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3" t="s">
        <v>82</v>
      </c>
      <c r="BK141" s="148">
        <f t="shared" si="9"/>
        <v>0</v>
      </c>
      <c r="BL141" s="13" t="s">
        <v>146</v>
      </c>
      <c r="BM141" s="147" t="s">
        <v>199</v>
      </c>
    </row>
    <row r="142" spans="2:65" s="1" customFormat="1" ht="24.15" customHeight="1">
      <c r="B142" s="133"/>
      <c r="C142" s="134" t="s">
        <v>200</v>
      </c>
      <c r="D142" s="134" t="s">
        <v>141</v>
      </c>
      <c r="E142" s="135" t="s">
        <v>201</v>
      </c>
      <c r="F142" s="136" t="s">
        <v>377</v>
      </c>
      <c r="G142" s="137" t="s">
        <v>178</v>
      </c>
      <c r="H142" s="138">
        <v>1</v>
      </c>
      <c r="I142" s="139"/>
      <c r="J142" s="140">
        <f t="shared" si="0"/>
        <v>0</v>
      </c>
      <c r="K142" s="141"/>
      <c r="L142" s="142"/>
      <c r="M142" s="143" t="s">
        <v>1</v>
      </c>
      <c r="N142" s="144" t="s">
        <v>40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47" t="s">
        <v>145</v>
      </c>
      <c r="AT142" s="147" t="s">
        <v>141</v>
      </c>
      <c r="AU142" s="147" t="s">
        <v>84</v>
      </c>
      <c r="AY142" s="13" t="s">
        <v>138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3" t="s">
        <v>82</v>
      </c>
      <c r="BK142" s="148">
        <f t="shared" si="9"/>
        <v>0</v>
      </c>
      <c r="BL142" s="13" t="s">
        <v>146</v>
      </c>
      <c r="BM142" s="147" t="s">
        <v>202</v>
      </c>
    </row>
    <row r="143" spans="2:65" s="1" customFormat="1" ht="16.5" customHeight="1">
      <c r="B143" s="133"/>
      <c r="C143" s="134" t="s">
        <v>8</v>
      </c>
      <c r="D143" s="134" t="s">
        <v>141</v>
      </c>
      <c r="E143" s="135" t="s">
        <v>203</v>
      </c>
      <c r="F143" s="136" t="s">
        <v>204</v>
      </c>
      <c r="G143" s="137" t="s">
        <v>178</v>
      </c>
      <c r="H143" s="138">
        <v>1</v>
      </c>
      <c r="I143" s="139"/>
      <c r="J143" s="140">
        <f t="shared" si="0"/>
        <v>0</v>
      </c>
      <c r="K143" s="141"/>
      <c r="L143" s="142"/>
      <c r="M143" s="143" t="s">
        <v>1</v>
      </c>
      <c r="N143" s="144" t="s">
        <v>40</v>
      </c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AR143" s="147" t="s">
        <v>145</v>
      </c>
      <c r="AT143" s="147" t="s">
        <v>141</v>
      </c>
      <c r="AU143" s="147" t="s">
        <v>84</v>
      </c>
      <c r="AY143" s="13" t="s">
        <v>138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3" t="s">
        <v>82</v>
      </c>
      <c r="BK143" s="148">
        <f t="shared" si="9"/>
        <v>0</v>
      </c>
      <c r="BL143" s="13" t="s">
        <v>146</v>
      </c>
      <c r="BM143" s="147" t="s">
        <v>205</v>
      </c>
    </row>
    <row r="144" spans="2:65" s="1" customFormat="1" ht="16.5" customHeight="1">
      <c r="B144" s="133"/>
      <c r="C144" s="134" t="s">
        <v>146</v>
      </c>
      <c r="D144" s="134" t="s">
        <v>141</v>
      </c>
      <c r="E144" s="135" t="s">
        <v>206</v>
      </c>
      <c r="F144" s="136" t="s">
        <v>207</v>
      </c>
      <c r="G144" s="137" t="s">
        <v>178</v>
      </c>
      <c r="H144" s="138">
        <v>1</v>
      </c>
      <c r="I144" s="139"/>
      <c r="J144" s="140">
        <f t="shared" si="0"/>
        <v>0</v>
      </c>
      <c r="K144" s="141"/>
      <c r="L144" s="142"/>
      <c r="M144" s="143" t="s">
        <v>1</v>
      </c>
      <c r="N144" s="144" t="s">
        <v>40</v>
      </c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AR144" s="147" t="s">
        <v>145</v>
      </c>
      <c r="AT144" s="147" t="s">
        <v>141</v>
      </c>
      <c r="AU144" s="147" t="s">
        <v>84</v>
      </c>
      <c r="AY144" s="13" t="s">
        <v>138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3" t="s">
        <v>82</v>
      </c>
      <c r="BK144" s="148">
        <f t="shared" si="9"/>
        <v>0</v>
      </c>
      <c r="BL144" s="13" t="s">
        <v>146</v>
      </c>
      <c r="BM144" s="147" t="s">
        <v>208</v>
      </c>
    </row>
    <row r="145" spans="2:65" s="1" customFormat="1" ht="16.5" customHeight="1">
      <c r="B145" s="133"/>
      <c r="C145" s="149" t="s">
        <v>209</v>
      </c>
      <c r="D145" s="149" t="s">
        <v>152</v>
      </c>
      <c r="E145" s="150" t="s">
        <v>210</v>
      </c>
      <c r="F145" s="151" t="s">
        <v>211</v>
      </c>
      <c r="G145" s="152" t="s">
        <v>144</v>
      </c>
      <c r="H145" s="153">
        <v>6</v>
      </c>
      <c r="I145" s="154"/>
      <c r="J145" s="155">
        <f t="shared" si="0"/>
        <v>0</v>
      </c>
      <c r="K145" s="156"/>
      <c r="L145" s="28"/>
      <c r="M145" s="157" t="s">
        <v>1</v>
      </c>
      <c r="N145" s="158" t="s">
        <v>40</v>
      </c>
      <c r="P145" s="145">
        <f t="shared" si="1"/>
        <v>0</v>
      </c>
      <c r="Q145" s="145">
        <v>0</v>
      </c>
      <c r="R145" s="145">
        <f t="shared" si="2"/>
        <v>0</v>
      </c>
      <c r="S145" s="145">
        <v>0.00029</v>
      </c>
      <c r="T145" s="146">
        <f t="shared" si="3"/>
        <v>0.00174</v>
      </c>
      <c r="AR145" s="147" t="s">
        <v>146</v>
      </c>
      <c r="AT145" s="147" t="s">
        <v>152</v>
      </c>
      <c r="AU145" s="147" t="s">
        <v>84</v>
      </c>
      <c r="AY145" s="13" t="s">
        <v>138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3" t="s">
        <v>82</v>
      </c>
      <c r="BK145" s="148">
        <f t="shared" si="9"/>
        <v>0</v>
      </c>
      <c r="BL145" s="13" t="s">
        <v>146</v>
      </c>
      <c r="BM145" s="147" t="s">
        <v>212</v>
      </c>
    </row>
    <row r="146" spans="2:65" s="1" customFormat="1" ht="16.5" customHeight="1">
      <c r="B146" s="133"/>
      <c r="C146" s="149" t="s">
        <v>213</v>
      </c>
      <c r="D146" s="149" t="s">
        <v>152</v>
      </c>
      <c r="E146" s="150" t="s">
        <v>214</v>
      </c>
      <c r="F146" s="151" t="s">
        <v>215</v>
      </c>
      <c r="G146" s="152" t="s">
        <v>144</v>
      </c>
      <c r="H146" s="153">
        <v>6</v>
      </c>
      <c r="I146" s="154"/>
      <c r="J146" s="155">
        <f t="shared" si="0"/>
        <v>0</v>
      </c>
      <c r="K146" s="156"/>
      <c r="L146" s="28"/>
      <c r="M146" s="157" t="s">
        <v>1</v>
      </c>
      <c r="N146" s="158" t="s">
        <v>40</v>
      </c>
      <c r="P146" s="145">
        <f t="shared" si="1"/>
        <v>0</v>
      </c>
      <c r="Q146" s="145">
        <v>0</v>
      </c>
      <c r="R146" s="145">
        <f t="shared" si="2"/>
        <v>0</v>
      </c>
      <c r="S146" s="145">
        <v>0.00023</v>
      </c>
      <c r="T146" s="146">
        <f t="shared" si="3"/>
        <v>0.0013800000000000002</v>
      </c>
      <c r="AR146" s="147" t="s">
        <v>146</v>
      </c>
      <c r="AT146" s="147" t="s">
        <v>152</v>
      </c>
      <c r="AU146" s="147" t="s">
        <v>84</v>
      </c>
      <c r="AY146" s="13" t="s">
        <v>138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3" t="s">
        <v>82</v>
      </c>
      <c r="BK146" s="148">
        <f t="shared" si="9"/>
        <v>0</v>
      </c>
      <c r="BL146" s="13" t="s">
        <v>146</v>
      </c>
      <c r="BM146" s="147" t="s">
        <v>216</v>
      </c>
    </row>
    <row r="147" spans="2:65" s="1" customFormat="1" ht="24.15" customHeight="1">
      <c r="B147" s="133"/>
      <c r="C147" s="149" t="s">
        <v>217</v>
      </c>
      <c r="D147" s="149" t="s">
        <v>152</v>
      </c>
      <c r="E147" s="150" t="s">
        <v>218</v>
      </c>
      <c r="F147" s="151" t="s">
        <v>219</v>
      </c>
      <c r="G147" s="152" t="s">
        <v>178</v>
      </c>
      <c r="H147" s="153">
        <v>1</v>
      </c>
      <c r="I147" s="154"/>
      <c r="J147" s="155">
        <f t="shared" si="0"/>
        <v>0</v>
      </c>
      <c r="K147" s="156"/>
      <c r="L147" s="28"/>
      <c r="M147" s="157" t="s">
        <v>1</v>
      </c>
      <c r="N147" s="158" t="s">
        <v>40</v>
      </c>
      <c r="P147" s="145">
        <f t="shared" si="1"/>
        <v>0</v>
      </c>
      <c r="Q147" s="145">
        <v>2E-05</v>
      </c>
      <c r="R147" s="145">
        <f t="shared" si="2"/>
        <v>2E-05</v>
      </c>
      <c r="S147" s="145">
        <v>0</v>
      </c>
      <c r="T147" s="146">
        <f t="shared" si="3"/>
        <v>0</v>
      </c>
      <c r="AR147" s="147" t="s">
        <v>146</v>
      </c>
      <c r="AT147" s="147" t="s">
        <v>152</v>
      </c>
      <c r="AU147" s="147" t="s">
        <v>84</v>
      </c>
      <c r="AY147" s="13" t="s">
        <v>138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3" t="s">
        <v>82</v>
      </c>
      <c r="BK147" s="148">
        <f t="shared" si="9"/>
        <v>0</v>
      </c>
      <c r="BL147" s="13" t="s">
        <v>146</v>
      </c>
      <c r="BM147" s="147" t="s">
        <v>220</v>
      </c>
    </row>
    <row r="148" spans="2:65" s="1" customFormat="1" ht="24.15" customHeight="1">
      <c r="B148" s="133"/>
      <c r="C148" s="149" t="s">
        <v>221</v>
      </c>
      <c r="D148" s="149" t="s">
        <v>152</v>
      </c>
      <c r="E148" s="150" t="s">
        <v>222</v>
      </c>
      <c r="F148" s="151" t="s">
        <v>223</v>
      </c>
      <c r="G148" s="152" t="s">
        <v>178</v>
      </c>
      <c r="H148" s="153">
        <v>1</v>
      </c>
      <c r="I148" s="154"/>
      <c r="J148" s="155">
        <f t="shared" si="0"/>
        <v>0</v>
      </c>
      <c r="K148" s="156"/>
      <c r="L148" s="28"/>
      <c r="M148" s="157" t="s">
        <v>1</v>
      </c>
      <c r="N148" s="158" t="s">
        <v>40</v>
      </c>
      <c r="P148" s="145">
        <f t="shared" si="1"/>
        <v>0</v>
      </c>
      <c r="Q148" s="145">
        <v>2E-05</v>
      </c>
      <c r="R148" s="145">
        <f t="shared" si="2"/>
        <v>2E-05</v>
      </c>
      <c r="S148" s="145">
        <v>0</v>
      </c>
      <c r="T148" s="146">
        <f t="shared" si="3"/>
        <v>0</v>
      </c>
      <c r="AR148" s="147" t="s">
        <v>146</v>
      </c>
      <c r="AT148" s="147" t="s">
        <v>152</v>
      </c>
      <c r="AU148" s="147" t="s">
        <v>84</v>
      </c>
      <c r="AY148" s="13" t="s">
        <v>138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3" t="s">
        <v>82</v>
      </c>
      <c r="BK148" s="148">
        <f t="shared" si="9"/>
        <v>0</v>
      </c>
      <c r="BL148" s="13" t="s">
        <v>146</v>
      </c>
      <c r="BM148" s="147" t="s">
        <v>224</v>
      </c>
    </row>
    <row r="149" spans="2:65" s="1" customFormat="1" ht="24.15" customHeight="1">
      <c r="B149" s="133"/>
      <c r="C149" s="149" t="s">
        <v>7</v>
      </c>
      <c r="D149" s="149" t="s">
        <v>152</v>
      </c>
      <c r="E149" s="150" t="s">
        <v>225</v>
      </c>
      <c r="F149" s="151" t="s">
        <v>226</v>
      </c>
      <c r="G149" s="152" t="s">
        <v>178</v>
      </c>
      <c r="H149" s="153">
        <v>7</v>
      </c>
      <c r="I149" s="154"/>
      <c r="J149" s="155">
        <f t="shared" si="0"/>
        <v>0</v>
      </c>
      <c r="K149" s="156"/>
      <c r="L149" s="28"/>
      <c r="M149" s="157" t="s">
        <v>1</v>
      </c>
      <c r="N149" s="158" t="s">
        <v>40</v>
      </c>
      <c r="P149" s="145">
        <f t="shared" si="1"/>
        <v>0</v>
      </c>
      <c r="Q149" s="145">
        <v>2E-05</v>
      </c>
      <c r="R149" s="145">
        <f t="shared" si="2"/>
        <v>0.00014000000000000001</v>
      </c>
      <c r="S149" s="145">
        <v>0</v>
      </c>
      <c r="T149" s="146">
        <f t="shared" si="3"/>
        <v>0</v>
      </c>
      <c r="AR149" s="147" t="s">
        <v>146</v>
      </c>
      <c r="AT149" s="147" t="s">
        <v>152</v>
      </c>
      <c r="AU149" s="147" t="s">
        <v>84</v>
      </c>
      <c r="AY149" s="13" t="s">
        <v>138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3" t="s">
        <v>82</v>
      </c>
      <c r="BK149" s="148">
        <f t="shared" si="9"/>
        <v>0</v>
      </c>
      <c r="BL149" s="13" t="s">
        <v>146</v>
      </c>
      <c r="BM149" s="147" t="s">
        <v>227</v>
      </c>
    </row>
    <row r="150" spans="2:65" s="1" customFormat="1" ht="24.15" customHeight="1">
      <c r="B150" s="133"/>
      <c r="C150" s="149" t="s">
        <v>228</v>
      </c>
      <c r="D150" s="149" t="s">
        <v>152</v>
      </c>
      <c r="E150" s="150" t="s">
        <v>229</v>
      </c>
      <c r="F150" s="151" t="s">
        <v>230</v>
      </c>
      <c r="G150" s="152" t="s">
        <v>178</v>
      </c>
      <c r="H150" s="153">
        <v>4</v>
      </c>
      <c r="I150" s="154"/>
      <c r="J150" s="155">
        <f t="shared" si="0"/>
        <v>0</v>
      </c>
      <c r="K150" s="156"/>
      <c r="L150" s="28"/>
      <c r="M150" s="157" t="s">
        <v>1</v>
      </c>
      <c r="N150" s="158" t="s">
        <v>40</v>
      </c>
      <c r="P150" s="145">
        <f t="shared" si="1"/>
        <v>0</v>
      </c>
      <c r="Q150" s="145">
        <v>2E-05</v>
      </c>
      <c r="R150" s="145">
        <f t="shared" si="2"/>
        <v>8E-05</v>
      </c>
      <c r="S150" s="145">
        <v>0</v>
      </c>
      <c r="T150" s="146">
        <f t="shared" si="3"/>
        <v>0</v>
      </c>
      <c r="AR150" s="147" t="s">
        <v>146</v>
      </c>
      <c r="AT150" s="147" t="s">
        <v>152</v>
      </c>
      <c r="AU150" s="147" t="s">
        <v>84</v>
      </c>
      <c r="AY150" s="13" t="s">
        <v>138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3" t="s">
        <v>82</v>
      </c>
      <c r="BK150" s="148">
        <f t="shared" si="9"/>
        <v>0</v>
      </c>
      <c r="BL150" s="13" t="s">
        <v>146</v>
      </c>
      <c r="BM150" s="147" t="s">
        <v>231</v>
      </c>
    </row>
    <row r="151" spans="2:65" s="1" customFormat="1" ht="16.5" customHeight="1">
      <c r="B151" s="133"/>
      <c r="C151" s="149" t="s">
        <v>232</v>
      </c>
      <c r="D151" s="149" t="s">
        <v>152</v>
      </c>
      <c r="E151" s="150" t="s">
        <v>233</v>
      </c>
      <c r="F151" s="151" t="s">
        <v>234</v>
      </c>
      <c r="G151" s="152" t="s">
        <v>178</v>
      </c>
      <c r="H151" s="153">
        <v>1</v>
      </c>
      <c r="I151" s="154"/>
      <c r="J151" s="155">
        <f t="shared" si="0"/>
        <v>0</v>
      </c>
      <c r="K151" s="156"/>
      <c r="L151" s="28"/>
      <c r="M151" s="157" t="s">
        <v>1</v>
      </c>
      <c r="N151" s="158" t="s">
        <v>40</v>
      </c>
      <c r="P151" s="145">
        <f t="shared" si="1"/>
        <v>0</v>
      </c>
      <c r="Q151" s="145">
        <v>0</v>
      </c>
      <c r="R151" s="145">
        <f t="shared" si="2"/>
        <v>0</v>
      </c>
      <c r="S151" s="145">
        <v>0</v>
      </c>
      <c r="T151" s="146">
        <f t="shared" si="3"/>
        <v>0</v>
      </c>
      <c r="AR151" s="147" t="s">
        <v>146</v>
      </c>
      <c r="AT151" s="147" t="s">
        <v>152</v>
      </c>
      <c r="AU151" s="147" t="s">
        <v>84</v>
      </c>
      <c r="AY151" s="13" t="s">
        <v>138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3" t="s">
        <v>82</v>
      </c>
      <c r="BK151" s="148">
        <f t="shared" si="9"/>
        <v>0</v>
      </c>
      <c r="BL151" s="13" t="s">
        <v>146</v>
      </c>
      <c r="BM151" s="147" t="s">
        <v>235</v>
      </c>
    </row>
    <row r="152" spans="2:65" s="1" customFormat="1" ht="16.5" customHeight="1">
      <c r="B152" s="133"/>
      <c r="C152" s="149" t="s">
        <v>236</v>
      </c>
      <c r="D152" s="149" t="s">
        <v>152</v>
      </c>
      <c r="E152" s="150" t="s">
        <v>237</v>
      </c>
      <c r="F152" s="151" t="s">
        <v>238</v>
      </c>
      <c r="G152" s="152" t="s">
        <v>178</v>
      </c>
      <c r="H152" s="153">
        <v>1</v>
      </c>
      <c r="I152" s="154"/>
      <c r="J152" s="155">
        <f t="shared" si="0"/>
        <v>0</v>
      </c>
      <c r="K152" s="156"/>
      <c r="L152" s="28"/>
      <c r="M152" s="157" t="s">
        <v>1</v>
      </c>
      <c r="N152" s="158" t="s">
        <v>40</v>
      </c>
      <c r="P152" s="145">
        <f t="shared" si="1"/>
        <v>0</v>
      </c>
      <c r="Q152" s="145">
        <v>0</v>
      </c>
      <c r="R152" s="145">
        <f t="shared" si="2"/>
        <v>0</v>
      </c>
      <c r="S152" s="145">
        <v>0</v>
      </c>
      <c r="T152" s="146">
        <f t="shared" si="3"/>
        <v>0</v>
      </c>
      <c r="AR152" s="147" t="s">
        <v>146</v>
      </c>
      <c r="AT152" s="147" t="s">
        <v>152</v>
      </c>
      <c r="AU152" s="147" t="s">
        <v>84</v>
      </c>
      <c r="AY152" s="13" t="s">
        <v>138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13" t="s">
        <v>82</v>
      </c>
      <c r="BK152" s="148">
        <f t="shared" si="9"/>
        <v>0</v>
      </c>
      <c r="BL152" s="13" t="s">
        <v>146</v>
      </c>
      <c r="BM152" s="147" t="s">
        <v>239</v>
      </c>
    </row>
    <row r="153" spans="2:65" s="1" customFormat="1" ht="24.15" customHeight="1">
      <c r="B153" s="133"/>
      <c r="C153" s="149" t="s">
        <v>240</v>
      </c>
      <c r="D153" s="149" t="s">
        <v>152</v>
      </c>
      <c r="E153" s="150" t="s">
        <v>241</v>
      </c>
      <c r="F153" s="151" t="s">
        <v>242</v>
      </c>
      <c r="G153" s="152" t="s">
        <v>144</v>
      </c>
      <c r="H153" s="153">
        <v>181</v>
      </c>
      <c r="I153" s="154"/>
      <c r="J153" s="155">
        <f t="shared" si="0"/>
        <v>0</v>
      </c>
      <c r="K153" s="156"/>
      <c r="L153" s="28"/>
      <c r="M153" s="157" t="s">
        <v>1</v>
      </c>
      <c r="N153" s="158" t="s">
        <v>40</v>
      </c>
      <c r="P153" s="145">
        <f t="shared" si="1"/>
        <v>0</v>
      </c>
      <c r="Q153" s="145">
        <v>0.00019</v>
      </c>
      <c r="R153" s="145">
        <f t="shared" si="2"/>
        <v>0.034390000000000004</v>
      </c>
      <c r="S153" s="145">
        <v>0</v>
      </c>
      <c r="T153" s="146">
        <f t="shared" si="3"/>
        <v>0</v>
      </c>
      <c r="AR153" s="147" t="s">
        <v>146</v>
      </c>
      <c r="AT153" s="147" t="s">
        <v>152</v>
      </c>
      <c r="AU153" s="147" t="s">
        <v>84</v>
      </c>
      <c r="AY153" s="13" t="s">
        <v>138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13" t="s">
        <v>82</v>
      </c>
      <c r="BK153" s="148">
        <f t="shared" si="9"/>
        <v>0</v>
      </c>
      <c r="BL153" s="13" t="s">
        <v>146</v>
      </c>
      <c r="BM153" s="147" t="s">
        <v>243</v>
      </c>
    </row>
    <row r="154" spans="2:65" s="1" customFormat="1" ht="21.75" customHeight="1">
      <c r="B154" s="133"/>
      <c r="C154" s="149" t="s">
        <v>244</v>
      </c>
      <c r="D154" s="149" t="s">
        <v>152</v>
      </c>
      <c r="E154" s="150" t="s">
        <v>245</v>
      </c>
      <c r="F154" s="151" t="s">
        <v>246</v>
      </c>
      <c r="G154" s="152" t="s">
        <v>144</v>
      </c>
      <c r="H154" s="153">
        <v>181</v>
      </c>
      <c r="I154" s="154"/>
      <c r="J154" s="155">
        <f t="shared" si="0"/>
        <v>0</v>
      </c>
      <c r="K154" s="156"/>
      <c r="L154" s="28"/>
      <c r="M154" s="157" t="s">
        <v>1</v>
      </c>
      <c r="N154" s="158" t="s">
        <v>40</v>
      </c>
      <c r="P154" s="145">
        <f t="shared" si="1"/>
        <v>0</v>
      </c>
      <c r="Q154" s="145">
        <v>1E-05</v>
      </c>
      <c r="R154" s="145">
        <f t="shared" si="2"/>
        <v>0.0018100000000000002</v>
      </c>
      <c r="S154" s="145">
        <v>0</v>
      </c>
      <c r="T154" s="146">
        <f t="shared" si="3"/>
        <v>0</v>
      </c>
      <c r="AR154" s="147" t="s">
        <v>146</v>
      </c>
      <c r="AT154" s="147" t="s">
        <v>152</v>
      </c>
      <c r="AU154" s="147" t="s">
        <v>84</v>
      </c>
      <c r="AY154" s="13" t="s">
        <v>138</v>
      </c>
      <c r="BE154" s="148">
        <f t="shared" si="4"/>
        <v>0</v>
      </c>
      <c r="BF154" s="148">
        <f t="shared" si="5"/>
        <v>0</v>
      </c>
      <c r="BG154" s="148">
        <f t="shared" si="6"/>
        <v>0</v>
      </c>
      <c r="BH154" s="148">
        <f t="shared" si="7"/>
        <v>0</v>
      </c>
      <c r="BI154" s="148">
        <f t="shared" si="8"/>
        <v>0</v>
      </c>
      <c r="BJ154" s="13" t="s">
        <v>82</v>
      </c>
      <c r="BK154" s="148">
        <f t="shared" si="9"/>
        <v>0</v>
      </c>
      <c r="BL154" s="13" t="s">
        <v>146</v>
      </c>
      <c r="BM154" s="147" t="s">
        <v>247</v>
      </c>
    </row>
    <row r="155" spans="2:65" s="1" customFormat="1" ht="16.5" customHeight="1">
      <c r="B155" s="133"/>
      <c r="C155" s="149" t="s">
        <v>248</v>
      </c>
      <c r="D155" s="149" t="s">
        <v>152</v>
      </c>
      <c r="E155" s="150" t="s">
        <v>249</v>
      </c>
      <c r="F155" s="151" t="s">
        <v>250</v>
      </c>
      <c r="G155" s="152" t="s">
        <v>251</v>
      </c>
      <c r="H155" s="153">
        <v>2</v>
      </c>
      <c r="I155" s="154"/>
      <c r="J155" s="155">
        <f t="shared" si="0"/>
        <v>0</v>
      </c>
      <c r="K155" s="156"/>
      <c r="L155" s="28"/>
      <c r="M155" s="157" t="s">
        <v>1</v>
      </c>
      <c r="N155" s="158" t="s">
        <v>40</v>
      </c>
      <c r="P155" s="145">
        <f t="shared" si="1"/>
        <v>0</v>
      </c>
      <c r="Q155" s="145">
        <v>0</v>
      </c>
      <c r="R155" s="145">
        <f t="shared" si="2"/>
        <v>0</v>
      </c>
      <c r="S155" s="145">
        <v>0</v>
      </c>
      <c r="T155" s="146">
        <f t="shared" si="3"/>
        <v>0</v>
      </c>
      <c r="AR155" s="147" t="s">
        <v>146</v>
      </c>
      <c r="AT155" s="147" t="s">
        <v>152</v>
      </c>
      <c r="AU155" s="147" t="s">
        <v>84</v>
      </c>
      <c r="AY155" s="13" t="s">
        <v>138</v>
      </c>
      <c r="BE155" s="148">
        <f t="shared" si="4"/>
        <v>0</v>
      </c>
      <c r="BF155" s="148">
        <f t="shared" si="5"/>
        <v>0</v>
      </c>
      <c r="BG155" s="148">
        <f t="shared" si="6"/>
        <v>0</v>
      </c>
      <c r="BH155" s="148">
        <f t="shared" si="7"/>
        <v>0</v>
      </c>
      <c r="BI155" s="148">
        <f t="shared" si="8"/>
        <v>0</v>
      </c>
      <c r="BJ155" s="13" t="s">
        <v>82</v>
      </c>
      <c r="BK155" s="148">
        <f t="shared" si="9"/>
        <v>0</v>
      </c>
      <c r="BL155" s="13" t="s">
        <v>146</v>
      </c>
      <c r="BM155" s="147" t="s">
        <v>252</v>
      </c>
    </row>
    <row r="156" spans="2:65" s="1" customFormat="1" ht="16.5" customHeight="1">
      <c r="B156" s="133"/>
      <c r="C156" s="149" t="s">
        <v>253</v>
      </c>
      <c r="D156" s="149" t="s">
        <v>152</v>
      </c>
      <c r="E156" s="150" t="s">
        <v>254</v>
      </c>
      <c r="F156" s="151" t="s">
        <v>255</v>
      </c>
      <c r="G156" s="152" t="s">
        <v>256</v>
      </c>
      <c r="H156" s="153">
        <v>1</v>
      </c>
      <c r="I156" s="154"/>
      <c r="J156" s="155">
        <f t="shared" si="0"/>
        <v>0</v>
      </c>
      <c r="K156" s="156"/>
      <c r="L156" s="28"/>
      <c r="M156" s="157" t="s">
        <v>1</v>
      </c>
      <c r="N156" s="158" t="s">
        <v>40</v>
      </c>
      <c r="P156" s="145">
        <f t="shared" si="1"/>
        <v>0</v>
      </c>
      <c r="Q156" s="145">
        <v>0</v>
      </c>
      <c r="R156" s="145">
        <f t="shared" si="2"/>
        <v>0</v>
      </c>
      <c r="S156" s="145">
        <v>0</v>
      </c>
      <c r="T156" s="146">
        <f t="shared" si="3"/>
        <v>0</v>
      </c>
      <c r="AR156" s="147" t="s">
        <v>146</v>
      </c>
      <c r="AT156" s="147" t="s">
        <v>152</v>
      </c>
      <c r="AU156" s="147" t="s">
        <v>84</v>
      </c>
      <c r="AY156" s="13" t="s">
        <v>138</v>
      </c>
      <c r="BE156" s="148">
        <f t="shared" si="4"/>
        <v>0</v>
      </c>
      <c r="BF156" s="148">
        <f t="shared" si="5"/>
        <v>0</v>
      </c>
      <c r="BG156" s="148">
        <f t="shared" si="6"/>
        <v>0</v>
      </c>
      <c r="BH156" s="148">
        <f t="shared" si="7"/>
        <v>0</v>
      </c>
      <c r="BI156" s="148">
        <f t="shared" si="8"/>
        <v>0</v>
      </c>
      <c r="BJ156" s="13" t="s">
        <v>82</v>
      </c>
      <c r="BK156" s="148">
        <f t="shared" si="9"/>
        <v>0</v>
      </c>
      <c r="BL156" s="13" t="s">
        <v>146</v>
      </c>
      <c r="BM156" s="147" t="s">
        <v>257</v>
      </c>
    </row>
    <row r="157" spans="2:65" s="1" customFormat="1" ht="24.15" customHeight="1">
      <c r="B157" s="133"/>
      <c r="C157" s="149" t="s">
        <v>258</v>
      </c>
      <c r="D157" s="149" t="s">
        <v>152</v>
      </c>
      <c r="E157" s="150" t="s">
        <v>259</v>
      </c>
      <c r="F157" s="151" t="s">
        <v>260</v>
      </c>
      <c r="G157" s="152" t="s">
        <v>159</v>
      </c>
      <c r="H157" s="159"/>
      <c r="I157" s="154"/>
      <c r="J157" s="155">
        <f t="shared" si="0"/>
        <v>0</v>
      </c>
      <c r="K157" s="156"/>
      <c r="L157" s="28"/>
      <c r="M157" s="157" t="s">
        <v>1</v>
      </c>
      <c r="N157" s="158" t="s">
        <v>40</v>
      </c>
      <c r="P157" s="145">
        <f t="shared" si="1"/>
        <v>0</v>
      </c>
      <c r="Q157" s="145">
        <v>0</v>
      </c>
      <c r="R157" s="145">
        <f t="shared" si="2"/>
        <v>0</v>
      </c>
      <c r="S157" s="145">
        <v>0</v>
      </c>
      <c r="T157" s="146">
        <f t="shared" si="3"/>
        <v>0</v>
      </c>
      <c r="AR157" s="147" t="s">
        <v>146</v>
      </c>
      <c r="AT157" s="147" t="s">
        <v>152</v>
      </c>
      <c r="AU157" s="147" t="s">
        <v>84</v>
      </c>
      <c r="AY157" s="13" t="s">
        <v>138</v>
      </c>
      <c r="BE157" s="148">
        <f t="shared" si="4"/>
        <v>0</v>
      </c>
      <c r="BF157" s="148">
        <f t="shared" si="5"/>
        <v>0</v>
      </c>
      <c r="BG157" s="148">
        <f t="shared" si="6"/>
        <v>0</v>
      </c>
      <c r="BH157" s="148">
        <f t="shared" si="7"/>
        <v>0</v>
      </c>
      <c r="BI157" s="148">
        <f t="shared" si="8"/>
        <v>0</v>
      </c>
      <c r="BJ157" s="13" t="s">
        <v>82</v>
      </c>
      <c r="BK157" s="148">
        <f t="shared" si="9"/>
        <v>0</v>
      </c>
      <c r="BL157" s="13" t="s">
        <v>146</v>
      </c>
      <c r="BM157" s="147" t="s">
        <v>261</v>
      </c>
    </row>
    <row r="158" spans="2:65" s="1" customFormat="1" ht="24.15" customHeight="1">
      <c r="B158" s="133"/>
      <c r="C158" s="149" t="s">
        <v>262</v>
      </c>
      <c r="D158" s="149" t="s">
        <v>152</v>
      </c>
      <c r="E158" s="150" t="s">
        <v>263</v>
      </c>
      <c r="F158" s="151" t="s">
        <v>264</v>
      </c>
      <c r="G158" s="152" t="s">
        <v>159</v>
      </c>
      <c r="H158" s="159"/>
      <c r="I158" s="154"/>
      <c r="J158" s="155">
        <f t="shared" si="0"/>
        <v>0</v>
      </c>
      <c r="K158" s="156"/>
      <c r="L158" s="28"/>
      <c r="M158" s="157" t="s">
        <v>1</v>
      </c>
      <c r="N158" s="158" t="s">
        <v>40</v>
      </c>
      <c r="P158" s="145">
        <f t="shared" si="1"/>
        <v>0</v>
      </c>
      <c r="Q158" s="145">
        <v>0</v>
      </c>
      <c r="R158" s="145">
        <f t="shared" si="2"/>
        <v>0</v>
      </c>
      <c r="S158" s="145">
        <v>0</v>
      </c>
      <c r="T158" s="146">
        <f t="shared" si="3"/>
        <v>0</v>
      </c>
      <c r="AR158" s="147" t="s">
        <v>146</v>
      </c>
      <c r="AT158" s="147" t="s">
        <v>152</v>
      </c>
      <c r="AU158" s="147" t="s">
        <v>84</v>
      </c>
      <c r="AY158" s="13" t="s">
        <v>138</v>
      </c>
      <c r="BE158" s="148">
        <f t="shared" si="4"/>
        <v>0</v>
      </c>
      <c r="BF158" s="148">
        <f t="shared" si="5"/>
        <v>0</v>
      </c>
      <c r="BG158" s="148">
        <f t="shared" si="6"/>
        <v>0</v>
      </c>
      <c r="BH158" s="148">
        <f t="shared" si="7"/>
        <v>0</v>
      </c>
      <c r="BI158" s="148">
        <f t="shared" si="8"/>
        <v>0</v>
      </c>
      <c r="BJ158" s="13" t="s">
        <v>82</v>
      </c>
      <c r="BK158" s="148">
        <f t="shared" si="9"/>
        <v>0</v>
      </c>
      <c r="BL158" s="13" t="s">
        <v>146</v>
      </c>
      <c r="BM158" s="147" t="s">
        <v>265</v>
      </c>
    </row>
    <row r="159" spans="2:63" s="11" customFormat="1" ht="22.8" customHeight="1">
      <c r="B159" s="121"/>
      <c r="D159" s="122" t="s">
        <v>74</v>
      </c>
      <c r="E159" s="131" t="s">
        <v>266</v>
      </c>
      <c r="F159" s="131" t="s">
        <v>267</v>
      </c>
      <c r="I159" s="124"/>
      <c r="J159" s="132">
        <f>BK159</f>
        <v>0</v>
      </c>
      <c r="L159" s="121"/>
      <c r="M159" s="126"/>
      <c r="P159" s="127">
        <f>SUM(P160:P163)</f>
        <v>0</v>
      </c>
      <c r="R159" s="127">
        <f>SUM(R160:R163)</f>
        <v>0.0042</v>
      </c>
      <c r="T159" s="128">
        <f>SUM(T160:T163)</f>
        <v>0</v>
      </c>
      <c r="AR159" s="122" t="s">
        <v>84</v>
      </c>
      <c r="AT159" s="129" t="s">
        <v>74</v>
      </c>
      <c r="AU159" s="129" t="s">
        <v>82</v>
      </c>
      <c r="AY159" s="122" t="s">
        <v>138</v>
      </c>
      <c r="BK159" s="130">
        <f>SUM(BK160:BK163)</f>
        <v>0</v>
      </c>
    </row>
    <row r="160" spans="2:65" s="1" customFormat="1" ht="16.5" customHeight="1">
      <c r="B160" s="133"/>
      <c r="C160" s="134" t="s">
        <v>268</v>
      </c>
      <c r="D160" s="134" t="s">
        <v>141</v>
      </c>
      <c r="E160" s="135" t="s">
        <v>269</v>
      </c>
      <c r="F160" s="136" t="s">
        <v>270</v>
      </c>
      <c r="G160" s="137" t="s">
        <v>271</v>
      </c>
      <c r="H160" s="138">
        <v>60</v>
      </c>
      <c r="I160" s="139"/>
      <c r="J160" s="140">
        <f>ROUND(I160*H160,1)</f>
        <v>0</v>
      </c>
      <c r="K160" s="141"/>
      <c r="L160" s="142"/>
      <c r="M160" s="143" t="s">
        <v>1</v>
      </c>
      <c r="N160" s="144" t="s">
        <v>40</v>
      </c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R160" s="147" t="s">
        <v>145</v>
      </c>
      <c r="AT160" s="147" t="s">
        <v>141</v>
      </c>
      <c r="AU160" s="147" t="s">
        <v>84</v>
      </c>
      <c r="AY160" s="13" t="s">
        <v>138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3" t="s">
        <v>82</v>
      </c>
      <c r="BK160" s="148">
        <f>ROUND(I160*H160,1)</f>
        <v>0</v>
      </c>
      <c r="BL160" s="13" t="s">
        <v>146</v>
      </c>
      <c r="BM160" s="147" t="s">
        <v>272</v>
      </c>
    </row>
    <row r="161" spans="2:65" s="1" customFormat="1" ht="21.75" customHeight="1">
      <c r="B161" s="133"/>
      <c r="C161" s="149" t="s">
        <v>145</v>
      </c>
      <c r="D161" s="149" t="s">
        <v>152</v>
      </c>
      <c r="E161" s="150" t="s">
        <v>273</v>
      </c>
      <c r="F161" s="151" t="s">
        <v>274</v>
      </c>
      <c r="G161" s="152" t="s">
        <v>271</v>
      </c>
      <c r="H161" s="153">
        <v>60</v>
      </c>
      <c r="I161" s="154"/>
      <c r="J161" s="155">
        <f>ROUND(I161*H161,1)</f>
        <v>0</v>
      </c>
      <c r="K161" s="156"/>
      <c r="L161" s="28"/>
      <c r="M161" s="157" t="s">
        <v>1</v>
      </c>
      <c r="N161" s="158" t="s">
        <v>40</v>
      </c>
      <c r="P161" s="145">
        <f>O161*H161</f>
        <v>0</v>
      </c>
      <c r="Q161" s="145">
        <v>7E-05</v>
      </c>
      <c r="R161" s="145">
        <f>Q161*H161</f>
        <v>0.0042</v>
      </c>
      <c r="S161" s="145">
        <v>0</v>
      </c>
      <c r="T161" s="146">
        <f>S161*H161</f>
        <v>0</v>
      </c>
      <c r="AR161" s="147" t="s">
        <v>146</v>
      </c>
      <c r="AT161" s="147" t="s">
        <v>152</v>
      </c>
      <c r="AU161" s="147" t="s">
        <v>84</v>
      </c>
      <c r="AY161" s="13" t="s">
        <v>138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3" t="s">
        <v>82</v>
      </c>
      <c r="BK161" s="148">
        <f>ROUND(I161*H161,1)</f>
        <v>0</v>
      </c>
      <c r="BL161" s="13" t="s">
        <v>146</v>
      </c>
      <c r="BM161" s="147" t="s">
        <v>275</v>
      </c>
    </row>
    <row r="162" spans="2:65" s="1" customFormat="1" ht="24.15" customHeight="1">
      <c r="B162" s="133"/>
      <c r="C162" s="149" t="s">
        <v>276</v>
      </c>
      <c r="D162" s="149" t="s">
        <v>152</v>
      </c>
      <c r="E162" s="150" t="s">
        <v>277</v>
      </c>
      <c r="F162" s="151" t="s">
        <v>278</v>
      </c>
      <c r="G162" s="152" t="s">
        <v>159</v>
      </c>
      <c r="H162" s="159"/>
      <c r="I162" s="154"/>
      <c r="J162" s="155">
        <f>ROUND(I162*H162,1)</f>
        <v>0</v>
      </c>
      <c r="K162" s="156"/>
      <c r="L162" s="28"/>
      <c r="M162" s="157" t="s">
        <v>1</v>
      </c>
      <c r="N162" s="158" t="s">
        <v>40</v>
      </c>
      <c r="P162" s="145">
        <f>O162*H162</f>
        <v>0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R162" s="147" t="s">
        <v>146</v>
      </c>
      <c r="AT162" s="147" t="s">
        <v>152</v>
      </c>
      <c r="AU162" s="147" t="s">
        <v>84</v>
      </c>
      <c r="AY162" s="13" t="s">
        <v>138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3" t="s">
        <v>82</v>
      </c>
      <c r="BK162" s="148">
        <f>ROUND(I162*H162,1)</f>
        <v>0</v>
      </c>
      <c r="BL162" s="13" t="s">
        <v>146</v>
      </c>
      <c r="BM162" s="147" t="s">
        <v>279</v>
      </c>
    </row>
    <row r="163" spans="2:65" s="1" customFormat="1" ht="24.15" customHeight="1">
      <c r="B163" s="133"/>
      <c r="C163" s="149" t="s">
        <v>280</v>
      </c>
      <c r="D163" s="149" t="s">
        <v>152</v>
      </c>
      <c r="E163" s="150" t="s">
        <v>281</v>
      </c>
      <c r="F163" s="151" t="s">
        <v>282</v>
      </c>
      <c r="G163" s="152" t="s">
        <v>159</v>
      </c>
      <c r="H163" s="159"/>
      <c r="I163" s="154"/>
      <c r="J163" s="155">
        <f>ROUND(I163*H163,1)</f>
        <v>0</v>
      </c>
      <c r="K163" s="156"/>
      <c r="L163" s="28"/>
      <c r="M163" s="157" t="s">
        <v>1</v>
      </c>
      <c r="N163" s="158" t="s">
        <v>40</v>
      </c>
      <c r="P163" s="145">
        <f>O163*H163</f>
        <v>0</v>
      </c>
      <c r="Q163" s="145">
        <v>0</v>
      </c>
      <c r="R163" s="145">
        <f>Q163*H163</f>
        <v>0</v>
      </c>
      <c r="S163" s="145">
        <v>0</v>
      </c>
      <c r="T163" s="146">
        <f>S163*H163</f>
        <v>0</v>
      </c>
      <c r="AR163" s="147" t="s">
        <v>146</v>
      </c>
      <c r="AT163" s="147" t="s">
        <v>152</v>
      </c>
      <c r="AU163" s="147" t="s">
        <v>84</v>
      </c>
      <c r="AY163" s="13" t="s">
        <v>138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3" t="s">
        <v>82</v>
      </c>
      <c r="BK163" s="148">
        <f>ROUND(I163*H163,1)</f>
        <v>0</v>
      </c>
      <c r="BL163" s="13" t="s">
        <v>146</v>
      </c>
      <c r="BM163" s="147" t="s">
        <v>283</v>
      </c>
    </row>
    <row r="164" spans="2:63" s="11" customFormat="1" ht="25.95" customHeight="1">
      <c r="B164" s="121"/>
      <c r="D164" s="122" t="s">
        <v>74</v>
      </c>
      <c r="E164" s="123" t="s">
        <v>284</v>
      </c>
      <c r="F164" s="123" t="s">
        <v>285</v>
      </c>
      <c r="I164" s="124"/>
      <c r="J164" s="125">
        <f>BK164</f>
        <v>0</v>
      </c>
      <c r="L164" s="121"/>
      <c r="M164" s="126"/>
      <c r="P164" s="127">
        <f>SUM(P165:P166)</f>
        <v>0</v>
      </c>
      <c r="R164" s="127">
        <f>SUM(R165:R166)</f>
        <v>0</v>
      </c>
      <c r="T164" s="128">
        <f>SUM(T165:T166)</f>
        <v>0</v>
      </c>
      <c r="AR164" s="122" t="s">
        <v>156</v>
      </c>
      <c r="AT164" s="129" t="s">
        <v>74</v>
      </c>
      <c r="AU164" s="129" t="s">
        <v>75</v>
      </c>
      <c r="AY164" s="122" t="s">
        <v>138</v>
      </c>
      <c r="BK164" s="130">
        <f>SUM(BK165:BK166)</f>
        <v>0</v>
      </c>
    </row>
    <row r="165" spans="2:65" s="1" customFormat="1" ht="16.5" customHeight="1">
      <c r="B165" s="133"/>
      <c r="C165" s="149" t="s">
        <v>286</v>
      </c>
      <c r="D165" s="149" t="s">
        <v>152</v>
      </c>
      <c r="E165" s="150" t="s">
        <v>287</v>
      </c>
      <c r="F165" s="151" t="s">
        <v>288</v>
      </c>
      <c r="G165" s="152" t="s">
        <v>289</v>
      </c>
      <c r="H165" s="153">
        <v>24</v>
      </c>
      <c r="I165" s="154"/>
      <c r="J165" s="155">
        <f>ROUND(I165*H165,1)</f>
        <v>0</v>
      </c>
      <c r="K165" s="156"/>
      <c r="L165" s="28"/>
      <c r="M165" s="157" t="s">
        <v>1</v>
      </c>
      <c r="N165" s="158" t="s">
        <v>40</v>
      </c>
      <c r="P165" s="145">
        <f>O165*H165</f>
        <v>0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AR165" s="147" t="s">
        <v>156</v>
      </c>
      <c r="AT165" s="147" t="s">
        <v>152</v>
      </c>
      <c r="AU165" s="147" t="s">
        <v>82</v>
      </c>
      <c r="AY165" s="13" t="s">
        <v>138</v>
      </c>
      <c r="BE165" s="148">
        <f>IF(N165="základní",J165,0)</f>
        <v>0</v>
      </c>
      <c r="BF165" s="148">
        <f>IF(N165="snížená",J165,0)</f>
        <v>0</v>
      </c>
      <c r="BG165" s="148">
        <f>IF(N165="zákl. přenesená",J165,0)</f>
        <v>0</v>
      </c>
      <c r="BH165" s="148">
        <f>IF(N165="sníž. přenesená",J165,0)</f>
        <v>0</v>
      </c>
      <c r="BI165" s="148">
        <f>IF(N165="nulová",J165,0)</f>
        <v>0</v>
      </c>
      <c r="BJ165" s="13" t="s">
        <v>82</v>
      </c>
      <c r="BK165" s="148">
        <f>ROUND(I165*H165,1)</f>
        <v>0</v>
      </c>
      <c r="BL165" s="13" t="s">
        <v>156</v>
      </c>
      <c r="BM165" s="147" t="s">
        <v>290</v>
      </c>
    </row>
    <row r="166" spans="2:65" s="1" customFormat="1" ht="16.5" customHeight="1">
      <c r="B166" s="133"/>
      <c r="C166" s="149" t="s">
        <v>291</v>
      </c>
      <c r="D166" s="149" t="s">
        <v>152</v>
      </c>
      <c r="E166" s="150" t="s">
        <v>292</v>
      </c>
      <c r="F166" s="151" t="s">
        <v>293</v>
      </c>
      <c r="G166" s="152" t="s">
        <v>256</v>
      </c>
      <c r="H166" s="153">
        <v>1</v>
      </c>
      <c r="I166" s="154"/>
      <c r="J166" s="155">
        <f>ROUND(I166*H166,1)</f>
        <v>0</v>
      </c>
      <c r="K166" s="156"/>
      <c r="L166" s="28"/>
      <c r="M166" s="160" t="s">
        <v>1</v>
      </c>
      <c r="N166" s="161" t="s">
        <v>40</v>
      </c>
      <c r="O166" s="162"/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AR166" s="147" t="s">
        <v>156</v>
      </c>
      <c r="AT166" s="147" t="s">
        <v>152</v>
      </c>
      <c r="AU166" s="147" t="s">
        <v>82</v>
      </c>
      <c r="AY166" s="13" t="s">
        <v>138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3" t="s">
        <v>82</v>
      </c>
      <c r="BK166" s="148">
        <f>ROUND(I166*H166,1)</f>
        <v>0</v>
      </c>
      <c r="BL166" s="13" t="s">
        <v>156</v>
      </c>
      <c r="BM166" s="147" t="s">
        <v>294</v>
      </c>
    </row>
    <row r="167" spans="2:12" s="1" customFormat="1" ht="6.9" customHeight="1"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28"/>
    </row>
  </sheetData>
  <autoFilter ref="C124:K16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3" t="s">
        <v>92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108</v>
      </c>
      <c r="L4" s="16"/>
      <c r="M4" s="89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Nemocnice Vyškov, p.o.</v>
      </c>
      <c r="F7" s="209"/>
      <c r="G7" s="209"/>
      <c r="H7" s="209"/>
      <c r="L7" s="16"/>
    </row>
    <row r="8" spans="2:12" ht="12" customHeight="1">
      <c r="B8" s="16"/>
      <c r="D8" s="23" t="s">
        <v>109</v>
      </c>
      <c r="L8" s="16"/>
    </row>
    <row r="9" spans="2:12" s="1" customFormat="1" ht="16.5" customHeight="1">
      <c r="B9" s="28"/>
      <c r="E9" s="208" t="s">
        <v>110</v>
      </c>
      <c r="F9" s="210"/>
      <c r="G9" s="210"/>
      <c r="H9" s="210"/>
      <c r="L9" s="28"/>
    </row>
    <row r="10" spans="2:12" s="1" customFormat="1" ht="12" customHeight="1">
      <c r="B10" s="28"/>
      <c r="D10" s="23" t="s">
        <v>111</v>
      </c>
      <c r="L10" s="28"/>
    </row>
    <row r="11" spans="2:12" s="1" customFormat="1" ht="16.5" customHeight="1">
      <c r="B11" s="28"/>
      <c r="E11" s="165" t="s">
        <v>295</v>
      </c>
      <c r="F11" s="210"/>
      <c r="G11" s="210"/>
      <c r="H11" s="210"/>
      <c r="L11" s="28"/>
    </row>
    <row r="12" spans="2:12" s="1" customFormat="1" ht="10.2">
      <c r="B12" s="28"/>
      <c r="L12" s="28"/>
    </row>
    <row r="13" spans="2:12" s="1" customFormat="1" ht="12" customHeight="1">
      <c r="B13" s="28"/>
      <c r="D13" s="23" t="s">
        <v>18</v>
      </c>
      <c r="F13" s="21" t="s">
        <v>1</v>
      </c>
      <c r="I13" s="23" t="s">
        <v>19</v>
      </c>
      <c r="J13" s="21" t="s">
        <v>1</v>
      </c>
      <c r="L13" s="28"/>
    </row>
    <row r="14" spans="2:12" s="1" customFormat="1" ht="12" customHeight="1">
      <c r="B14" s="28"/>
      <c r="D14" s="23" t="s">
        <v>20</v>
      </c>
      <c r="F14" s="21" t="s">
        <v>21</v>
      </c>
      <c r="I14" s="23" t="s">
        <v>22</v>
      </c>
      <c r="J14" s="48" t="str">
        <f>'Rekapitulace stavby'!AN8</f>
        <v>28. 7. 2023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3" t="s">
        <v>24</v>
      </c>
      <c r="I16" s="23" t="s">
        <v>25</v>
      </c>
      <c r="J16" s="21" t="str">
        <f>IF('Rekapitulace stavby'!AN10="","",'Rekapitulace stavby'!AN10)</f>
        <v/>
      </c>
      <c r="L16" s="28"/>
    </row>
    <row r="17" spans="2:12" s="1" customFormat="1" ht="18" customHeight="1">
      <c r="B17" s="28"/>
      <c r="E17" s="21" t="str">
        <f>IF('Rekapitulace stavby'!E11="","",'Rekapitulace stavby'!E11)</f>
        <v xml:space="preserve"> </v>
      </c>
      <c r="I17" s="23" t="s">
        <v>26</v>
      </c>
      <c r="J17" s="21" t="str">
        <f>IF('Rekapitulace stavby'!AN11="","",'Rekapitulace stavby'!AN11)</f>
        <v/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25</v>
      </c>
      <c r="J19" s="24" t="str">
        <f>'Rekapitulace stavby'!AN13</f>
        <v>Vyplň údaj</v>
      </c>
      <c r="L19" s="28"/>
    </row>
    <row r="20" spans="2:12" s="1" customFormat="1" ht="18" customHeight="1">
      <c r="B20" s="28"/>
      <c r="E20" s="211" t="str">
        <f>'Rekapitulace stavby'!E14</f>
        <v>Vyplň údaj</v>
      </c>
      <c r="F20" s="191"/>
      <c r="G20" s="191"/>
      <c r="H20" s="191"/>
      <c r="I20" s="23" t="s">
        <v>26</v>
      </c>
      <c r="J20" s="24" t="str">
        <f>'Rekapitulace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25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25</v>
      </c>
      <c r="J25" s="21" t="str">
        <f>IF('Rekapitulace stavby'!AN19="","",'Rekapitulace stavby'!AN19)</f>
        <v/>
      </c>
      <c r="L25" s="28"/>
    </row>
    <row r="26" spans="2:12" s="1" customFormat="1" ht="18" customHeight="1">
      <c r="B26" s="28"/>
      <c r="E26" s="21" t="str">
        <f>IF('Rekapitulace stavby'!E20="","",'Rekapitulace stavby'!E20)</f>
        <v xml:space="preserve"> </v>
      </c>
      <c r="I26" s="23" t="s">
        <v>26</v>
      </c>
      <c r="J26" s="21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0"/>
      <c r="E29" s="196" t="s">
        <v>1</v>
      </c>
      <c r="F29" s="196"/>
      <c r="G29" s="196"/>
      <c r="H29" s="196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35</v>
      </c>
      <c r="J32" s="62">
        <f>ROUND(J125,1)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>
      <c r="B35" s="28"/>
      <c r="D35" s="51" t="s">
        <v>39</v>
      </c>
      <c r="E35" s="23" t="s">
        <v>40</v>
      </c>
      <c r="F35" s="82">
        <f>ROUND((SUM(BE125:BE153)),1)</f>
        <v>0</v>
      </c>
      <c r="I35" s="92">
        <v>0.21</v>
      </c>
      <c r="J35" s="82">
        <f>ROUND(((SUM(BE125:BE153))*I35),1)</f>
        <v>0</v>
      </c>
      <c r="L35" s="28"/>
    </row>
    <row r="36" spans="2:12" s="1" customFormat="1" ht="14.4" customHeight="1">
      <c r="B36" s="28"/>
      <c r="E36" s="23" t="s">
        <v>41</v>
      </c>
      <c r="F36" s="82">
        <f>ROUND((SUM(BF125:BF153)),1)</f>
        <v>0</v>
      </c>
      <c r="I36" s="92">
        <v>0.15</v>
      </c>
      <c r="J36" s="82">
        <f>ROUND(((SUM(BF125:BF153))*I36),1)</f>
        <v>0</v>
      </c>
      <c r="L36" s="28"/>
    </row>
    <row r="37" spans="2:12" s="1" customFormat="1" ht="14.4" customHeight="1" hidden="1">
      <c r="B37" s="28"/>
      <c r="E37" s="23" t="s">
        <v>42</v>
      </c>
      <c r="F37" s="82">
        <f>ROUND((SUM(BG125:BG153)),1)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3" t="s">
        <v>43</v>
      </c>
      <c r="F38" s="82">
        <f>ROUND((SUM(BH125:BH153)),1)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3" t="s">
        <v>44</v>
      </c>
      <c r="F39" s="82">
        <f>ROUND((SUM(BI125:BI153)),1)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28"/>
      <c r="D61" s="39" t="s">
        <v>50</v>
      </c>
      <c r="E61" s="30"/>
      <c r="F61" s="99" t="s">
        <v>51</v>
      </c>
      <c r="G61" s="39" t="s">
        <v>50</v>
      </c>
      <c r="H61" s="30"/>
      <c r="I61" s="30"/>
      <c r="J61" s="100" t="s">
        <v>51</v>
      </c>
      <c r="K61" s="30"/>
      <c r="L61" s="28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28"/>
      <c r="D76" s="39" t="s">
        <v>50</v>
      </c>
      <c r="E76" s="30"/>
      <c r="F76" s="99" t="s">
        <v>51</v>
      </c>
      <c r="G76" s="39" t="s">
        <v>50</v>
      </c>
      <c r="H76" s="30"/>
      <c r="I76" s="30"/>
      <c r="J76" s="100" t="s">
        <v>51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113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8" t="str">
        <f>E7</f>
        <v>Nemocnice Vyškov, p.o.</v>
      </c>
      <c r="F85" s="209"/>
      <c r="G85" s="209"/>
      <c r="H85" s="209"/>
      <c r="L85" s="28"/>
    </row>
    <row r="86" spans="2:12" ht="12" customHeight="1" hidden="1">
      <c r="B86" s="16"/>
      <c r="C86" s="23" t="s">
        <v>109</v>
      </c>
      <c r="L86" s="16"/>
    </row>
    <row r="87" spans="2:12" s="1" customFormat="1" ht="16.5" customHeight="1" hidden="1">
      <c r="B87" s="28"/>
      <c r="E87" s="208" t="s">
        <v>110</v>
      </c>
      <c r="F87" s="210"/>
      <c r="G87" s="210"/>
      <c r="H87" s="210"/>
      <c r="L87" s="28"/>
    </row>
    <row r="88" spans="2:12" s="1" customFormat="1" ht="12" customHeight="1" hidden="1">
      <c r="B88" s="28"/>
      <c r="C88" s="23" t="s">
        <v>111</v>
      </c>
      <c r="L88" s="28"/>
    </row>
    <row r="89" spans="2:12" s="1" customFormat="1" ht="16.5" customHeight="1" hidden="1">
      <c r="B89" s="28"/>
      <c r="E89" s="165" t="str">
        <f>E11</f>
        <v>23-400-01-2 - OPS-2 (A3 - Chirurgie - západ)</v>
      </c>
      <c r="F89" s="210"/>
      <c r="G89" s="210"/>
      <c r="H89" s="210"/>
      <c r="L89" s="28"/>
    </row>
    <row r="90" spans="2:12" s="1" customFormat="1" ht="6.9" customHeight="1" hidden="1">
      <c r="B90" s="28"/>
      <c r="L90" s="28"/>
    </row>
    <row r="91" spans="2:12" s="1" customFormat="1" ht="12" customHeight="1" hidden="1">
      <c r="B91" s="28"/>
      <c r="C91" s="23" t="s">
        <v>20</v>
      </c>
      <c r="F91" s="21" t="str">
        <f>F14</f>
        <v xml:space="preserve"> </v>
      </c>
      <c r="I91" s="23" t="s">
        <v>22</v>
      </c>
      <c r="J91" s="48" t="str">
        <f>IF(J14="","",J14)</f>
        <v>28. 7. 2023</v>
      </c>
      <c r="L91" s="28"/>
    </row>
    <row r="92" spans="2:12" s="1" customFormat="1" ht="6.9" customHeight="1" hidden="1">
      <c r="B92" s="28"/>
      <c r="L92" s="28"/>
    </row>
    <row r="93" spans="2:12" s="1" customFormat="1" ht="15.15" customHeight="1" hidden="1">
      <c r="B93" s="28"/>
      <c r="C93" s="23" t="s">
        <v>24</v>
      </c>
      <c r="F93" s="21" t="str">
        <f>E17</f>
        <v xml:space="preserve"> </v>
      </c>
      <c r="I93" s="23" t="s">
        <v>29</v>
      </c>
      <c r="J93" s="26" t="str">
        <f>E23</f>
        <v>Ing. Lukáš Zvolský</v>
      </c>
      <c r="L93" s="28"/>
    </row>
    <row r="94" spans="2:12" s="1" customFormat="1" ht="15.15" customHeight="1" hidden="1">
      <c r="B94" s="28"/>
      <c r="C94" s="23" t="s">
        <v>27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35" customHeight="1" hidden="1">
      <c r="B95" s="28"/>
      <c r="L95" s="28"/>
    </row>
    <row r="96" spans="2:12" s="1" customFormat="1" ht="29.25" customHeight="1" hidden="1">
      <c r="B96" s="28"/>
      <c r="C96" s="101" t="s">
        <v>114</v>
      </c>
      <c r="D96" s="93"/>
      <c r="E96" s="93"/>
      <c r="F96" s="93"/>
      <c r="G96" s="93"/>
      <c r="H96" s="93"/>
      <c r="I96" s="93"/>
      <c r="J96" s="102" t="s">
        <v>115</v>
      </c>
      <c r="K96" s="93"/>
      <c r="L96" s="28"/>
    </row>
    <row r="97" spans="2:12" s="1" customFormat="1" ht="10.35" customHeight="1" hidden="1">
      <c r="B97" s="28"/>
      <c r="L97" s="28"/>
    </row>
    <row r="98" spans="2:47" s="1" customFormat="1" ht="22.8" customHeight="1" hidden="1">
      <c r="B98" s="28"/>
      <c r="C98" s="103" t="s">
        <v>116</v>
      </c>
      <c r="J98" s="62">
        <f>J125</f>
        <v>0</v>
      </c>
      <c r="L98" s="28"/>
      <c r="AU98" s="13" t="s">
        <v>117</v>
      </c>
    </row>
    <row r="99" spans="2:12" s="8" customFormat="1" ht="24.9" customHeight="1" hidden="1">
      <c r="B99" s="104"/>
      <c r="D99" s="105" t="s">
        <v>118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9" customFormat="1" ht="19.95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5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 hidden="1">
      <c r="B102" s="108"/>
      <c r="D102" s="109" t="s">
        <v>121</v>
      </c>
      <c r="E102" s="110"/>
      <c r="F102" s="110"/>
      <c r="G102" s="110"/>
      <c r="H102" s="110"/>
      <c r="I102" s="110"/>
      <c r="J102" s="111">
        <f>J146</f>
        <v>0</v>
      </c>
      <c r="L102" s="108"/>
    </row>
    <row r="103" spans="2:12" s="8" customFormat="1" ht="24.9" customHeight="1" hidden="1">
      <c r="B103" s="104"/>
      <c r="D103" s="105" t="s">
        <v>122</v>
      </c>
      <c r="E103" s="106"/>
      <c r="F103" s="106"/>
      <c r="G103" s="106"/>
      <c r="H103" s="106"/>
      <c r="I103" s="106"/>
      <c r="J103" s="107">
        <f>J151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0.2" hidden="1"/>
    <row r="107" ht="10.2" hidden="1"/>
    <row r="108" ht="10.2" hidden="1"/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17" t="s">
        <v>123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Nemocnice Vyškov, p.o.</v>
      </c>
      <c r="F113" s="209"/>
      <c r="G113" s="209"/>
      <c r="H113" s="209"/>
      <c r="L113" s="28"/>
    </row>
    <row r="114" spans="2:12" ht="12" customHeight="1">
      <c r="B114" s="16"/>
      <c r="C114" s="23" t="s">
        <v>109</v>
      </c>
      <c r="L114" s="16"/>
    </row>
    <row r="115" spans="2:12" s="1" customFormat="1" ht="16.5" customHeight="1">
      <c r="B115" s="28"/>
      <c r="E115" s="208" t="s">
        <v>110</v>
      </c>
      <c r="F115" s="210"/>
      <c r="G115" s="210"/>
      <c r="H115" s="210"/>
      <c r="L115" s="28"/>
    </row>
    <row r="116" spans="2:12" s="1" customFormat="1" ht="12" customHeight="1">
      <c r="B116" s="28"/>
      <c r="C116" s="23" t="s">
        <v>111</v>
      </c>
      <c r="L116" s="28"/>
    </row>
    <row r="117" spans="2:12" s="1" customFormat="1" ht="16.5" customHeight="1">
      <c r="B117" s="28"/>
      <c r="E117" s="165" t="str">
        <f>E11</f>
        <v>23-400-01-2 - OPS-2 (A3 - Chirurgie - západ)</v>
      </c>
      <c r="F117" s="210"/>
      <c r="G117" s="210"/>
      <c r="H117" s="210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F14</f>
        <v xml:space="preserve"> </v>
      </c>
      <c r="I119" s="23" t="s">
        <v>22</v>
      </c>
      <c r="J119" s="48" t="str">
        <f>IF(J14="","",J14)</f>
        <v>28. 7. 2023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24</v>
      </c>
      <c r="F121" s="21" t="str">
        <f>E17</f>
        <v xml:space="preserve"> </v>
      </c>
      <c r="I121" s="23" t="s">
        <v>29</v>
      </c>
      <c r="J121" s="26" t="str">
        <f>E23</f>
        <v>Ing. Lukáš Zvolský</v>
      </c>
      <c r="L121" s="28"/>
    </row>
    <row r="122" spans="2:12" s="1" customFormat="1" ht="15.15" customHeight="1">
      <c r="B122" s="28"/>
      <c r="C122" s="23" t="s">
        <v>27</v>
      </c>
      <c r="F122" s="21" t="str">
        <f>IF(E20="","",E20)</f>
        <v>Vyplň údaj</v>
      </c>
      <c r="I122" s="23" t="s">
        <v>31</v>
      </c>
      <c r="J122" s="26" t="str">
        <f>E26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124</v>
      </c>
      <c r="D124" s="114" t="s">
        <v>60</v>
      </c>
      <c r="E124" s="114" t="s">
        <v>56</v>
      </c>
      <c r="F124" s="114" t="s">
        <v>57</v>
      </c>
      <c r="G124" s="114" t="s">
        <v>125</v>
      </c>
      <c r="H124" s="114" t="s">
        <v>126</v>
      </c>
      <c r="I124" s="114" t="s">
        <v>127</v>
      </c>
      <c r="J124" s="115" t="s">
        <v>115</v>
      </c>
      <c r="K124" s="116" t="s">
        <v>128</v>
      </c>
      <c r="L124" s="112"/>
      <c r="M124" s="55" t="s">
        <v>1</v>
      </c>
      <c r="N124" s="56" t="s">
        <v>39</v>
      </c>
      <c r="O124" s="56" t="s">
        <v>129</v>
      </c>
      <c r="P124" s="56" t="s">
        <v>130</v>
      </c>
      <c r="Q124" s="56" t="s">
        <v>131</v>
      </c>
      <c r="R124" s="56" t="s">
        <v>132</v>
      </c>
      <c r="S124" s="56" t="s">
        <v>133</v>
      </c>
      <c r="T124" s="57" t="s">
        <v>134</v>
      </c>
    </row>
    <row r="125" spans="2:63" s="1" customFormat="1" ht="22.8" customHeight="1">
      <c r="B125" s="28"/>
      <c r="C125" s="60" t="s">
        <v>135</v>
      </c>
      <c r="J125" s="117">
        <f>BK125</f>
        <v>0</v>
      </c>
      <c r="L125" s="28"/>
      <c r="M125" s="58"/>
      <c r="N125" s="49"/>
      <c r="O125" s="49"/>
      <c r="P125" s="118">
        <f>P126+P151</f>
        <v>0</v>
      </c>
      <c r="Q125" s="49"/>
      <c r="R125" s="118">
        <f>R126+R151</f>
        <v>0.04808</v>
      </c>
      <c r="S125" s="49"/>
      <c r="T125" s="119">
        <f>T126+T151</f>
        <v>0</v>
      </c>
      <c r="AT125" s="13" t="s">
        <v>74</v>
      </c>
      <c r="AU125" s="13" t="s">
        <v>117</v>
      </c>
      <c r="BK125" s="120">
        <f>BK126+BK151</f>
        <v>0</v>
      </c>
    </row>
    <row r="126" spans="2:63" s="11" customFormat="1" ht="25.95" customHeight="1">
      <c r="B126" s="121"/>
      <c r="D126" s="122" t="s">
        <v>74</v>
      </c>
      <c r="E126" s="123" t="s">
        <v>136</v>
      </c>
      <c r="F126" s="123" t="s">
        <v>137</v>
      </c>
      <c r="I126" s="124"/>
      <c r="J126" s="125">
        <f>BK126</f>
        <v>0</v>
      </c>
      <c r="L126" s="121"/>
      <c r="M126" s="126"/>
      <c r="P126" s="127">
        <f>P127+P132+P146</f>
        <v>0</v>
      </c>
      <c r="R126" s="127">
        <f>R127+R132+R146</f>
        <v>0.04808</v>
      </c>
      <c r="T126" s="128">
        <f>T127+T132+T146</f>
        <v>0</v>
      </c>
      <c r="AR126" s="122" t="s">
        <v>84</v>
      </c>
      <c r="AT126" s="129" t="s">
        <v>74</v>
      </c>
      <c r="AU126" s="129" t="s">
        <v>75</v>
      </c>
      <c r="AY126" s="122" t="s">
        <v>138</v>
      </c>
      <c r="BK126" s="130">
        <f>BK127+BK132+BK146</f>
        <v>0</v>
      </c>
    </row>
    <row r="127" spans="2:63" s="11" customFormat="1" ht="22.8" customHeight="1">
      <c r="B127" s="121"/>
      <c r="D127" s="122" t="s">
        <v>74</v>
      </c>
      <c r="E127" s="131" t="s">
        <v>139</v>
      </c>
      <c r="F127" s="131" t="s">
        <v>140</v>
      </c>
      <c r="I127" s="124"/>
      <c r="J127" s="132">
        <f>BK127</f>
        <v>0</v>
      </c>
      <c r="L127" s="121"/>
      <c r="M127" s="126"/>
      <c r="P127" s="127">
        <f>SUM(P128:P131)</f>
        <v>0</v>
      </c>
      <c r="R127" s="127">
        <f>SUM(R128:R131)</f>
        <v>0</v>
      </c>
      <c r="T127" s="128">
        <f>SUM(T128:T131)</f>
        <v>0</v>
      </c>
      <c r="AR127" s="122" t="s">
        <v>84</v>
      </c>
      <c r="AT127" s="129" t="s">
        <v>74</v>
      </c>
      <c r="AU127" s="129" t="s">
        <v>82</v>
      </c>
      <c r="AY127" s="122" t="s">
        <v>138</v>
      </c>
      <c r="BK127" s="130">
        <f>SUM(BK128:BK131)</f>
        <v>0</v>
      </c>
    </row>
    <row r="128" spans="2:65" s="1" customFormat="1" ht="16.5" customHeight="1">
      <c r="B128" s="133"/>
      <c r="C128" s="134" t="s">
        <v>82</v>
      </c>
      <c r="D128" s="134" t="s">
        <v>141</v>
      </c>
      <c r="E128" s="135" t="s">
        <v>142</v>
      </c>
      <c r="F128" s="136" t="s">
        <v>143</v>
      </c>
      <c r="G128" s="137" t="s">
        <v>144</v>
      </c>
      <c r="H128" s="138">
        <v>22</v>
      </c>
      <c r="I128" s="139"/>
      <c r="J128" s="140">
        <f>ROUND(I128*H128,1)</f>
        <v>0</v>
      </c>
      <c r="K128" s="141"/>
      <c r="L128" s="142"/>
      <c r="M128" s="143" t="s">
        <v>1</v>
      </c>
      <c r="N128" s="144" t="s">
        <v>40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145</v>
      </c>
      <c r="AT128" s="147" t="s">
        <v>141</v>
      </c>
      <c r="AU128" s="147" t="s">
        <v>84</v>
      </c>
      <c r="AY128" s="13" t="s">
        <v>138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3" t="s">
        <v>82</v>
      </c>
      <c r="BK128" s="148">
        <f>ROUND(I128*H128,1)</f>
        <v>0</v>
      </c>
      <c r="BL128" s="13" t="s">
        <v>146</v>
      </c>
      <c r="BM128" s="147" t="s">
        <v>296</v>
      </c>
    </row>
    <row r="129" spans="2:65" s="1" customFormat="1" ht="16.5" customHeight="1">
      <c r="B129" s="133"/>
      <c r="C129" s="149" t="s">
        <v>84</v>
      </c>
      <c r="D129" s="149" t="s">
        <v>152</v>
      </c>
      <c r="E129" s="150" t="s">
        <v>153</v>
      </c>
      <c r="F129" s="151" t="s">
        <v>154</v>
      </c>
      <c r="G129" s="152" t="s">
        <v>144</v>
      </c>
      <c r="H129" s="153">
        <v>22</v>
      </c>
      <c r="I129" s="154"/>
      <c r="J129" s="155">
        <f>ROUND(I129*H129,1)</f>
        <v>0</v>
      </c>
      <c r="K129" s="156"/>
      <c r="L129" s="28"/>
      <c r="M129" s="157" t="s">
        <v>1</v>
      </c>
      <c r="N129" s="158" t="s">
        <v>40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146</v>
      </c>
      <c r="AT129" s="147" t="s">
        <v>152</v>
      </c>
      <c r="AU129" s="147" t="s">
        <v>84</v>
      </c>
      <c r="AY129" s="13" t="s">
        <v>138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3" t="s">
        <v>82</v>
      </c>
      <c r="BK129" s="148">
        <f>ROUND(I129*H129,1)</f>
        <v>0</v>
      </c>
      <c r="BL129" s="13" t="s">
        <v>146</v>
      </c>
      <c r="BM129" s="147" t="s">
        <v>297</v>
      </c>
    </row>
    <row r="130" spans="2:65" s="1" customFormat="1" ht="24.15" customHeight="1">
      <c r="B130" s="133"/>
      <c r="C130" s="149" t="s">
        <v>151</v>
      </c>
      <c r="D130" s="149" t="s">
        <v>152</v>
      </c>
      <c r="E130" s="150" t="s">
        <v>157</v>
      </c>
      <c r="F130" s="151" t="s">
        <v>158</v>
      </c>
      <c r="G130" s="152" t="s">
        <v>159</v>
      </c>
      <c r="H130" s="159"/>
      <c r="I130" s="154"/>
      <c r="J130" s="155">
        <f>ROUND(I130*H130,1)</f>
        <v>0</v>
      </c>
      <c r="K130" s="156"/>
      <c r="L130" s="28"/>
      <c r="M130" s="157" t="s">
        <v>1</v>
      </c>
      <c r="N130" s="158" t="s">
        <v>40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146</v>
      </c>
      <c r="AT130" s="147" t="s">
        <v>152</v>
      </c>
      <c r="AU130" s="147" t="s">
        <v>84</v>
      </c>
      <c r="AY130" s="13" t="s">
        <v>138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3" t="s">
        <v>82</v>
      </c>
      <c r="BK130" s="148">
        <f>ROUND(I130*H130,1)</f>
        <v>0</v>
      </c>
      <c r="BL130" s="13" t="s">
        <v>146</v>
      </c>
      <c r="BM130" s="147" t="s">
        <v>298</v>
      </c>
    </row>
    <row r="131" spans="2:65" s="1" customFormat="1" ht="24.15" customHeight="1">
      <c r="B131" s="133"/>
      <c r="C131" s="149" t="s">
        <v>156</v>
      </c>
      <c r="D131" s="149" t="s">
        <v>152</v>
      </c>
      <c r="E131" s="150" t="s">
        <v>162</v>
      </c>
      <c r="F131" s="151" t="s">
        <v>163</v>
      </c>
      <c r="G131" s="152" t="s">
        <v>159</v>
      </c>
      <c r="H131" s="159"/>
      <c r="I131" s="154"/>
      <c r="J131" s="155">
        <f>ROUND(I131*H131,1)</f>
        <v>0</v>
      </c>
      <c r="K131" s="156"/>
      <c r="L131" s="28"/>
      <c r="M131" s="157" t="s">
        <v>1</v>
      </c>
      <c r="N131" s="158" t="s">
        <v>40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146</v>
      </c>
      <c r="AT131" s="147" t="s">
        <v>152</v>
      </c>
      <c r="AU131" s="147" t="s">
        <v>84</v>
      </c>
      <c r="AY131" s="13" t="s">
        <v>138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3" t="s">
        <v>82</v>
      </c>
      <c r="BK131" s="148">
        <f>ROUND(I131*H131,1)</f>
        <v>0</v>
      </c>
      <c r="BL131" s="13" t="s">
        <v>146</v>
      </c>
      <c r="BM131" s="147" t="s">
        <v>299</v>
      </c>
    </row>
    <row r="132" spans="2:63" s="11" customFormat="1" ht="22.8" customHeight="1">
      <c r="B132" s="121"/>
      <c r="D132" s="122" t="s">
        <v>74</v>
      </c>
      <c r="E132" s="131" t="s">
        <v>165</v>
      </c>
      <c r="F132" s="131" t="s">
        <v>166</v>
      </c>
      <c r="I132" s="124"/>
      <c r="J132" s="132">
        <f>BK132</f>
        <v>0</v>
      </c>
      <c r="L132" s="121"/>
      <c r="M132" s="126"/>
      <c r="P132" s="127">
        <f>SUM(P133:P145)</f>
        <v>0</v>
      </c>
      <c r="R132" s="127">
        <f>SUM(R133:R145)</f>
        <v>0.04738</v>
      </c>
      <c r="T132" s="128">
        <f>SUM(T133:T145)</f>
        <v>0</v>
      </c>
      <c r="AR132" s="122" t="s">
        <v>84</v>
      </c>
      <c r="AT132" s="129" t="s">
        <v>74</v>
      </c>
      <c r="AU132" s="129" t="s">
        <v>82</v>
      </c>
      <c r="AY132" s="122" t="s">
        <v>138</v>
      </c>
      <c r="BK132" s="130">
        <f>SUM(BK133:BK145)</f>
        <v>0</v>
      </c>
    </row>
    <row r="133" spans="2:65" s="1" customFormat="1" ht="24.15" customHeight="1">
      <c r="B133" s="133"/>
      <c r="C133" s="149" t="s">
        <v>161</v>
      </c>
      <c r="D133" s="149" t="s">
        <v>152</v>
      </c>
      <c r="E133" s="150" t="s">
        <v>168</v>
      </c>
      <c r="F133" s="151" t="s">
        <v>169</v>
      </c>
      <c r="G133" s="152" t="s">
        <v>144</v>
      </c>
      <c r="H133" s="153">
        <v>22</v>
      </c>
      <c r="I133" s="154"/>
      <c r="J133" s="155">
        <f aca="true" t="shared" si="0" ref="J133:J145">ROUND(I133*H133,1)</f>
        <v>0</v>
      </c>
      <c r="K133" s="156"/>
      <c r="L133" s="28"/>
      <c r="M133" s="157" t="s">
        <v>1</v>
      </c>
      <c r="N133" s="158" t="s">
        <v>40</v>
      </c>
      <c r="P133" s="145">
        <f aca="true" t="shared" si="1" ref="P133:P145">O133*H133</f>
        <v>0</v>
      </c>
      <c r="Q133" s="145">
        <v>0.00195</v>
      </c>
      <c r="R133" s="145">
        <f aca="true" t="shared" si="2" ref="R133:R145">Q133*H133</f>
        <v>0.0429</v>
      </c>
      <c r="S133" s="145">
        <v>0</v>
      </c>
      <c r="T133" s="146">
        <f aca="true" t="shared" si="3" ref="T133:T145">S133*H133</f>
        <v>0</v>
      </c>
      <c r="AR133" s="147" t="s">
        <v>146</v>
      </c>
      <c r="AT133" s="147" t="s">
        <v>152</v>
      </c>
      <c r="AU133" s="147" t="s">
        <v>84</v>
      </c>
      <c r="AY133" s="13" t="s">
        <v>138</v>
      </c>
      <c r="BE133" s="148">
        <f aca="true" t="shared" si="4" ref="BE133:BE145">IF(N133="základní",J133,0)</f>
        <v>0</v>
      </c>
      <c r="BF133" s="148">
        <f aca="true" t="shared" si="5" ref="BF133:BF145">IF(N133="snížená",J133,0)</f>
        <v>0</v>
      </c>
      <c r="BG133" s="148">
        <f aca="true" t="shared" si="6" ref="BG133:BG145">IF(N133="zákl. přenesená",J133,0)</f>
        <v>0</v>
      </c>
      <c r="BH133" s="148">
        <f aca="true" t="shared" si="7" ref="BH133:BH145">IF(N133="sníž. přenesená",J133,0)</f>
        <v>0</v>
      </c>
      <c r="BI133" s="148">
        <f aca="true" t="shared" si="8" ref="BI133:BI145">IF(N133="nulová",J133,0)</f>
        <v>0</v>
      </c>
      <c r="BJ133" s="13" t="s">
        <v>82</v>
      </c>
      <c r="BK133" s="148">
        <f aca="true" t="shared" si="9" ref="BK133:BK145">ROUND(I133*H133,1)</f>
        <v>0</v>
      </c>
      <c r="BL133" s="13" t="s">
        <v>146</v>
      </c>
      <c r="BM133" s="147" t="s">
        <v>300</v>
      </c>
    </row>
    <row r="134" spans="2:65" s="1" customFormat="1" ht="16.5" customHeight="1">
      <c r="B134" s="133"/>
      <c r="C134" s="134" t="s">
        <v>167</v>
      </c>
      <c r="D134" s="134" t="s">
        <v>141</v>
      </c>
      <c r="E134" s="135" t="s">
        <v>181</v>
      </c>
      <c r="F134" s="136" t="s">
        <v>182</v>
      </c>
      <c r="G134" s="137" t="s">
        <v>178</v>
      </c>
      <c r="H134" s="138">
        <v>2</v>
      </c>
      <c r="I134" s="139"/>
      <c r="J134" s="140">
        <f t="shared" si="0"/>
        <v>0</v>
      </c>
      <c r="K134" s="141"/>
      <c r="L134" s="142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145</v>
      </c>
      <c r="AT134" s="147" t="s">
        <v>141</v>
      </c>
      <c r="AU134" s="147" t="s">
        <v>84</v>
      </c>
      <c r="AY134" s="13" t="s">
        <v>138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82</v>
      </c>
      <c r="BK134" s="148">
        <f t="shared" si="9"/>
        <v>0</v>
      </c>
      <c r="BL134" s="13" t="s">
        <v>146</v>
      </c>
      <c r="BM134" s="147" t="s">
        <v>301</v>
      </c>
    </row>
    <row r="135" spans="2:65" s="1" customFormat="1" ht="16.5" customHeight="1">
      <c r="B135" s="133"/>
      <c r="C135" s="134" t="s">
        <v>171</v>
      </c>
      <c r="D135" s="134" t="s">
        <v>141</v>
      </c>
      <c r="E135" s="135" t="s">
        <v>185</v>
      </c>
      <c r="F135" s="136" t="s">
        <v>186</v>
      </c>
      <c r="G135" s="137" t="s">
        <v>178</v>
      </c>
      <c r="H135" s="138">
        <v>1</v>
      </c>
      <c r="I135" s="139"/>
      <c r="J135" s="140">
        <f t="shared" si="0"/>
        <v>0</v>
      </c>
      <c r="K135" s="141"/>
      <c r="L135" s="142"/>
      <c r="M135" s="143" t="s">
        <v>1</v>
      </c>
      <c r="N135" s="144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145</v>
      </c>
      <c r="AT135" s="147" t="s">
        <v>141</v>
      </c>
      <c r="AU135" s="147" t="s">
        <v>84</v>
      </c>
      <c r="AY135" s="13" t="s">
        <v>138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82</v>
      </c>
      <c r="BK135" s="148">
        <f t="shared" si="9"/>
        <v>0</v>
      </c>
      <c r="BL135" s="13" t="s">
        <v>146</v>
      </c>
      <c r="BM135" s="147" t="s">
        <v>302</v>
      </c>
    </row>
    <row r="136" spans="2:65" s="1" customFormat="1" ht="21.75" customHeight="1">
      <c r="B136" s="133"/>
      <c r="C136" s="134" t="s">
        <v>175</v>
      </c>
      <c r="D136" s="134" t="s">
        <v>141</v>
      </c>
      <c r="E136" s="135" t="s">
        <v>197</v>
      </c>
      <c r="F136" s="136" t="s">
        <v>198</v>
      </c>
      <c r="G136" s="137" t="s">
        <v>178</v>
      </c>
      <c r="H136" s="138">
        <v>1</v>
      </c>
      <c r="I136" s="139"/>
      <c r="J136" s="140">
        <f t="shared" si="0"/>
        <v>0</v>
      </c>
      <c r="K136" s="141"/>
      <c r="L136" s="142"/>
      <c r="M136" s="143" t="s">
        <v>1</v>
      </c>
      <c r="N136" s="144" t="s">
        <v>40</v>
      </c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47" t="s">
        <v>145</v>
      </c>
      <c r="AT136" s="147" t="s">
        <v>141</v>
      </c>
      <c r="AU136" s="147" t="s">
        <v>84</v>
      </c>
      <c r="AY136" s="13" t="s">
        <v>138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3" t="s">
        <v>82</v>
      </c>
      <c r="BK136" s="148">
        <f t="shared" si="9"/>
        <v>0</v>
      </c>
      <c r="BL136" s="13" t="s">
        <v>146</v>
      </c>
      <c r="BM136" s="147" t="s">
        <v>303</v>
      </c>
    </row>
    <row r="137" spans="2:65" s="1" customFormat="1" ht="24.15" customHeight="1">
      <c r="B137" s="133"/>
      <c r="C137" s="149" t="s">
        <v>180</v>
      </c>
      <c r="D137" s="149" t="s">
        <v>152</v>
      </c>
      <c r="E137" s="150" t="s">
        <v>218</v>
      </c>
      <c r="F137" s="151" t="s">
        <v>219</v>
      </c>
      <c r="G137" s="152" t="s">
        <v>178</v>
      </c>
      <c r="H137" s="153">
        <v>1</v>
      </c>
      <c r="I137" s="154"/>
      <c r="J137" s="155">
        <f t="shared" si="0"/>
        <v>0</v>
      </c>
      <c r="K137" s="156"/>
      <c r="L137" s="28"/>
      <c r="M137" s="157" t="s">
        <v>1</v>
      </c>
      <c r="N137" s="158" t="s">
        <v>40</v>
      </c>
      <c r="P137" s="145">
        <f t="shared" si="1"/>
        <v>0</v>
      </c>
      <c r="Q137" s="145">
        <v>2E-05</v>
      </c>
      <c r="R137" s="145">
        <f t="shared" si="2"/>
        <v>2E-05</v>
      </c>
      <c r="S137" s="145">
        <v>0</v>
      </c>
      <c r="T137" s="146">
        <f t="shared" si="3"/>
        <v>0</v>
      </c>
      <c r="AR137" s="147" t="s">
        <v>146</v>
      </c>
      <c r="AT137" s="147" t="s">
        <v>152</v>
      </c>
      <c r="AU137" s="147" t="s">
        <v>84</v>
      </c>
      <c r="AY137" s="13" t="s">
        <v>138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3" t="s">
        <v>82</v>
      </c>
      <c r="BK137" s="148">
        <f t="shared" si="9"/>
        <v>0</v>
      </c>
      <c r="BL137" s="13" t="s">
        <v>146</v>
      </c>
      <c r="BM137" s="147" t="s">
        <v>304</v>
      </c>
    </row>
    <row r="138" spans="2:65" s="1" customFormat="1" ht="24.15" customHeight="1">
      <c r="B138" s="133"/>
      <c r="C138" s="149" t="s">
        <v>184</v>
      </c>
      <c r="D138" s="149" t="s">
        <v>152</v>
      </c>
      <c r="E138" s="150" t="s">
        <v>225</v>
      </c>
      <c r="F138" s="151" t="s">
        <v>226</v>
      </c>
      <c r="G138" s="152" t="s">
        <v>178</v>
      </c>
      <c r="H138" s="153">
        <v>2</v>
      </c>
      <c r="I138" s="154"/>
      <c r="J138" s="155">
        <f t="shared" si="0"/>
        <v>0</v>
      </c>
      <c r="K138" s="156"/>
      <c r="L138" s="28"/>
      <c r="M138" s="157" t="s">
        <v>1</v>
      </c>
      <c r="N138" s="158" t="s">
        <v>40</v>
      </c>
      <c r="P138" s="145">
        <f t="shared" si="1"/>
        <v>0</v>
      </c>
      <c r="Q138" s="145">
        <v>2E-05</v>
      </c>
      <c r="R138" s="145">
        <f t="shared" si="2"/>
        <v>4E-05</v>
      </c>
      <c r="S138" s="145">
        <v>0</v>
      </c>
      <c r="T138" s="146">
        <f t="shared" si="3"/>
        <v>0</v>
      </c>
      <c r="AR138" s="147" t="s">
        <v>146</v>
      </c>
      <c r="AT138" s="147" t="s">
        <v>152</v>
      </c>
      <c r="AU138" s="147" t="s">
        <v>84</v>
      </c>
      <c r="AY138" s="13" t="s">
        <v>138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3" t="s">
        <v>82</v>
      </c>
      <c r="BK138" s="148">
        <f t="shared" si="9"/>
        <v>0</v>
      </c>
      <c r="BL138" s="13" t="s">
        <v>146</v>
      </c>
      <c r="BM138" s="147" t="s">
        <v>305</v>
      </c>
    </row>
    <row r="139" spans="2:65" s="1" customFormat="1" ht="24.15" customHeight="1">
      <c r="B139" s="133"/>
      <c r="C139" s="149" t="s">
        <v>188</v>
      </c>
      <c r="D139" s="149" t="s">
        <v>152</v>
      </c>
      <c r="E139" s="150" t="s">
        <v>229</v>
      </c>
      <c r="F139" s="151" t="s">
        <v>230</v>
      </c>
      <c r="G139" s="152" t="s">
        <v>178</v>
      </c>
      <c r="H139" s="153">
        <v>1</v>
      </c>
      <c r="I139" s="154"/>
      <c r="J139" s="155">
        <f t="shared" si="0"/>
        <v>0</v>
      </c>
      <c r="K139" s="156"/>
      <c r="L139" s="28"/>
      <c r="M139" s="157" t="s">
        <v>1</v>
      </c>
      <c r="N139" s="158" t="s">
        <v>40</v>
      </c>
      <c r="P139" s="145">
        <f t="shared" si="1"/>
        <v>0</v>
      </c>
      <c r="Q139" s="145">
        <v>2E-05</v>
      </c>
      <c r="R139" s="145">
        <f t="shared" si="2"/>
        <v>2E-05</v>
      </c>
      <c r="S139" s="145">
        <v>0</v>
      </c>
      <c r="T139" s="146">
        <f t="shared" si="3"/>
        <v>0</v>
      </c>
      <c r="AR139" s="147" t="s">
        <v>146</v>
      </c>
      <c r="AT139" s="147" t="s">
        <v>152</v>
      </c>
      <c r="AU139" s="147" t="s">
        <v>84</v>
      </c>
      <c r="AY139" s="13" t="s">
        <v>138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3" t="s">
        <v>82</v>
      </c>
      <c r="BK139" s="148">
        <f t="shared" si="9"/>
        <v>0</v>
      </c>
      <c r="BL139" s="13" t="s">
        <v>146</v>
      </c>
      <c r="BM139" s="147" t="s">
        <v>306</v>
      </c>
    </row>
    <row r="140" spans="2:65" s="1" customFormat="1" ht="24.15" customHeight="1">
      <c r="B140" s="133"/>
      <c r="C140" s="149" t="s">
        <v>192</v>
      </c>
      <c r="D140" s="149" t="s">
        <v>152</v>
      </c>
      <c r="E140" s="150" t="s">
        <v>241</v>
      </c>
      <c r="F140" s="151" t="s">
        <v>242</v>
      </c>
      <c r="G140" s="152" t="s">
        <v>144</v>
      </c>
      <c r="H140" s="153">
        <v>22</v>
      </c>
      <c r="I140" s="154"/>
      <c r="J140" s="155">
        <f t="shared" si="0"/>
        <v>0</v>
      </c>
      <c r="K140" s="156"/>
      <c r="L140" s="28"/>
      <c r="M140" s="157" t="s">
        <v>1</v>
      </c>
      <c r="N140" s="158" t="s">
        <v>40</v>
      </c>
      <c r="P140" s="145">
        <f t="shared" si="1"/>
        <v>0</v>
      </c>
      <c r="Q140" s="145">
        <v>0.00019</v>
      </c>
      <c r="R140" s="145">
        <f t="shared" si="2"/>
        <v>0.0041800000000000006</v>
      </c>
      <c r="S140" s="145">
        <v>0</v>
      </c>
      <c r="T140" s="146">
        <f t="shared" si="3"/>
        <v>0</v>
      </c>
      <c r="AR140" s="147" t="s">
        <v>146</v>
      </c>
      <c r="AT140" s="147" t="s">
        <v>152</v>
      </c>
      <c r="AU140" s="147" t="s">
        <v>84</v>
      </c>
      <c r="AY140" s="13" t="s">
        <v>138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3" t="s">
        <v>82</v>
      </c>
      <c r="BK140" s="148">
        <f t="shared" si="9"/>
        <v>0</v>
      </c>
      <c r="BL140" s="13" t="s">
        <v>146</v>
      </c>
      <c r="BM140" s="147" t="s">
        <v>307</v>
      </c>
    </row>
    <row r="141" spans="2:65" s="1" customFormat="1" ht="21.75" customHeight="1">
      <c r="B141" s="133"/>
      <c r="C141" s="149" t="s">
        <v>196</v>
      </c>
      <c r="D141" s="149" t="s">
        <v>152</v>
      </c>
      <c r="E141" s="150" t="s">
        <v>245</v>
      </c>
      <c r="F141" s="151" t="s">
        <v>246</v>
      </c>
      <c r="G141" s="152" t="s">
        <v>144</v>
      </c>
      <c r="H141" s="153">
        <v>22</v>
      </c>
      <c r="I141" s="154"/>
      <c r="J141" s="155">
        <f t="shared" si="0"/>
        <v>0</v>
      </c>
      <c r="K141" s="156"/>
      <c r="L141" s="28"/>
      <c r="M141" s="157" t="s">
        <v>1</v>
      </c>
      <c r="N141" s="158" t="s">
        <v>40</v>
      </c>
      <c r="P141" s="145">
        <f t="shared" si="1"/>
        <v>0</v>
      </c>
      <c r="Q141" s="145">
        <v>1E-05</v>
      </c>
      <c r="R141" s="145">
        <f t="shared" si="2"/>
        <v>0.00022</v>
      </c>
      <c r="S141" s="145">
        <v>0</v>
      </c>
      <c r="T141" s="146">
        <f t="shared" si="3"/>
        <v>0</v>
      </c>
      <c r="AR141" s="147" t="s">
        <v>146</v>
      </c>
      <c r="AT141" s="147" t="s">
        <v>152</v>
      </c>
      <c r="AU141" s="147" t="s">
        <v>84</v>
      </c>
      <c r="AY141" s="13" t="s">
        <v>138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3" t="s">
        <v>82</v>
      </c>
      <c r="BK141" s="148">
        <f t="shared" si="9"/>
        <v>0</v>
      </c>
      <c r="BL141" s="13" t="s">
        <v>146</v>
      </c>
      <c r="BM141" s="147" t="s">
        <v>308</v>
      </c>
    </row>
    <row r="142" spans="2:65" s="1" customFormat="1" ht="16.5" customHeight="1">
      <c r="B142" s="133"/>
      <c r="C142" s="149" t="s">
        <v>200</v>
      </c>
      <c r="D142" s="149" t="s">
        <v>152</v>
      </c>
      <c r="E142" s="150" t="s">
        <v>249</v>
      </c>
      <c r="F142" s="151" t="s">
        <v>250</v>
      </c>
      <c r="G142" s="152" t="s">
        <v>251</v>
      </c>
      <c r="H142" s="153">
        <v>1</v>
      </c>
      <c r="I142" s="154"/>
      <c r="J142" s="155">
        <f t="shared" si="0"/>
        <v>0</v>
      </c>
      <c r="K142" s="156"/>
      <c r="L142" s="28"/>
      <c r="M142" s="157" t="s">
        <v>1</v>
      </c>
      <c r="N142" s="158" t="s">
        <v>40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47" t="s">
        <v>146</v>
      </c>
      <c r="AT142" s="147" t="s">
        <v>152</v>
      </c>
      <c r="AU142" s="147" t="s">
        <v>84</v>
      </c>
      <c r="AY142" s="13" t="s">
        <v>138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3" t="s">
        <v>82</v>
      </c>
      <c r="BK142" s="148">
        <f t="shared" si="9"/>
        <v>0</v>
      </c>
      <c r="BL142" s="13" t="s">
        <v>146</v>
      </c>
      <c r="BM142" s="147" t="s">
        <v>309</v>
      </c>
    </row>
    <row r="143" spans="2:65" s="1" customFormat="1" ht="16.5" customHeight="1">
      <c r="B143" s="133"/>
      <c r="C143" s="149" t="s">
        <v>8</v>
      </c>
      <c r="D143" s="149" t="s">
        <v>152</v>
      </c>
      <c r="E143" s="150" t="s">
        <v>254</v>
      </c>
      <c r="F143" s="151" t="s">
        <v>255</v>
      </c>
      <c r="G143" s="152" t="s">
        <v>256</v>
      </c>
      <c r="H143" s="153">
        <v>1</v>
      </c>
      <c r="I143" s="154"/>
      <c r="J143" s="155">
        <f t="shared" si="0"/>
        <v>0</v>
      </c>
      <c r="K143" s="156"/>
      <c r="L143" s="28"/>
      <c r="M143" s="157" t="s">
        <v>1</v>
      </c>
      <c r="N143" s="158" t="s">
        <v>40</v>
      </c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AR143" s="147" t="s">
        <v>146</v>
      </c>
      <c r="AT143" s="147" t="s">
        <v>152</v>
      </c>
      <c r="AU143" s="147" t="s">
        <v>84</v>
      </c>
      <c r="AY143" s="13" t="s">
        <v>138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3" t="s">
        <v>82</v>
      </c>
      <c r="BK143" s="148">
        <f t="shared" si="9"/>
        <v>0</v>
      </c>
      <c r="BL143" s="13" t="s">
        <v>146</v>
      </c>
      <c r="BM143" s="147" t="s">
        <v>310</v>
      </c>
    </row>
    <row r="144" spans="2:65" s="1" customFormat="1" ht="24.15" customHeight="1">
      <c r="B144" s="133"/>
      <c r="C144" s="149" t="s">
        <v>146</v>
      </c>
      <c r="D144" s="149" t="s">
        <v>152</v>
      </c>
      <c r="E144" s="150" t="s">
        <v>259</v>
      </c>
      <c r="F144" s="151" t="s">
        <v>260</v>
      </c>
      <c r="G144" s="152" t="s">
        <v>159</v>
      </c>
      <c r="H144" s="159"/>
      <c r="I144" s="154"/>
      <c r="J144" s="155">
        <f t="shared" si="0"/>
        <v>0</v>
      </c>
      <c r="K144" s="156"/>
      <c r="L144" s="28"/>
      <c r="M144" s="157" t="s">
        <v>1</v>
      </c>
      <c r="N144" s="158" t="s">
        <v>40</v>
      </c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AR144" s="147" t="s">
        <v>146</v>
      </c>
      <c r="AT144" s="147" t="s">
        <v>152</v>
      </c>
      <c r="AU144" s="147" t="s">
        <v>84</v>
      </c>
      <c r="AY144" s="13" t="s">
        <v>138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3" t="s">
        <v>82</v>
      </c>
      <c r="BK144" s="148">
        <f t="shared" si="9"/>
        <v>0</v>
      </c>
      <c r="BL144" s="13" t="s">
        <v>146</v>
      </c>
      <c r="BM144" s="147" t="s">
        <v>311</v>
      </c>
    </row>
    <row r="145" spans="2:65" s="1" customFormat="1" ht="24.15" customHeight="1">
      <c r="B145" s="133"/>
      <c r="C145" s="149" t="s">
        <v>209</v>
      </c>
      <c r="D145" s="149" t="s">
        <v>152</v>
      </c>
      <c r="E145" s="150" t="s">
        <v>263</v>
      </c>
      <c r="F145" s="151" t="s">
        <v>264</v>
      </c>
      <c r="G145" s="152" t="s">
        <v>159</v>
      </c>
      <c r="H145" s="159"/>
      <c r="I145" s="154"/>
      <c r="J145" s="155">
        <f t="shared" si="0"/>
        <v>0</v>
      </c>
      <c r="K145" s="156"/>
      <c r="L145" s="28"/>
      <c r="M145" s="157" t="s">
        <v>1</v>
      </c>
      <c r="N145" s="158" t="s">
        <v>40</v>
      </c>
      <c r="P145" s="145">
        <f t="shared" si="1"/>
        <v>0</v>
      </c>
      <c r="Q145" s="145">
        <v>0</v>
      </c>
      <c r="R145" s="145">
        <f t="shared" si="2"/>
        <v>0</v>
      </c>
      <c r="S145" s="145">
        <v>0</v>
      </c>
      <c r="T145" s="146">
        <f t="shared" si="3"/>
        <v>0</v>
      </c>
      <c r="AR145" s="147" t="s">
        <v>146</v>
      </c>
      <c r="AT145" s="147" t="s">
        <v>152</v>
      </c>
      <c r="AU145" s="147" t="s">
        <v>84</v>
      </c>
      <c r="AY145" s="13" t="s">
        <v>138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3" t="s">
        <v>82</v>
      </c>
      <c r="BK145" s="148">
        <f t="shared" si="9"/>
        <v>0</v>
      </c>
      <c r="BL145" s="13" t="s">
        <v>146</v>
      </c>
      <c r="BM145" s="147" t="s">
        <v>312</v>
      </c>
    </row>
    <row r="146" spans="2:63" s="11" customFormat="1" ht="22.8" customHeight="1">
      <c r="B146" s="121"/>
      <c r="D146" s="122" t="s">
        <v>74</v>
      </c>
      <c r="E146" s="131" t="s">
        <v>266</v>
      </c>
      <c r="F146" s="131" t="s">
        <v>267</v>
      </c>
      <c r="I146" s="124"/>
      <c r="J146" s="132">
        <f>BK146</f>
        <v>0</v>
      </c>
      <c r="L146" s="121"/>
      <c r="M146" s="126"/>
      <c r="P146" s="127">
        <f>SUM(P147:P150)</f>
        <v>0</v>
      </c>
      <c r="R146" s="127">
        <f>SUM(R147:R150)</f>
        <v>0.0006999999999999999</v>
      </c>
      <c r="T146" s="128">
        <f>SUM(T147:T150)</f>
        <v>0</v>
      </c>
      <c r="AR146" s="122" t="s">
        <v>84</v>
      </c>
      <c r="AT146" s="129" t="s">
        <v>74</v>
      </c>
      <c r="AU146" s="129" t="s">
        <v>82</v>
      </c>
      <c r="AY146" s="122" t="s">
        <v>138</v>
      </c>
      <c r="BK146" s="130">
        <f>SUM(BK147:BK150)</f>
        <v>0</v>
      </c>
    </row>
    <row r="147" spans="2:65" s="1" customFormat="1" ht="16.5" customHeight="1">
      <c r="B147" s="133"/>
      <c r="C147" s="134" t="s">
        <v>213</v>
      </c>
      <c r="D147" s="134" t="s">
        <v>141</v>
      </c>
      <c r="E147" s="135" t="s">
        <v>269</v>
      </c>
      <c r="F147" s="136" t="s">
        <v>270</v>
      </c>
      <c r="G147" s="137" t="s">
        <v>271</v>
      </c>
      <c r="H147" s="138">
        <v>10</v>
      </c>
      <c r="I147" s="139"/>
      <c r="J147" s="140">
        <f>ROUND(I147*H147,1)</f>
        <v>0</v>
      </c>
      <c r="K147" s="141"/>
      <c r="L147" s="142"/>
      <c r="M147" s="143" t="s">
        <v>1</v>
      </c>
      <c r="N147" s="144" t="s">
        <v>40</v>
      </c>
      <c r="P147" s="145">
        <f>O147*H147</f>
        <v>0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145</v>
      </c>
      <c r="AT147" s="147" t="s">
        <v>141</v>
      </c>
      <c r="AU147" s="147" t="s">
        <v>84</v>
      </c>
      <c r="AY147" s="13" t="s">
        <v>138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3" t="s">
        <v>82</v>
      </c>
      <c r="BK147" s="148">
        <f>ROUND(I147*H147,1)</f>
        <v>0</v>
      </c>
      <c r="BL147" s="13" t="s">
        <v>146</v>
      </c>
      <c r="BM147" s="147" t="s">
        <v>313</v>
      </c>
    </row>
    <row r="148" spans="2:65" s="1" customFormat="1" ht="21.75" customHeight="1">
      <c r="B148" s="133"/>
      <c r="C148" s="149" t="s">
        <v>217</v>
      </c>
      <c r="D148" s="149" t="s">
        <v>152</v>
      </c>
      <c r="E148" s="150" t="s">
        <v>273</v>
      </c>
      <c r="F148" s="151" t="s">
        <v>274</v>
      </c>
      <c r="G148" s="152" t="s">
        <v>271</v>
      </c>
      <c r="H148" s="153">
        <v>10</v>
      </c>
      <c r="I148" s="154"/>
      <c r="J148" s="155">
        <f>ROUND(I148*H148,1)</f>
        <v>0</v>
      </c>
      <c r="K148" s="156"/>
      <c r="L148" s="28"/>
      <c r="M148" s="157" t="s">
        <v>1</v>
      </c>
      <c r="N148" s="158" t="s">
        <v>40</v>
      </c>
      <c r="P148" s="145">
        <f>O148*H148</f>
        <v>0</v>
      </c>
      <c r="Q148" s="145">
        <v>7E-05</v>
      </c>
      <c r="R148" s="145">
        <f>Q148*H148</f>
        <v>0.0006999999999999999</v>
      </c>
      <c r="S148" s="145">
        <v>0</v>
      </c>
      <c r="T148" s="146">
        <f>S148*H148</f>
        <v>0</v>
      </c>
      <c r="AR148" s="147" t="s">
        <v>146</v>
      </c>
      <c r="AT148" s="147" t="s">
        <v>152</v>
      </c>
      <c r="AU148" s="147" t="s">
        <v>84</v>
      </c>
      <c r="AY148" s="13" t="s">
        <v>138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3" t="s">
        <v>82</v>
      </c>
      <c r="BK148" s="148">
        <f>ROUND(I148*H148,1)</f>
        <v>0</v>
      </c>
      <c r="BL148" s="13" t="s">
        <v>146</v>
      </c>
      <c r="BM148" s="147" t="s">
        <v>314</v>
      </c>
    </row>
    <row r="149" spans="2:65" s="1" customFormat="1" ht="24.15" customHeight="1">
      <c r="B149" s="133"/>
      <c r="C149" s="149" t="s">
        <v>221</v>
      </c>
      <c r="D149" s="149" t="s">
        <v>152</v>
      </c>
      <c r="E149" s="150" t="s">
        <v>277</v>
      </c>
      <c r="F149" s="151" t="s">
        <v>278</v>
      </c>
      <c r="G149" s="152" t="s">
        <v>159</v>
      </c>
      <c r="H149" s="159"/>
      <c r="I149" s="154"/>
      <c r="J149" s="155">
        <f>ROUND(I149*H149,1)</f>
        <v>0</v>
      </c>
      <c r="K149" s="156"/>
      <c r="L149" s="28"/>
      <c r="M149" s="157" t="s">
        <v>1</v>
      </c>
      <c r="N149" s="158" t="s">
        <v>40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146</v>
      </c>
      <c r="AT149" s="147" t="s">
        <v>152</v>
      </c>
      <c r="AU149" s="147" t="s">
        <v>84</v>
      </c>
      <c r="AY149" s="13" t="s">
        <v>138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3" t="s">
        <v>82</v>
      </c>
      <c r="BK149" s="148">
        <f>ROUND(I149*H149,1)</f>
        <v>0</v>
      </c>
      <c r="BL149" s="13" t="s">
        <v>146</v>
      </c>
      <c r="BM149" s="147" t="s">
        <v>315</v>
      </c>
    </row>
    <row r="150" spans="2:65" s="1" customFormat="1" ht="24.15" customHeight="1">
      <c r="B150" s="133"/>
      <c r="C150" s="149" t="s">
        <v>7</v>
      </c>
      <c r="D150" s="149" t="s">
        <v>152</v>
      </c>
      <c r="E150" s="150" t="s">
        <v>281</v>
      </c>
      <c r="F150" s="151" t="s">
        <v>282</v>
      </c>
      <c r="G150" s="152" t="s">
        <v>159</v>
      </c>
      <c r="H150" s="159"/>
      <c r="I150" s="154"/>
      <c r="J150" s="155">
        <f>ROUND(I150*H150,1)</f>
        <v>0</v>
      </c>
      <c r="K150" s="156"/>
      <c r="L150" s="28"/>
      <c r="M150" s="157" t="s">
        <v>1</v>
      </c>
      <c r="N150" s="158" t="s">
        <v>40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146</v>
      </c>
      <c r="AT150" s="147" t="s">
        <v>152</v>
      </c>
      <c r="AU150" s="147" t="s">
        <v>84</v>
      </c>
      <c r="AY150" s="13" t="s">
        <v>138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3" t="s">
        <v>82</v>
      </c>
      <c r="BK150" s="148">
        <f>ROUND(I150*H150,1)</f>
        <v>0</v>
      </c>
      <c r="BL150" s="13" t="s">
        <v>146</v>
      </c>
      <c r="BM150" s="147" t="s">
        <v>316</v>
      </c>
    </row>
    <row r="151" spans="2:63" s="11" customFormat="1" ht="25.95" customHeight="1">
      <c r="B151" s="121"/>
      <c r="D151" s="122" t="s">
        <v>74</v>
      </c>
      <c r="E151" s="123" t="s">
        <v>284</v>
      </c>
      <c r="F151" s="123" t="s">
        <v>285</v>
      </c>
      <c r="I151" s="124"/>
      <c r="J151" s="125">
        <f>BK151</f>
        <v>0</v>
      </c>
      <c r="L151" s="121"/>
      <c r="M151" s="126"/>
      <c r="P151" s="127">
        <f>SUM(P152:P153)</f>
        <v>0</v>
      </c>
      <c r="R151" s="127">
        <f>SUM(R152:R153)</f>
        <v>0</v>
      </c>
      <c r="T151" s="128">
        <f>SUM(T152:T153)</f>
        <v>0</v>
      </c>
      <c r="AR151" s="122" t="s">
        <v>156</v>
      </c>
      <c r="AT151" s="129" t="s">
        <v>74</v>
      </c>
      <c r="AU151" s="129" t="s">
        <v>75</v>
      </c>
      <c r="AY151" s="122" t="s">
        <v>138</v>
      </c>
      <c r="BK151" s="130">
        <f>SUM(BK152:BK153)</f>
        <v>0</v>
      </c>
    </row>
    <row r="152" spans="2:65" s="1" customFormat="1" ht="16.5" customHeight="1">
      <c r="B152" s="133"/>
      <c r="C152" s="149" t="s">
        <v>228</v>
      </c>
      <c r="D152" s="149" t="s">
        <v>152</v>
      </c>
      <c r="E152" s="150" t="s">
        <v>287</v>
      </c>
      <c r="F152" s="151" t="s">
        <v>288</v>
      </c>
      <c r="G152" s="152" t="s">
        <v>289</v>
      </c>
      <c r="H152" s="153">
        <v>24</v>
      </c>
      <c r="I152" s="154"/>
      <c r="J152" s="155">
        <f>ROUND(I152*H152,1)</f>
        <v>0</v>
      </c>
      <c r="K152" s="156"/>
      <c r="L152" s="28"/>
      <c r="M152" s="157" t="s">
        <v>1</v>
      </c>
      <c r="N152" s="158" t="s">
        <v>40</v>
      </c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156</v>
      </c>
      <c r="AT152" s="147" t="s">
        <v>152</v>
      </c>
      <c r="AU152" s="147" t="s">
        <v>82</v>
      </c>
      <c r="AY152" s="13" t="s">
        <v>138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3" t="s">
        <v>82</v>
      </c>
      <c r="BK152" s="148">
        <f>ROUND(I152*H152,1)</f>
        <v>0</v>
      </c>
      <c r="BL152" s="13" t="s">
        <v>156</v>
      </c>
      <c r="BM152" s="147" t="s">
        <v>317</v>
      </c>
    </row>
    <row r="153" spans="2:65" s="1" customFormat="1" ht="21.75" customHeight="1">
      <c r="B153" s="133"/>
      <c r="C153" s="149" t="s">
        <v>232</v>
      </c>
      <c r="D153" s="149" t="s">
        <v>152</v>
      </c>
      <c r="E153" s="150" t="s">
        <v>318</v>
      </c>
      <c r="F153" s="151" t="s">
        <v>319</v>
      </c>
      <c r="G153" s="152" t="s">
        <v>256</v>
      </c>
      <c r="H153" s="153">
        <v>1</v>
      </c>
      <c r="I153" s="154"/>
      <c r="J153" s="155">
        <f>ROUND(I153*H153,1)</f>
        <v>0</v>
      </c>
      <c r="K153" s="156"/>
      <c r="L153" s="28"/>
      <c r="M153" s="160" t="s">
        <v>1</v>
      </c>
      <c r="N153" s="161" t="s">
        <v>40</v>
      </c>
      <c r="O153" s="162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AR153" s="147" t="s">
        <v>156</v>
      </c>
      <c r="AT153" s="147" t="s">
        <v>152</v>
      </c>
      <c r="AU153" s="147" t="s">
        <v>82</v>
      </c>
      <c r="AY153" s="13" t="s">
        <v>138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3" t="s">
        <v>82</v>
      </c>
      <c r="BK153" s="148">
        <f>ROUND(I153*H153,1)</f>
        <v>0</v>
      </c>
      <c r="BL153" s="13" t="s">
        <v>156</v>
      </c>
      <c r="BM153" s="147" t="s">
        <v>320</v>
      </c>
    </row>
    <row r="154" spans="2:12" s="1" customFormat="1" ht="6.9" customHeight="1">
      <c r="B154" s="40"/>
      <c r="C154" s="41"/>
      <c r="D154" s="41"/>
      <c r="E154" s="41"/>
      <c r="F154" s="41"/>
      <c r="G154" s="41"/>
      <c r="H154" s="41"/>
      <c r="I154" s="41"/>
      <c r="J154" s="41"/>
      <c r="K154" s="41"/>
      <c r="L154" s="28"/>
    </row>
  </sheetData>
  <autoFilter ref="C124:K15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3" t="s">
        <v>95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108</v>
      </c>
      <c r="L4" s="16"/>
      <c r="M4" s="89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Nemocnice Vyškov, p.o.</v>
      </c>
      <c r="F7" s="209"/>
      <c r="G7" s="209"/>
      <c r="H7" s="209"/>
      <c r="L7" s="16"/>
    </row>
    <row r="8" spans="2:12" ht="12" customHeight="1">
      <c r="B8" s="16"/>
      <c r="D8" s="23" t="s">
        <v>109</v>
      </c>
      <c r="L8" s="16"/>
    </row>
    <row r="9" spans="2:12" s="1" customFormat="1" ht="16.5" customHeight="1">
      <c r="B9" s="28"/>
      <c r="E9" s="208" t="s">
        <v>110</v>
      </c>
      <c r="F9" s="210"/>
      <c r="G9" s="210"/>
      <c r="H9" s="210"/>
      <c r="L9" s="28"/>
    </row>
    <row r="10" spans="2:12" s="1" customFormat="1" ht="12" customHeight="1">
      <c r="B10" s="28"/>
      <c r="D10" s="23" t="s">
        <v>111</v>
      </c>
      <c r="L10" s="28"/>
    </row>
    <row r="11" spans="2:12" s="1" customFormat="1" ht="16.5" customHeight="1">
      <c r="B11" s="28"/>
      <c r="E11" s="165" t="s">
        <v>321</v>
      </c>
      <c r="F11" s="210"/>
      <c r="G11" s="210"/>
      <c r="H11" s="210"/>
      <c r="L11" s="28"/>
    </row>
    <row r="12" spans="2:12" s="1" customFormat="1" ht="10.2">
      <c r="B12" s="28"/>
      <c r="L12" s="28"/>
    </row>
    <row r="13" spans="2:12" s="1" customFormat="1" ht="12" customHeight="1">
      <c r="B13" s="28"/>
      <c r="D13" s="23" t="s">
        <v>18</v>
      </c>
      <c r="F13" s="21" t="s">
        <v>1</v>
      </c>
      <c r="I13" s="23" t="s">
        <v>19</v>
      </c>
      <c r="J13" s="21" t="s">
        <v>1</v>
      </c>
      <c r="L13" s="28"/>
    </row>
    <row r="14" spans="2:12" s="1" customFormat="1" ht="12" customHeight="1">
      <c r="B14" s="28"/>
      <c r="D14" s="23" t="s">
        <v>20</v>
      </c>
      <c r="F14" s="21" t="s">
        <v>21</v>
      </c>
      <c r="I14" s="23" t="s">
        <v>22</v>
      </c>
      <c r="J14" s="48" t="str">
        <f>'Rekapitulace stavby'!AN8</f>
        <v>28. 7. 2023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3" t="s">
        <v>24</v>
      </c>
      <c r="I16" s="23" t="s">
        <v>25</v>
      </c>
      <c r="J16" s="21" t="str">
        <f>IF('Rekapitulace stavby'!AN10="","",'Rekapitulace stavby'!AN10)</f>
        <v/>
      </c>
      <c r="L16" s="28"/>
    </row>
    <row r="17" spans="2:12" s="1" customFormat="1" ht="18" customHeight="1">
      <c r="B17" s="28"/>
      <c r="E17" s="21" t="str">
        <f>IF('Rekapitulace stavby'!E11="","",'Rekapitulace stavby'!E11)</f>
        <v xml:space="preserve"> </v>
      </c>
      <c r="I17" s="23" t="s">
        <v>26</v>
      </c>
      <c r="J17" s="21" t="str">
        <f>IF('Rekapitulace stavby'!AN11="","",'Rekapitulace stavby'!AN11)</f>
        <v/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25</v>
      </c>
      <c r="J19" s="24" t="str">
        <f>'Rekapitulace stavby'!AN13</f>
        <v>Vyplň údaj</v>
      </c>
      <c r="L19" s="28"/>
    </row>
    <row r="20" spans="2:12" s="1" customFormat="1" ht="18" customHeight="1">
      <c r="B20" s="28"/>
      <c r="E20" s="211" t="str">
        <f>'Rekapitulace stavby'!E14</f>
        <v>Vyplň údaj</v>
      </c>
      <c r="F20" s="191"/>
      <c r="G20" s="191"/>
      <c r="H20" s="191"/>
      <c r="I20" s="23" t="s">
        <v>26</v>
      </c>
      <c r="J20" s="24" t="str">
        <f>'Rekapitulace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25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25</v>
      </c>
      <c r="J25" s="21" t="str">
        <f>IF('Rekapitulace stavby'!AN19="","",'Rekapitulace stavby'!AN19)</f>
        <v/>
      </c>
      <c r="L25" s="28"/>
    </row>
    <row r="26" spans="2:12" s="1" customFormat="1" ht="18" customHeight="1">
      <c r="B26" s="28"/>
      <c r="E26" s="21" t="str">
        <f>IF('Rekapitulace stavby'!E20="","",'Rekapitulace stavby'!E20)</f>
        <v xml:space="preserve"> </v>
      </c>
      <c r="I26" s="23" t="s">
        <v>26</v>
      </c>
      <c r="J26" s="21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0"/>
      <c r="E29" s="196" t="s">
        <v>1</v>
      </c>
      <c r="F29" s="196"/>
      <c r="G29" s="196"/>
      <c r="H29" s="196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35</v>
      </c>
      <c r="J32" s="62">
        <f>ROUND(J125,1)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>
      <c r="B35" s="28"/>
      <c r="D35" s="51" t="s">
        <v>39</v>
      </c>
      <c r="E35" s="23" t="s">
        <v>40</v>
      </c>
      <c r="F35" s="82">
        <f>ROUND((SUM(BE125:BE155)),1)</f>
        <v>0</v>
      </c>
      <c r="I35" s="92">
        <v>0.21</v>
      </c>
      <c r="J35" s="82">
        <f>ROUND(((SUM(BE125:BE155))*I35),1)</f>
        <v>0</v>
      </c>
      <c r="L35" s="28"/>
    </row>
    <row r="36" spans="2:12" s="1" customFormat="1" ht="14.4" customHeight="1">
      <c r="B36" s="28"/>
      <c r="E36" s="23" t="s">
        <v>41</v>
      </c>
      <c r="F36" s="82">
        <f>ROUND((SUM(BF125:BF155)),1)</f>
        <v>0</v>
      </c>
      <c r="I36" s="92">
        <v>0.15</v>
      </c>
      <c r="J36" s="82">
        <f>ROUND(((SUM(BF125:BF155))*I36),1)</f>
        <v>0</v>
      </c>
      <c r="L36" s="28"/>
    </row>
    <row r="37" spans="2:12" s="1" customFormat="1" ht="14.4" customHeight="1" hidden="1">
      <c r="B37" s="28"/>
      <c r="E37" s="23" t="s">
        <v>42</v>
      </c>
      <c r="F37" s="82">
        <f>ROUND((SUM(BG125:BG155)),1)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3" t="s">
        <v>43</v>
      </c>
      <c r="F38" s="82">
        <f>ROUND((SUM(BH125:BH155)),1)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3" t="s">
        <v>44</v>
      </c>
      <c r="F39" s="82">
        <f>ROUND((SUM(BI125:BI155)),1)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28"/>
      <c r="D61" s="39" t="s">
        <v>50</v>
      </c>
      <c r="E61" s="30"/>
      <c r="F61" s="99" t="s">
        <v>51</v>
      </c>
      <c r="G61" s="39" t="s">
        <v>50</v>
      </c>
      <c r="H61" s="30"/>
      <c r="I61" s="30"/>
      <c r="J61" s="100" t="s">
        <v>51</v>
      </c>
      <c r="K61" s="30"/>
      <c r="L61" s="28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28"/>
      <c r="D76" s="39" t="s">
        <v>50</v>
      </c>
      <c r="E76" s="30"/>
      <c r="F76" s="99" t="s">
        <v>51</v>
      </c>
      <c r="G76" s="39" t="s">
        <v>50</v>
      </c>
      <c r="H76" s="30"/>
      <c r="I76" s="30"/>
      <c r="J76" s="100" t="s">
        <v>51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113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8" t="str">
        <f>E7</f>
        <v>Nemocnice Vyškov, p.o.</v>
      </c>
      <c r="F85" s="209"/>
      <c r="G85" s="209"/>
      <c r="H85" s="209"/>
      <c r="L85" s="28"/>
    </row>
    <row r="86" spans="2:12" ht="12" customHeight="1" hidden="1">
      <c r="B86" s="16"/>
      <c r="C86" s="23" t="s">
        <v>109</v>
      </c>
      <c r="L86" s="16"/>
    </row>
    <row r="87" spans="2:12" s="1" customFormat="1" ht="16.5" customHeight="1" hidden="1">
      <c r="B87" s="28"/>
      <c r="E87" s="208" t="s">
        <v>110</v>
      </c>
      <c r="F87" s="210"/>
      <c r="G87" s="210"/>
      <c r="H87" s="210"/>
      <c r="L87" s="28"/>
    </row>
    <row r="88" spans="2:12" s="1" customFormat="1" ht="12" customHeight="1" hidden="1">
      <c r="B88" s="28"/>
      <c r="C88" s="23" t="s">
        <v>111</v>
      </c>
      <c r="L88" s="28"/>
    </row>
    <row r="89" spans="2:12" s="1" customFormat="1" ht="16.5" customHeight="1" hidden="1">
      <c r="B89" s="28"/>
      <c r="E89" s="165" t="str">
        <f>E11</f>
        <v>23-400-01-3 - OPS-3 (A4 - Chirurgie - sever)</v>
      </c>
      <c r="F89" s="210"/>
      <c r="G89" s="210"/>
      <c r="H89" s="210"/>
      <c r="L89" s="28"/>
    </row>
    <row r="90" spans="2:12" s="1" customFormat="1" ht="6.9" customHeight="1" hidden="1">
      <c r="B90" s="28"/>
      <c r="L90" s="28"/>
    </row>
    <row r="91" spans="2:12" s="1" customFormat="1" ht="12" customHeight="1" hidden="1">
      <c r="B91" s="28"/>
      <c r="C91" s="23" t="s">
        <v>20</v>
      </c>
      <c r="F91" s="21" t="str">
        <f>F14</f>
        <v xml:space="preserve"> </v>
      </c>
      <c r="I91" s="23" t="s">
        <v>22</v>
      </c>
      <c r="J91" s="48" t="str">
        <f>IF(J14="","",J14)</f>
        <v>28. 7. 2023</v>
      </c>
      <c r="L91" s="28"/>
    </row>
    <row r="92" spans="2:12" s="1" customFormat="1" ht="6.9" customHeight="1" hidden="1">
      <c r="B92" s="28"/>
      <c r="L92" s="28"/>
    </row>
    <row r="93" spans="2:12" s="1" customFormat="1" ht="15.15" customHeight="1" hidden="1">
      <c r="B93" s="28"/>
      <c r="C93" s="23" t="s">
        <v>24</v>
      </c>
      <c r="F93" s="21" t="str">
        <f>E17</f>
        <v xml:space="preserve"> </v>
      </c>
      <c r="I93" s="23" t="s">
        <v>29</v>
      </c>
      <c r="J93" s="26" t="str">
        <f>E23</f>
        <v>Ing. Lukáš Zvolský</v>
      </c>
      <c r="L93" s="28"/>
    </row>
    <row r="94" spans="2:12" s="1" customFormat="1" ht="15.15" customHeight="1" hidden="1">
      <c r="B94" s="28"/>
      <c r="C94" s="23" t="s">
        <v>27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35" customHeight="1" hidden="1">
      <c r="B95" s="28"/>
      <c r="L95" s="28"/>
    </row>
    <row r="96" spans="2:12" s="1" customFormat="1" ht="29.25" customHeight="1" hidden="1">
      <c r="B96" s="28"/>
      <c r="C96" s="101" t="s">
        <v>114</v>
      </c>
      <c r="D96" s="93"/>
      <c r="E96" s="93"/>
      <c r="F96" s="93"/>
      <c r="G96" s="93"/>
      <c r="H96" s="93"/>
      <c r="I96" s="93"/>
      <c r="J96" s="102" t="s">
        <v>115</v>
      </c>
      <c r="K96" s="93"/>
      <c r="L96" s="28"/>
    </row>
    <row r="97" spans="2:12" s="1" customFormat="1" ht="10.35" customHeight="1" hidden="1">
      <c r="B97" s="28"/>
      <c r="L97" s="28"/>
    </row>
    <row r="98" spans="2:47" s="1" customFormat="1" ht="22.8" customHeight="1" hidden="1">
      <c r="B98" s="28"/>
      <c r="C98" s="103" t="s">
        <v>116</v>
      </c>
      <c r="J98" s="62">
        <f>J125</f>
        <v>0</v>
      </c>
      <c r="L98" s="28"/>
      <c r="AU98" s="13" t="s">
        <v>117</v>
      </c>
    </row>
    <row r="99" spans="2:12" s="8" customFormat="1" ht="24.9" customHeight="1" hidden="1">
      <c r="B99" s="104"/>
      <c r="D99" s="105" t="s">
        <v>118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9" customFormat="1" ht="19.95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5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 hidden="1">
      <c r="B102" s="108"/>
      <c r="D102" s="109" t="s">
        <v>121</v>
      </c>
      <c r="E102" s="110"/>
      <c r="F102" s="110"/>
      <c r="G102" s="110"/>
      <c r="H102" s="110"/>
      <c r="I102" s="110"/>
      <c r="J102" s="111">
        <f>J146</f>
        <v>0</v>
      </c>
      <c r="L102" s="108"/>
    </row>
    <row r="103" spans="2:12" s="8" customFormat="1" ht="24.9" customHeight="1" hidden="1">
      <c r="B103" s="104"/>
      <c r="D103" s="105" t="s">
        <v>122</v>
      </c>
      <c r="E103" s="106"/>
      <c r="F103" s="106"/>
      <c r="G103" s="106"/>
      <c r="H103" s="106"/>
      <c r="I103" s="106"/>
      <c r="J103" s="107">
        <f>J151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0.2" hidden="1"/>
    <row r="107" ht="10.2" hidden="1"/>
    <row r="108" ht="10.2" hidden="1"/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17" t="s">
        <v>123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Nemocnice Vyškov, p.o.</v>
      </c>
      <c r="F113" s="209"/>
      <c r="G113" s="209"/>
      <c r="H113" s="209"/>
      <c r="L113" s="28"/>
    </row>
    <row r="114" spans="2:12" ht="12" customHeight="1">
      <c r="B114" s="16"/>
      <c r="C114" s="23" t="s">
        <v>109</v>
      </c>
      <c r="L114" s="16"/>
    </row>
    <row r="115" spans="2:12" s="1" customFormat="1" ht="16.5" customHeight="1">
      <c r="B115" s="28"/>
      <c r="E115" s="208" t="s">
        <v>110</v>
      </c>
      <c r="F115" s="210"/>
      <c r="G115" s="210"/>
      <c r="H115" s="210"/>
      <c r="L115" s="28"/>
    </row>
    <row r="116" spans="2:12" s="1" customFormat="1" ht="12" customHeight="1">
      <c r="B116" s="28"/>
      <c r="C116" s="23" t="s">
        <v>111</v>
      </c>
      <c r="L116" s="28"/>
    </row>
    <row r="117" spans="2:12" s="1" customFormat="1" ht="16.5" customHeight="1">
      <c r="B117" s="28"/>
      <c r="E117" s="165" t="str">
        <f>E11</f>
        <v>23-400-01-3 - OPS-3 (A4 - Chirurgie - sever)</v>
      </c>
      <c r="F117" s="210"/>
      <c r="G117" s="210"/>
      <c r="H117" s="210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F14</f>
        <v xml:space="preserve"> </v>
      </c>
      <c r="I119" s="23" t="s">
        <v>22</v>
      </c>
      <c r="J119" s="48" t="str">
        <f>IF(J14="","",J14)</f>
        <v>28. 7. 2023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24</v>
      </c>
      <c r="F121" s="21" t="str">
        <f>E17</f>
        <v xml:space="preserve"> </v>
      </c>
      <c r="I121" s="23" t="s">
        <v>29</v>
      </c>
      <c r="J121" s="26" t="str">
        <f>E23</f>
        <v>Ing. Lukáš Zvolský</v>
      </c>
      <c r="L121" s="28"/>
    </row>
    <row r="122" spans="2:12" s="1" customFormat="1" ht="15.15" customHeight="1">
      <c r="B122" s="28"/>
      <c r="C122" s="23" t="s">
        <v>27</v>
      </c>
      <c r="F122" s="21" t="str">
        <f>IF(E20="","",E20)</f>
        <v>Vyplň údaj</v>
      </c>
      <c r="I122" s="23" t="s">
        <v>31</v>
      </c>
      <c r="J122" s="26" t="str">
        <f>E26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124</v>
      </c>
      <c r="D124" s="114" t="s">
        <v>60</v>
      </c>
      <c r="E124" s="114" t="s">
        <v>56</v>
      </c>
      <c r="F124" s="114" t="s">
        <v>57</v>
      </c>
      <c r="G124" s="114" t="s">
        <v>125</v>
      </c>
      <c r="H124" s="114" t="s">
        <v>126</v>
      </c>
      <c r="I124" s="114" t="s">
        <v>127</v>
      </c>
      <c r="J124" s="115" t="s">
        <v>115</v>
      </c>
      <c r="K124" s="116" t="s">
        <v>128</v>
      </c>
      <c r="L124" s="112"/>
      <c r="M124" s="55" t="s">
        <v>1</v>
      </c>
      <c r="N124" s="56" t="s">
        <v>39</v>
      </c>
      <c r="O124" s="56" t="s">
        <v>129</v>
      </c>
      <c r="P124" s="56" t="s">
        <v>130</v>
      </c>
      <c r="Q124" s="56" t="s">
        <v>131</v>
      </c>
      <c r="R124" s="56" t="s">
        <v>132</v>
      </c>
      <c r="S124" s="56" t="s">
        <v>133</v>
      </c>
      <c r="T124" s="57" t="s">
        <v>134</v>
      </c>
    </row>
    <row r="125" spans="2:63" s="1" customFormat="1" ht="22.8" customHeight="1">
      <c r="B125" s="28"/>
      <c r="C125" s="60" t="s">
        <v>135</v>
      </c>
      <c r="J125" s="117">
        <f>BK125</f>
        <v>0</v>
      </c>
      <c r="L125" s="28"/>
      <c r="M125" s="58"/>
      <c r="N125" s="49"/>
      <c r="O125" s="49"/>
      <c r="P125" s="118">
        <f>P126+P151</f>
        <v>0</v>
      </c>
      <c r="Q125" s="49"/>
      <c r="R125" s="118">
        <f>R126+R151</f>
        <v>0.06527999999999999</v>
      </c>
      <c r="S125" s="49"/>
      <c r="T125" s="119">
        <f>T126+T151</f>
        <v>0</v>
      </c>
      <c r="AT125" s="13" t="s">
        <v>74</v>
      </c>
      <c r="AU125" s="13" t="s">
        <v>117</v>
      </c>
      <c r="BK125" s="120">
        <f>BK126+BK151</f>
        <v>0</v>
      </c>
    </row>
    <row r="126" spans="2:63" s="11" customFormat="1" ht="25.95" customHeight="1">
      <c r="B126" s="121"/>
      <c r="D126" s="122" t="s">
        <v>74</v>
      </c>
      <c r="E126" s="123" t="s">
        <v>136</v>
      </c>
      <c r="F126" s="123" t="s">
        <v>137</v>
      </c>
      <c r="I126" s="124"/>
      <c r="J126" s="125">
        <f>BK126</f>
        <v>0</v>
      </c>
      <c r="L126" s="121"/>
      <c r="M126" s="126"/>
      <c r="P126" s="127">
        <f>P127+P132+P146</f>
        <v>0</v>
      </c>
      <c r="R126" s="127">
        <f>R127+R132+R146</f>
        <v>0.06527999999999999</v>
      </c>
      <c r="T126" s="128">
        <f>T127+T132+T146</f>
        <v>0</v>
      </c>
      <c r="AR126" s="122" t="s">
        <v>84</v>
      </c>
      <c r="AT126" s="129" t="s">
        <v>74</v>
      </c>
      <c r="AU126" s="129" t="s">
        <v>75</v>
      </c>
      <c r="AY126" s="122" t="s">
        <v>138</v>
      </c>
      <c r="BK126" s="130">
        <f>BK127+BK132+BK146</f>
        <v>0</v>
      </c>
    </row>
    <row r="127" spans="2:63" s="11" customFormat="1" ht="22.8" customHeight="1">
      <c r="B127" s="121"/>
      <c r="D127" s="122" t="s">
        <v>74</v>
      </c>
      <c r="E127" s="131" t="s">
        <v>139</v>
      </c>
      <c r="F127" s="131" t="s">
        <v>140</v>
      </c>
      <c r="I127" s="124"/>
      <c r="J127" s="132">
        <f>BK127</f>
        <v>0</v>
      </c>
      <c r="L127" s="121"/>
      <c r="M127" s="126"/>
      <c r="P127" s="127">
        <f>SUM(P128:P131)</f>
        <v>0</v>
      </c>
      <c r="R127" s="127">
        <f>SUM(R128:R131)</f>
        <v>0</v>
      </c>
      <c r="T127" s="128">
        <f>SUM(T128:T131)</f>
        <v>0</v>
      </c>
      <c r="AR127" s="122" t="s">
        <v>84</v>
      </c>
      <c r="AT127" s="129" t="s">
        <v>74</v>
      </c>
      <c r="AU127" s="129" t="s">
        <v>82</v>
      </c>
      <c r="AY127" s="122" t="s">
        <v>138</v>
      </c>
      <c r="BK127" s="130">
        <f>SUM(BK128:BK131)</f>
        <v>0</v>
      </c>
    </row>
    <row r="128" spans="2:65" s="1" customFormat="1" ht="16.5" customHeight="1">
      <c r="B128" s="133"/>
      <c r="C128" s="134" t="s">
        <v>82</v>
      </c>
      <c r="D128" s="134" t="s">
        <v>141</v>
      </c>
      <c r="E128" s="135" t="s">
        <v>142</v>
      </c>
      <c r="F128" s="136" t="s">
        <v>143</v>
      </c>
      <c r="G128" s="137" t="s">
        <v>144</v>
      </c>
      <c r="H128" s="138">
        <v>30</v>
      </c>
      <c r="I128" s="139"/>
      <c r="J128" s="140">
        <f>ROUND(I128*H128,1)</f>
        <v>0</v>
      </c>
      <c r="K128" s="141"/>
      <c r="L128" s="142"/>
      <c r="M128" s="143" t="s">
        <v>1</v>
      </c>
      <c r="N128" s="144" t="s">
        <v>40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145</v>
      </c>
      <c r="AT128" s="147" t="s">
        <v>141</v>
      </c>
      <c r="AU128" s="147" t="s">
        <v>84</v>
      </c>
      <c r="AY128" s="13" t="s">
        <v>138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3" t="s">
        <v>82</v>
      </c>
      <c r="BK128" s="148">
        <f>ROUND(I128*H128,1)</f>
        <v>0</v>
      </c>
      <c r="BL128" s="13" t="s">
        <v>146</v>
      </c>
      <c r="BM128" s="147" t="s">
        <v>296</v>
      </c>
    </row>
    <row r="129" spans="2:65" s="1" customFormat="1" ht="16.5" customHeight="1">
      <c r="B129" s="133"/>
      <c r="C129" s="149" t="s">
        <v>84</v>
      </c>
      <c r="D129" s="149" t="s">
        <v>152</v>
      </c>
      <c r="E129" s="150" t="s">
        <v>153</v>
      </c>
      <c r="F129" s="151" t="s">
        <v>154</v>
      </c>
      <c r="G129" s="152" t="s">
        <v>144</v>
      </c>
      <c r="H129" s="153">
        <v>30</v>
      </c>
      <c r="I129" s="154"/>
      <c r="J129" s="155">
        <f>ROUND(I129*H129,1)</f>
        <v>0</v>
      </c>
      <c r="K129" s="156"/>
      <c r="L129" s="28"/>
      <c r="M129" s="157" t="s">
        <v>1</v>
      </c>
      <c r="N129" s="158" t="s">
        <v>40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146</v>
      </c>
      <c r="AT129" s="147" t="s">
        <v>152</v>
      </c>
      <c r="AU129" s="147" t="s">
        <v>84</v>
      </c>
      <c r="AY129" s="13" t="s">
        <v>138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3" t="s">
        <v>82</v>
      </c>
      <c r="BK129" s="148">
        <f>ROUND(I129*H129,1)</f>
        <v>0</v>
      </c>
      <c r="BL129" s="13" t="s">
        <v>146</v>
      </c>
      <c r="BM129" s="147" t="s">
        <v>297</v>
      </c>
    </row>
    <row r="130" spans="2:65" s="1" customFormat="1" ht="24.15" customHeight="1">
      <c r="B130" s="133"/>
      <c r="C130" s="149" t="s">
        <v>151</v>
      </c>
      <c r="D130" s="149" t="s">
        <v>152</v>
      </c>
      <c r="E130" s="150" t="s">
        <v>157</v>
      </c>
      <c r="F130" s="151" t="s">
        <v>158</v>
      </c>
      <c r="G130" s="152" t="s">
        <v>159</v>
      </c>
      <c r="H130" s="159"/>
      <c r="I130" s="154"/>
      <c r="J130" s="155">
        <f>ROUND(I130*H130,1)</f>
        <v>0</v>
      </c>
      <c r="K130" s="156"/>
      <c r="L130" s="28"/>
      <c r="M130" s="157" t="s">
        <v>1</v>
      </c>
      <c r="N130" s="158" t="s">
        <v>40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146</v>
      </c>
      <c r="AT130" s="147" t="s">
        <v>152</v>
      </c>
      <c r="AU130" s="147" t="s">
        <v>84</v>
      </c>
      <c r="AY130" s="13" t="s">
        <v>138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3" t="s">
        <v>82</v>
      </c>
      <c r="BK130" s="148">
        <f>ROUND(I130*H130,1)</f>
        <v>0</v>
      </c>
      <c r="BL130" s="13" t="s">
        <v>146</v>
      </c>
      <c r="BM130" s="147" t="s">
        <v>298</v>
      </c>
    </row>
    <row r="131" spans="2:65" s="1" customFormat="1" ht="24.15" customHeight="1">
      <c r="B131" s="133"/>
      <c r="C131" s="149" t="s">
        <v>156</v>
      </c>
      <c r="D131" s="149" t="s">
        <v>152</v>
      </c>
      <c r="E131" s="150" t="s">
        <v>162</v>
      </c>
      <c r="F131" s="151" t="s">
        <v>163</v>
      </c>
      <c r="G131" s="152" t="s">
        <v>159</v>
      </c>
      <c r="H131" s="159"/>
      <c r="I131" s="154"/>
      <c r="J131" s="155">
        <f>ROUND(I131*H131,1)</f>
        <v>0</v>
      </c>
      <c r="K131" s="156"/>
      <c r="L131" s="28"/>
      <c r="M131" s="157" t="s">
        <v>1</v>
      </c>
      <c r="N131" s="158" t="s">
        <v>40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146</v>
      </c>
      <c r="AT131" s="147" t="s">
        <v>152</v>
      </c>
      <c r="AU131" s="147" t="s">
        <v>84</v>
      </c>
      <c r="AY131" s="13" t="s">
        <v>138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3" t="s">
        <v>82</v>
      </c>
      <c r="BK131" s="148">
        <f>ROUND(I131*H131,1)</f>
        <v>0</v>
      </c>
      <c r="BL131" s="13" t="s">
        <v>146</v>
      </c>
      <c r="BM131" s="147" t="s">
        <v>299</v>
      </c>
    </row>
    <row r="132" spans="2:63" s="11" customFormat="1" ht="22.8" customHeight="1">
      <c r="B132" s="121"/>
      <c r="D132" s="122" t="s">
        <v>74</v>
      </c>
      <c r="E132" s="131" t="s">
        <v>165</v>
      </c>
      <c r="F132" s="131" t="s">
        <v>166</v>
      </c>
      <c r="I132" s="124"/>
      <c r="J132" s="132">
        <f>BK132</f>
        <v>0</v>
      </c>
      <c r="L132" s="121"/>
      <c r="M132" s="126"/>
      <c r="P132" s="127">
        <f>SUM(P133:P145)</f>
        <v>0</v>
      </c>
      <c r="R132" s="127">
        <f>SUM(R133:R145)</f>
        <v>0.06457999999999998</v>
      </c>
      <c r="T132" s="128">
        <f>SUM(T133:T145)</f>
        <v>0</v>
      </c>
      <c r="AR132" s="122" t="s">
        <v>84</v>
      </c>
      <c r="AT132" s="129" t="s">
        <v>74</v>
      </c>
      <c r="AU132" s="129" t="s">
        <v>82</v>
      </c>
      <c r="AY132" s="122" t="s">
        <v>138</v>
      </c>
      <c r="BK132" s="130">
        <f>SUM(BK133:BK145)</f>
        <v>0</v>
      </c>
    </row>
    <row r="133" spans="2:65" s="1" customFormat="1" ht="24.15" customHeight="1">
      <c r="B133" s="133"/>
      <c r="C133" s="149" t="s">
        <v>161</v>
      </c>
      <c r="D133" s="149" t="s">
        <v>152</v>
      </c>
      <c r="E133" s="150" t="s">
        <v>168</v>
      </c>
      <c r="F133" s="151" t="s">
        <v>169</v>
      </c>
      <c r="G133" s="152" t="s">
        <v>144</v>
      </c>
      <c r="H133" s="153">
        <v>30</v>
      </c>
      <c r="I133" s="154"/>
      <c r="J133" s="155">
        <f aca="true" t="shared" si="0" ref="J133:J145">ROUND(I133*H133,1)</f>
        <v>0</v>
      </c>
      <c r="K133" s="156"/>
      <c r="L133" s="28"/>
      <c r="M133" s="157" t="s">
        <v>1</v>
      </c>
      <c r="N133" s="158" t="s">
        <v>40</v>
      </c>
      <c r="P133" s="145">
        <f aca="true" t="shared" si="1" ref="P133:P145">O133*H133</f>
        <v>0</v>
      </c>
      <c r="Q133" s="145">
        <v>0.00195</v>
      </c>
      <c r="R133" s="145">
        <f aca="true" t="shared" si="2" ref="R133:R145">Q133*H133</f>
        <v>0.058499999999999996</v>
      </c>
      <c r="S133" s="145">
        <v>0</v>
      </c>
      <c r="T133" s="146">
        <f aca="true" t="shared" si="3" ref="T133:T145">S133*H133</f>
        <v>0</v>
      </c>
      <c r="AR133" s="147" t="s">
        <v>146</v>
      </c>
      <c r="AT133" s="147" t="s">
        <v>152</v>
      </c>
      <c r="AU133" s="147" t="s">
        <v>84</v>
      </c>
      <c r="AY133" s="13" t="s">
        <v>138</v>
      </c>
      <c r="BE133" s="148">
        <f aca="true" t="shared" si="4" ref="BE133:BE145">IF(N133="základní",J133,0)</f>
        <v>0</v>
      </c>
      <c r="BF133" s="148">
        <f aca="true" t="shared" si="5" ref="BF133:BF145">IF(N133="snížená",J133,0)</f>
        <v>0</v>
      </c>
      <c r="BG133" s="148">
        <f aca="true" t="shared" si="6" ref="BG133:BG145">IF(N133="zákl. přenesená",J133,0)</f>
        <v>0</v>
      </c>
      <c r="BH133" s="148">
        <f aca="true" t="shared" si="7" ref="BH133:BH145">IF(N133="sníž. přenesená",J133,0)</f>
        <v>0</v>
      </c>
      <c r="BI133" s="148">
        <f aca="true" t="shared" si="8" ref="BI133:BI145">IF(N133="nulová",J133,0)</f>
        <v>0</v>
      </c>
      <c r="BJ133" s="13" t="s">
        <v>82</v>
      </c>
      <c r="BK133" s="148">
        <f aca="true" t="shared" si="9" ref="BK133:BK145">ROUND(I133*H133,1)</f>
        <v>0</v>
      </c>
      <c r="BL133" s="13" t="s">
        <v>146</v>
      </c>
      <c r="BM133" s="147" t="s">
        <v>300</v>
      </c>
    </row>
    <row r="134" spans="2:65" s="1" customFormat="1" ht="16.5" customHeight="1">
      <c r="B134" s="133"/>
      <c r="C134" s="134" t="s">
        <v>167</v>
      </c>
      <c r="D134" s="134" t="s">
        <v>141</v>
      </c>
      <c r="E134" s="135" t="s">
        <v>181</v>
      </c>
      <c r="F134" s="136" t="s">
        <v>182</v>
      </c>
      <c r="G134" s="137" t="s">
        <v>178</v>
      </c>
      <c r="H134" s="138">
        <v>1</v>
      </c>
      <c r="I134" s="139"/>
      <c r="J134" s="140">
        <f t="shared" si="0"/>
        <v>0</v>
      </c>
      <c r="K134" s="141"/>
      <c r="L134" s="142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145</v>
      </c>
      <c r="AT134" s="147" t="s">
        <v>141</v>
      </c>
      <c r="AU134" s="147" t="s">
        <v>84</v>
      </c>
      <c r="AY134" s="13" t="s">
        <v>138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82</v>
      </c>
      <c r="BK134" s="148">
        <f t="shared" si="9"/>
        <v>0</v>
      </c>
      <c r="BL134" s="13" t="s">
        <v>146</v>
      </c>
      <c r="BM134" s="147" t="s">
        <v>301</v>
      </c>
    </row>
    <row r="135" spans="2:65" s="1" customFormat="1" ht="16.5" customHeight="1">
      <c r="B135" s="133"/>
      <c r="C135" s="134" t="s">
        <v>171</v>
      </c>
      <c r="D135" s="134" t="s">
        <v>141</v>
      </c>
      <c r="E135" s="135" t="s">
        <v>185</v>
      </c>
      <c r="F135" s="136" t="s">
        <v>186</v>
      </c>
      <c r="G135" s="137" t="s">
        <v>178</v>
      </c>
      <c r="H135" s="138">
        <v>2</v>
      </c>
      <c r="I135" s="139"/>
      <c r="J135" s="140">
        <f t="shared" si="0"/>
        <v>0</v>
      </c>
      <c r="K135" s="141"/>
      <c r="L135" s="142"/>
      <c r="M135" s="143" t="s">
        <v>1</v>
      </c>
      <c r="N135" s="144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145</v>
      </c>
      <c r="AT135" s="147" t="s">
        <v>141</v>
      </c>
      <c r="AU135" s="147" t="s">
        <v>84</v>
      </c>
      <c r="AY135" s="13" t="s">
        <v>138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82</v>
      </c>
      <c r="BK135" s="148">
        <f t="shared" si="9"/>
        <v>0</v>
      </c>
      <c r="BL135" s="13" t="s">
        <v>146</v>
      </c>
      <c r="BM135" s="147" t="s">
        <v>322</v>
      </c>
    </row>
    <row r="136" spans="2:65" s="1" customFormat="1" ht="21.75" customHeight="1">
      <c r="B136" s="133"/>
      <c r="C136" s="134" t="s">
        <v>175</v>
      </c>
      <c r="D136" s="134" t="s">
        <v>141</v>
      </c>
      <c r="E136" s="135" t="s">
        <v>197</v>
      </c>
      <c r="F136" s="136" t="s">
        <v>198</v>
      </c>
      <c r="G136" s="137" t="s">
        <v>178</v>
      </c>
      <c r="H136" s="138">
        <v>1</v>
      </c>
      <c r="I136" s="139"/>
      <c r="J136" s="140">
        <f t="shared" si="0"/>
        <v>0</v>
      </c>
      <c r="K136" s="141"/>
      <c r="L136" s="142"/>
      <c r="M136" s="143" t="s">
        <v>1</v>
      </c>
      <c r="N136" s="144" t="s">
        <v>40</v>
      </c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47" t="s">
        <v>145</v>
      </c>
      <c r="AT136" s="147" t="s">
        <v>141</v>
      </c>
      <c r="AU136" s="147" t="s">
        <v>84</v>
      </c>
      <c r="AY136" s="13" t="s">
        <v>138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3" t="s">
        <v>82</v>
      </c>
      <c r="BK136" s="148">
        <f t="shared" si="9"/>
        <v>0</v>
      </c>
      <c r="BL136" s="13" t="s">
        <v>146</v>
      </c>
      <c r="BM136" s="147" t="s">
        <v>303</v>
      </c>
    </row>
    <row r="137" spans="2:65" s="1" customFormat="1" ht="24.15" customHeight="1">
      <c r="B137" s="133"/>
      <c r="C137" s="149" t="s">
        <v>180</v>
      </c>
      <c r="D137" s="149" t="s">
        <v>152</v>
      </c>
      <c r="E137" s="150" t="s">
        <v>218</v>
      </c>
      <c r="F137" s="151" t="s">
        <v>219</v>
      </c>
      <c r="G137" s="152" t="s">
        <v>178</v>
      </c>
      <c r="H137" s="153">
        <v>1</v>
      </c>
      <c r="I137" s="154"/>
      <c r="J137" s="155">
        <f t="shared" si="0"/>
        <v>0</v>
      </c>
      <c r="K137" s="156"/>
      <c r="L137" s="28"/>
      <c r="M137" s="157" t="s">
        <v>1</v>
      </c>
      <c r="N137" s="158" t="s">
        <v>40</v>
      </c>
      <c r="P137" s="145">
        <f t="shared" si="1"/>
        <v>0</v>
      </c>
      <c r="Q137" s="145">
        <v>2E-05</v>
      </c>
      <c r="R137" s="145">
        <f t="shared" si="2"/>
        <v>2E-05</v>
      </c>
      <c r="S137" s="145">
        <v>0</v>
      </c>
      <c r="T137" s="146">
        <f t="shared" si="3"/>
        <v>0</v>
      </c>
      <c r="AR137" s="147" t="s">
        <v>146</v>
      </c>
      <c r="AT137" s="147" t="s">
        <v>152</v>
      </c>
      <c r="AU137" s="147" t="s">
        <v>84</v>
      </c>
      <c r="AY137" s="13" t="s">
        <v>138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3" t="s">
        <v>82</v>
      </c>
      <c r="BK137" s="148">
        <f t="shared" si="9"/>
        <v>0</v>
      </c>
      <c r="BL137" s="13" t="s">
        <v>146</v>
      </c>
      <c r="BM137" s="147" t="s">
        <v>304</v>
      </c>
    </row>
    <row r="138" spans="2:65" s="1" customFormat="1" ht="24.15" customHeight="1">
      <c r="B138" s="133"/>
      <c r="C138" s="149" t="s">
        <v>184</v>
      </c>
      <c r="D138" s="149" t="s">
        <v>152</v>
      </c>
      <c r="E138" s="150" t="s">
        <v>225</v>
      </c>
      <c r="F138" s="151" t="s">
        <v>226</v>
      </c>
      <c r="G138" s="152" t="s">
        <v>178</v>
      </c>
      <c r="H138" s="153">
        <v>1</v>
      </c>
      <c r="I138" s="154"/>
      <c r="J138" s="155">
        <f t="shared" si="0"/>
        <v>0</v>
      </c>
      <c r="K138" s="156"/>
      <c r="L138" s="28"/>
      <c r="M138" s="157" t="s">
        <v>1</v>
      </c>
      <c r="N138" s="158" t="s">
        <v>40</v>
      </c>
      <c r="P138" s="145">
        <f t="shared" si="1"/>
        <v>0</v>
      </c>
      <c r="Q138" s="145">
        <v>2E-05</v>
      </c>
      <c r="R138" s="145">
        <f t="shared" si="2"/>
        <v>2E-05</v>
      </c>
      <c r="S138" s="145">
        <v>0</v>
      </c>
      <c r="T138" s="146">
        <f t="shared" si="3"/>
        <v>0</v>
      </c>
      <c r="AR138" s="147" t="s">
        <v>146</v>
      </c>
      <c r="AT138" s="147" t="s">
        <v>152</v>
      </c>
      <c r="AU138" s="147" t="s">
        <v>84</v>
      </c>
      <c r="AY138" s="13" t="s">
        <v>138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3" t="s">
        <v>82</v>
      </c>
      <c r="BK138" s="148">
        <f t="shared" si="9"/>
        <v>0</v>
      </c>
      <c r="BL138" s="13" t="s">
        <v>146</v>
      </c>
      <c r="BM138" s="147" t="s">
        <v>305</v>
      </c>
    </row>
    <row r="139" spans="2:65" s="1" customFormat="1" ht="24.15" customHeight="1">
      <c r="B139" s="133"/>
      <c r="C139" s="149" t="s">
        <v>188</v>
      </c>
      <c r="D139" s="149" t="s">
        <v>152</v>
      </c>
      <c r="E139" s="150" t="s">
        <v>229</v>
      </c>
      <c r="F139" s="151" t="s">
        <v>230</v>
      </c>
      <c r="G139" s="152" t="s">
        <v>178</v>
      </c>
      <c r="H139" s="153">
        <v>2</v>
      </c>
      <c r="I139" s="154"/>
      <c r="J139" s="155">
        <f t="shared" si="0"/>
        <v>0</v>
      </c>
      <c r="K139" s="156"/>
      <c r="L139" s="28"/>
      <c r="M139" s="157" t="s">
        <v>1</v>
      </c>
      <c r="N139" s="158" t="s">
        <v>40</v>
      </c>
      <c r="P139" s="145">
        <f t="shared" si="1"/>
        <v>0</v>
      </c>
      <c r="Q139" s="145">
        <v>2E-05</v>
      </c>
      <c r="R139" s="145">
        <f t="shared" si="2"/>
        <v>4E-05</v>
      </c>
      <c r="S139" s="145">
        <v>0</v>
      </c>
      <c r="T139" s="146">
        <f t="shared" si="3"/>
        <v>0</v>
      </c>
      <c r="AR139" s="147" t="s">
        <v>146</v>
      </c>
      <c r="AT139" s="147" t="s">
        <v>152</v>
      </c>
      <c r="AU139" s="147" t="s">
        <v>84</v>
      </c>
      <c r="AY139" s="13" t="s">
        <v>138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3" t="s">
        <v>82</v>
      </c>
      <c r="BK139" s="148">
        <f t="shared" si="9"/>
        <v>0</v>
      </c>
      <c r="BL139" s="13" t="s">
        <v>146</v>
      </c>
      <c r="BM139" s="147" t="s">
        <v>323</v>
      </c>
    </row>
    <row r="140" spans="2:65" s="1" customFormat="1" ht="24.15" customHeight="1">
      <c r="B140" s="133"/>
      <c r="C140" s="149" t="s">
        <v>192</v>
      </c>
      <c r="D140" s="149" t="s">
        <v>152</v>
      </c>
      <c r="E140" s="150" t="s">
        <v>241</v>
      </c>
      <c r="F140" s="151" t="s">
        <v>242</v>
      </c>
      <c r="G140" s="152" t="s">
        <v>144</v>
      </c>
      <c r="H140" s="153">
        <v>30</v>
      </c>
      <c r="I140" s="154"/>
      <c r="J140" s="155">
        <f t="shared" si="0"/>
        <v>0</v>
      </c>
      <c r="K140" s="156"/>
      <c r="L140" s="28"/>
      <c r="M140" s="157" t="s">
        <v>1</v>
      </c>
      <c r="N140" s="158" t="s">
        <v>40</v>
      </c>
      <c r="P140" s="145">
        <f t="shared" si="1"/>
        <v>0</v>
      </c>
      <c r="Q140" s="145">
        <v>0.00019</v>
      </c>
      <c r="R140" s="145">
        <f t="shared" si="2"/>
        <v>0.0057</v>
      </c>
      <c r="S140" s="145">
        <v>0</v>
      </c>
      <c r="T140" s="146">
        <f t="shared" si="3"/>
        <v>0</v>
      </c>
      <c r="AR140" s="147" t="s">
        <v>146</v>
      </c>
      <c r="AT140" s="147" t="s">
        <v>152</v>
      </c>
      <c r="AU140" s="147" t="s">
        <v>84</v>
      </c>
      <c r="AY140" s="13" t="s">
        <v>138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3" t="s">
        <v>82</v>
      </c>
      <c r="BK140" s="148">
        <f t="shared" si="9"/>
        <v>0</v>
      </c>
      <c r="BL140" s="13" t="s">
        <v>146</v>
      </c>
      <c r="BM140" s="147" t="s">
        <v>307</v>
      </c>
    </row>
    <row r="141" spans="2:65" s="1" customFormat="1" ht="21.75" customHeight="1">
      <c r="B141" s="133"/>
      <c r="C141" s="149" t="s">
        <v>196</v>
      </c>
      <c r="D141" s="149" t="s">
        <v>152</v>
      </c>
      <c r="E141" s="150" t="s">
        <v>245</v>
      </c>
      <c r="F141" s="151" t="s">
        <v>246</v>
      </c>
      <c r="G141" s="152" t="s">
        <v>144</v>
      </c>
      <c r="H141" s="153">
        <v>30</v>
      </c>
      <c r="I141" s="154"/>
      <c r="J141" s="155">
        <f t="shared" si="0"/>
        <v>0</v>
      </c>
      <c r="K141" s="156"/>
      <c r="L141" s="28"/>
      <c r="M141" s="157" t="s">
        <v>1</v>
      </c>
      <c r="N141" s="158" t="s">
        <v>40</v>
      </c>
      <c r="P141" s="145">
        <f t="shared" si="1"/>
        <v>0</v>
      </c>
      <c r="Q141" s="145">
        <v>1E-05</v>
      </c>
      <c r="R141" s="145">
        <f t="shared" si="2"/>
        <v>0.00030000000000000003</v>
      </c>
      <c r="S141" s="145">
        <v>0</v>
      </c>
      <c r="T141" s="146">
        <f t="shared" si="3"/>
        <v>0</v>
      </c>
      <c r="AR141" s="147" t="s">
        <v>146</v>
      </c>
      <c r="AT141" s="147" t="s">
        <v>152</v>
      </c>
      <c r="AU141" s="147" t="s">
        <v>84</v>
      </c>
      <c r="AY141" s="13" t="s">
        <v>138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3" t="s">
        <v>82</v>
      </c>
      <c r="BK141" s="148">
        <f t="shared" si="9"/>
        <v>0</v>
      </c>
      <c r="BL141" s="13" t="s">
        <v>146</v>
      </c>
      <c r="BM141" s="147" t="s">
        <v>308</v>
      </c>
    </row>
    <row r="142" spans="2:65" s="1" customFormat="1" ht="16.5" customHeight="1">
      <c r="B142" s="133"/>
      <c r="C142" s="149" t="s">
        <v>200</v>
      </c>
      <c r="D142" s="149" t="s">
        <v>152</v>
      </c>
      <c r="E142" s="150" t="s">
        <v>249</v>
      </c>
      <c r="F142" s="151" t="s">
        <v>250</v>
      </c>
      <c r="G142" s="152" t="s">
        <v>251</v>
      </c>
      <c r="H142" s="153">
        <v>1</v>
      </c>
      <c r="I142" s="154"/>
      <c r="J142" s="155">
        <f t="shared" si="0"/>
        <v>0</v>
      </c>
      <c r="K142" s="156"/>
      <c r="L142" s="28"/>
      <c r="M142" s="157" t="s">
        <v>1</v>
      </c>
      <c r="N142" s="158" t="s">
        <v>40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47" t="s">
        <v>146</v>
      </c>
      <c r="AT142" s="147" t="s">
        <v>152</v>
      </c>
      <c r="AU142" s="147" t="s">
        <v>84</v>
      </c>
      <c r="AY142" s="13" t="s">
        <v>138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3" t="s">
        <v>82</v>
      </c>
      <c r="BK142" s="148">
        <f t="shared" si="9"/>
        <v>0</v>
      </c>
      <c r="BL142" s="13" t="s">
        <v>146</v>
      </c>
      <c r="BM142" s="147" t="s">
        <v>309</v>
      </c>
    </row>
    <row r="143" spans="2:65" s="1" customFormat="1" ht="16.5" customHeight="1">
      <c r="B143" s="133"/>
      <c r="C143" s="149" t="s">
        <v>8</v>
      </c>
      <c r="D143" s="149" t="s">
        <v>152</v>
      </c>
      <c r="E143" s="150" t="s">
        <v>254</v>
      </c>
      <c r="F143" s="151" t="s">
        <v>255</v>
      </c>
      <c r="G143" s="152" t="s">
        <v>256</v>
      </c>
      <c r="H143" s="153">
        <v>1</v>
      </c>
      <c r="I143" s="154"/>
      <c r="J143" s="155">
        <f t="shared" si="0"/>
        <v>0</v>
      </c>
      <c r="K143" s="156"/>
      <c r="L143" s="28"/>
      <c r="M143" s="157" t="s">
        <v>1</v>
      </c>
      <c r="N143" s="158" t="s">
        <v>40</v>
      </c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AR143" s="147" t="s">
        <v>146</v>
      </c>
      <c r="AT143" s="147" t="s">
        <v>152</v>
      </c>
      <c r="AU143" s="147" t="s">
        <v>84</v>
      </c>
      <c r="AY143" s="13" t="s">
        <v>138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3" t="s">
        <v>82</v>
      </c>
      <c r="BK143" s="148">
        <f t="shared" si="9"/>
        <v>0</v>
      </c>
      <c r="BL143" s="13" t="s">
        <v>146</v>
      </c>
      <c r="BM143" s="147" t="s">
        <v>310</v>
      </c>
    </row>
    <row r="144" spans="2:65" s="1" customFormat="1" ht="24.15" customHeight="1">
      <c r="B144" s="133"/>
      <c r="C144" s="149" t="s">
        <v>146</v>
      </c>
      <c r="D144" s="149" t="s">
        <v>152</v>
      </c>
      <c r="E144" s="150" t="s">
        <v>259</v>
      </c>
      <c r="F144" s="151" t="s">
        <v>260</v>
      </c>
      <c r="G144" s="152" t="s">
        <v>159</v>
      </c>
      <c r="H144" s="159"/>
      <c r="I144" s="154"/>
      <c r="J144" s="155">
        <f t="shared" si="0"/>
        <v>0</v>
      </c>
      <c r="K144" s="156"/>
      <c r="L144" s="28"/>
      <c r="M144" s="157" t="s">
        <v>1</v>
      </c>
      <c r="N144" s="158" t="s">
        <v>40</v>
      </c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AR144" s="147" t="s">
        <v>146</v>
      </c>
      <c r="AT144" s="147" t="s">
        <v>152</v>
      </c>
      <c r="AU144" s="147" t="s">
        <v>84</v>
      </c>
      <c r="AY144" s="13" t="s">
        <v>138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3" t="s">
        <v>82</v>
      </c>
      <c r="BK144" s="148">
        <f t="shared" si="9"/>
        <v>0</v>
      </c>
      <c r="BL144" s="13" t="s">
        <v>146</v>
      </c>
      <c r="BM144" s="147" t="s">
        <v>311</v>
      </c>
    </row>
    <row r="145" spans="2:65" s="1" customFormat="1" ht="24.15" customHeight="1">
      <c r="B145" s="133"/>
      <c r="C145" s="149" t="s">
        <v>209</v>
      </c>
      <c r="D145" s="149" t="s">
        <v>152</v>
      </c>
      <c r="E145" s="150" t="s">
        <v>263</v>
      </c>
      <c r="F145" s="151" t="s">
        <v>264</v>
      </c>
      <c r="G145" s="152" t="s">
        <v>159</v>
      </c>
      <c r="H145" s="159"/>
      <c r="I145" s="154"/>
      <c r="J145" s="155">
        <f t="shared" si="0"/>
        <v>0</v>
      </c>
      <c r="K145" s="156"/>
      <c r="L145" s="28"/>
      <c r="M145" s="157" t="s">
        <v>1</v>
      </c>
      <c r="N145" s="158" t="s">
        <v>40</v>
      </c>
      <c r="P145" s="145">
        <f t="shared" si="1"/>
        <v>0</v>
      </c>
      <c r="Q145" s="145">
        <v>0</v>
      </c>
      <c r="R145" s="145">
        <f t="shared" si="2"/>
        <v>0</v>
      </c>
      <c r="S145" s="145">
        <v>0</v>
      </c>
      <c r="T145" s="146">
        <f t="shared" si="3"/>
        <v>0</v>
      </c>
      <c r="AR145" s="147" t="s">
        <v>146</v>
      </c>
      <c r="AT145" s="147" t="s">
        <v>152</v>
      </c>
      <c r="AU145" s="147" t="s">
        <v>84</v>
      </c>
      <c r="AY145" s="13" t="s">
        <v>138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3" t="s">
        <v>82</v>
      </c>
      <c r="BK145" s="148">
        <f t="shared" si="9"/>
        <v>0</v>
      </c>
      <c r="BL145" s="13" t="s">
        <v>146</v>
      </c>
      <c r="BM145" s="147" t="s">
        <v>312</v>
      </c>
    </row>
    <row r="146" spans="2:63" s="11" customFormat="1" ht="22.8" customHeight="1">
      <c r="B146" s="121"/>
      <c r="D146" s="122" t="s">
        <v>74</v>
      </c>
      <c r="E146" s="131" t="s">
        <v>266</v>
      </c>
      <c r="F146" s="131" t="s">
        <v>267</v>
      </c>
      <c r="I146" s="124"/>
      <c r="J146" s="132">
        <f>BK146</f>
        <v>0</v>
      </c>
      <c r="L146" s="121"/>
      <c r="M146" s="126"/>
      <c r="P146" s="127">
        <f>SUM(P147:P150)</f>
        <v>0</v>
      </c>
      <c r="R146" s="127">
        <f>SUM(R147:R150)</f>
        <v>0.0006999999999999999</v>
      </c>
      <c r="T146" s="128">
        <f>SUM(T147:T150)</f>
        <v>0</v>
      </c>
      <c r="AR146" s="122" t="s">
        <v>84</v>
      </c>
      <c r="AT146" s="129" t="s">
        <v>74</v>
      </c>
      <c r="AU146" s="129" t="s">
        <v>82</v>
      </c>
      <c r="AY146" s="122" t="s">
        <v>138</v>
      </c>
      <c r="BK146" s="130">
        <f>SUM(BK147:BK150)</f>
        <v>0</v>
      </c>
    </row>
    <row r="147" spans="2:65" s="1" customFormat="1" ht="16.5" customHeight="1">
      <c r="B147" s="133"/>
      <c r="C147" s="134" t="s">
        <v>213</v>
      </c>
      <c r="D147" s="134" t="s">
        <v>141</v>
      </c>
      <c r="E147" s="135" t="s">
        <v>269</v>
      </c>
      <c r="F147" s="136" t="s">
        <v>270</v>
      </c>
      <c r="G147" s="137" t="s">
        <v>271</v>
      </c>
      <c r="H147" s="138">
        <v>10</v>
      </c>
      <c r="I147" s="139"/>
      <c r="J147" s="140">
        <f>ROUND(I147*H147,1)</f>
        <v>0</v>
      </c>
      <c r="K147" s="141"/>
      <c r="L147" s="142"/>
      <c r="M147" s="143" t="s">
        <v>1</v>
      </c>
      <c r="N147" s="144" t="s">
        <v>40</v>
      </c>
      <c r="P147" s="145">
        <f>O147*H147</f>
        <v>0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145</v>
      </c>
      <c r="AT147" s="147" t="s">
        <v>141</v>
      </c>
      <c r="AU147" s="147" t="s">
        <v>84</v>
      </c>
      <c r="AY147" s="13" t="s">
        <v>138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3" t="s">
        <v>82</v>
      </c>
      <c r="BK147" s="148">
        <f>ROUND(I147*H147,1)</f>
        <v>0</v>
      </c>
      <c r="BL147" s="13" t="s">
        <v>146</v>
      </c>
      <c r="BM147" s="147" t="s">
        <v>313</v>
      </c>
    </row>
    <row r="148" spans="2:65" s="1" customFormat="1" ht="21.75" customHeight="1">
      <c r="B148" s="133"/>
      <c r="C148" s="149" t="s">
        <v>217</v>
      </c>
      <c r="D148" s="149" t="s">
        <v>152</v>
      </c>
      <c r="E148" s="150" t="s">
        <v>273</v>
      </c>
      <c r="F148" s="151" t="s">
        <v>274</v>
      </c>
      <c r="G148" s="152" t="s">
        <v>271</v>
      </c>
      <c r="H148" s="153">
        <v>10</v>
      </c>
      <c r="I148" s="154"/>
      <c r="J148" s="155">
        <f>ROUND(I148*H148,1)</f>
        <v>0</v>
      </c>
      <c r="K148" s="156"/>
      <c r="L148" s="28"/>
      <c r="M148" s="157" t="s">
        <v>1</v>
      </c>
      <c r="N148" s="158" t="s">
        <v>40</v>
      </c>
      <c r="P148" s="145">
        <f>O148*H148</f>
        <v>0</v>
      </c>
      <c r="Q148" s="145">
        <v>7E-05</v>
      </c>
      <c r="R148" s="145">
        <f>Q148*H148</f>
        <v>0.0006999999999999999</v>
      </c>
      <c r="S148" s="145">
        <v>0</v>
      </c>
      <c r="T148" s="146">
        <f>S148*H148</f>
        <v>0</v>
      </c>
      <c r="AR148" s="147" t="s">
        <v>146</v>
      </c>
      <c r="AT148" s="147" t="s">
        <v>152</v>
      </c>
      <c r="AU148" s="147" t="s">
        <v>84</v>
      </c>
      <c r="AY148" s="13" t="s">
        <v>138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3" t="s">
        <v>82</v>
      </c>
      <c r="BK148" s="148">
        <f>ROUND(I148*H148,1)</f>
        <v>0</v>
      </c>
      <c r="BL148" s="13" t="s">
        <v>146</v>
      </c>
      <c r="BM148" s="147" t="s">
        <v>314</v>
      </c>
    </row>
    <row r="149" spans="2:65" s="1" customFormat="1" ht="24.15" customHeight="1">
      <c r="B149" s="133"/>
      <c r="C149" s="149" t="s">
        <v>221</v>
      </c>
      <c r="D149" s="149" t="s">
        <v>152</v>
      </c>
      <c r="E149" s="150" t="s">
        <v>277</v>
      </c>
      <c r="F149" s="151" t="s">
        <v>278</v>
      </c>
      <c r="G149" s="152" t="s">
        <v>159</v>
      </c>
      <c r="H149" s="159"/>
      <c r="I149" s="154"/>
      <c r="J149" s="155">
        <f>ROUND(I149*H149,1)</f>
        <v>0</v>
      </c>
      <c r="K149" s="156"/>
      <c r="L149" s="28"/>
      <c r="M149" s="157" t="s">
        <v>1</v>
      </c>
      <c r="N149" s="158" t="s">
        <v>40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146</v>
      </c>
      <c r="AT149" s="147" t="s">
        <v>152</v>
      </c>
      <c r="AU149" s="147" t="s">
        <v>84</v>
      </c>
      <c r="AY149" s="13" t="s">
        <v>138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3" t="s">
        <v>82</v>
      </c>
      <c r="BK149" s="148">
        <f>ROUND(I149*H149,1)</f>
        <v>0</v>
      </c>
      <c r="BL149" s="13" t="s">
        <v>146</v>
      </c>
      <c r="BM149" s="147" t="s">
        <v>315</v>
      </c>
    </row>
    <row r="150" spans="2:65" s="1" customFormat="1" ht="24.15" customHeight="1">
      <c r="B150" s="133"/>
      <c r="C150" s="149" t="s">
        <v>7</v>
      </c>
      <c r="D150" s="149" t="s">
        <v>152</v>
      </c>
      <c r="E150" s="150" t="s">
        <v>281</v>
      </c>
      <c r="F150" s="151" t="s">
        <v>282</v>
      </c>
      <c r="G150" s="152" t="s">
        <v>159</v>
      </c>
      <c r="H150" s="159"/>
      <c r="I150" s="154"/>
      <c r="J150" s="155">
        <f>ROUND(I150*H150,1)</f>
        <v>0</v>
      </c>
      <c r="K150" s="156"/>
      <c r="L150" s="28"/>
      <c r="M150" s="157" t="s">
        <v>1</v>
      </c>
      <c r="N150" s="158" t="s">
        <v>40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146</v>
      </c>
      <c r="AT150" s="147" t="s">
        <v>152</v>
      </c>
      <c r="AU150" s="147" t="s">
        <v>84</v>
      </c>
      <c r="AY150" s="13" t="s">
        <v>138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3" t="s">
        <v>82</v>
      </c>
      <c r="BK150" s="148">
        <f>ROUND(I150*H150,1)</f>
        <v>0</v>
      </c>
      <c r="BL150" s="13" t="s">
        <v>146</v>
      </c>
      <c r="BM150" s="147" t="s">
        <v>316</v>
      </c>
    </row>
    <row r="151" spans="2:63" s="11" customFormat="1" ht="25.95" customHeight="1">
      <c r="B151" s="121"/>
      <c r="D151" s="122" t="s">
        <v>74</v>
      </c>
      <c r="E151" s="123" t="s">
        <v>284</v>
      </c>
      <c r="F151" s="123" t="s">
        <v>285</v>
      </c>
      <c r="I151" s="124"/>
      <c r="J151" s="125">
        <f>BK151</f>
        <v>0</v>
      </c>
      <c r="L151" s="121"/>
      <c r="M151" s="126"/>
      <c r="P151" s="127">
        <f>SUM(P152:P155)</f>
        <v>0</v>
      </c>
      <c r="R151" s="127">
        <f>SUM(R152:R155)</f>
        <v>0</v>
      </c>
      <c r="T151" s="128">
        <f>SUM(T152:T155)</f>
        <v>0</v>
      </c>
      <c r="AR151" s="122" t="s">
        <v>156</v>
      </c>
      <c r="AT151" s="129" t="s">
        <v>74</v>
      </c>
      <c r="AU151" s="129" t="s">
        <v>75</v>
      </c>
      <c r="AY151" s="122" t="s">
        <v>138</v>
      </c>
      <c r="BK151" s="130">
        <f>SUM(BK152:BK155)</f>
        <v>0</v>
      </c>
    </row>
    <row r="152" spans="2:65" s="1" customFormat="1" ht="16.5" customHeight="1">
      <c r="B152" s="133"/>
      <c r="C152" s="149" t="s">
        <v>228</v>
      </c>
      <c r="D152" s="149" t="s">
        <v>152</v>
      </c>
      <c r="E152" s="150" t="s">
        <v>287</v>
      </c>
      <c r="F152" s="151" t="s">
        <v>288</v>
      </c>
      <c r="G152" s="152" t="s">
        <v>289</v>
      </c>
      <c r="H152" s="153">
        <v>24</v>
      </c>
      <c r="I152" s="154"/>
      <c r="J152" s="155">
        <f>ROUND(I152*H152,1)</f>
        <v>0</v>
      </c>
      <c r="K152" s="156"/>
      <c r="L152" s="28"/>
      <c r="M152" s="157" t="s">
        <v>1</v>
      </c>
      <c r="N152" s="158" t="s">
        <v>40</v>
      </c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156</v>
      </c>
      <c r="AT152" s="147" t="s">
        <v>152</v>
      </c>
      <c r="AU152" s="147" t="s">
        <v>82</v>
      </c>
      <c r="AY152" s="13" t="s">
        <v>138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3" t="s">
        <v>82</v>
      </c>
      <c r="BK152" s="148">
        <f>ROUND(I152*H152,1)</f>
        <v>0</v>
      </c>
      <c r="BL152" s="13" t="s">
        <v>156</v>
      </c>
      <c r="BM152" s="147" t="s">
        <v>317</v>
      </c>
    </row>
    <row r="153" spans="2:65" s="1" customFormat="1" ht="21.75" customHeight="1">
      <c r="B153" s="133"/>
      <c r="C153" s="149" t="s">
        <v>232</v>
      </c>
      <c r="D153" s="149" t="s">
        <v>152</v>
      </c>
      <c r="E153" s="150" t="s">
        <v>318</v>
      </c>
      <c r="F153" s="151" t="s">
        <v>319</v>
      </c>
      <c r="G153" s="152" t="s">
        <v>256</v>
      </c>
      <c r="H153" s="153">
        <v>1</v>
      </c>
      <c r="I153" s="154"/>
      <c r="J153" s="155">
        <f>ROUND(I153*H153,1)</f>
        <v>0</v>
      </c>
      <c r="K153" s="156"/>
      <c r="L153" s="28"/>
      <c r="M153" s="157" t="s">
        <v>1</v>
      </c>
      <c r="N153" s="158" t="s">
        <v>40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156</v>
      </c>
      <c r="AT153" s="147" t="s">
        <v>152</v>
      </c>
      <c r="AU153" s="147" t="s">
        <v>82</v>
      </c>
      <c r="AY153" s="13" t="s">
        <v>138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3" t="s">
        <v>82</v>
      </c>
      <c r="BK153" s="148">
        <f>ROUND(I153*H153,1)</f>
        <v>0</v>
      </c>
      <c r="BL153" s="13" t="s">
        <v>156</v>
      </c>
      <c r="BM153" s="147" t="s">
        <v>320</v>
      </c>
    </row>
    <row r="154" spans="2:65" s="1" customFormat="1" ht="16.5" customHeight="1">
      <c r="B154" s="133"/>
      <c r="C154" s="149" t="s">
        <v>236</v>
      </c>
      <c r="D154" s="149" t="s">
        <v>152</v>
      </c>
      <c r="E154" s="150" t="s">
        <v>324</v>
      </c>
      <c r="F154" s="151" t="s">
        <v>325</v>
      </c>
      <c r="G154" s="152" t="s">
        <v>256</v>
      </c>
      <c r="H154" s="153">
        <v>3</v>
      </c>
      <c r="I154" s="154"/>
      <c r="J154" s="155">
        <f>ROUND(I154*H154,1)</f>
        <v>0</v>
      </c>
      <c r="K154" s="156"/>
      <c r="L154" s="28"/>
      <c r="M154" s="157" t="s">
        <v>1</v>
      </c>
      <c r="N154" s="158" t="s">
        <v>40</v>
      </c>
      <c r="P154" s="145">
        <f>O154*H154</f>
        <v>0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AR154" s="147" t="s">
        <v>156</v>
      </c>
      <c r="AT154" s="147" t="s">
        <v>152</v>
      </c>
      <c r="AU154" s="147" t="s">
        <v>82</v>
      </c>
      <c r="AY154" s="13" t="s">
        <v>138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3" t="s">
        <v>82</v>
      </c>
      <c r="BK154" s="148">
        <f>ROUND(I154*H154,1)</f>
        <v>0</v>
      </c>
      <c r="BL154" s="13" t="s">
        <v>156</v>
      </c>
      <c r="BM154" s="147" t="s">
        <v>326</v>
      </c>
    </row>
    <row r="155" spans="2:65" s="1" customFormat="1" ht="16.5" customHeight="1">
      <c r="B155" s="133"/>
      <c r="C155" s="149" t="s">
        <v>240</v>
      </c>
      <c r="D155" s="149" t="s">
        <v>152</v>
      </c>
      <c r="E155" s="150" t="s">
        <v>327</v>
      </c>
      <c r="F155" s="151" t="s">
        <v>328</v>
      </c>
      <c r="G155" s="152" t="s">
        <v>289</v>
      </c>
      <c r="H155" s="153">
        <v>48</v>
      </c>
      <c r="I155" s="154"/>
      <c r="J155" s="155">
        <f>ROUND(I155*H155,1)</f>
        <v>0</v>
      </c>
      <c r="K155" s="156"/>
      <c r="L155" s="28"/>
      <c r="M155" s="160" t="s">
        <v>1</v>
      </c>
      <c r="N155" s="161" t="s">
        <v>40</v>
      </c>
      <c r="O155" s="162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AR155" s="147" t="s">
        <v>156</v>
      </c>
      <c r="AT155" s="147" t="s">
        <v>152</v>
      </c>
      <c r="AU155" s="147" t="s">
        <v>82</v>
      </c>
      <c r="AY155" s="13" t="s">
        <v>138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3" t="s">
        <v>82</v>
      </c>
      <c r="BK155" s="148">
        <f>ROUND(I155*H155,1)</f>
        <v>0</v>
      </c>
      <c r="BL155" s="13" t="s">
        <v>156</v>
      </c>
      <c r="BM155" s="147" t="s">
        <v>329</v>
      </c>
    </row>
    <row r="156" spans="2:12" s="1" customFormat="1" ht="6.9" customHeight="1"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28"/>
    </row>
  </sheetData>
  <autoFilter ref="C124:K15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4"/>
  <sheetViews>
    <sheetView showGridLines="0" workbookViewId="0" topLeftCell="A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3" t="s">
        <v>98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108</v>
      </c>
      <c r="L4" s="16"/>
      <c r="M4" s="89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Nemocnice Vyškov, p.o.</v>
      </c>
      <c r="F7" s="209"/>
      <c r="G7" s="209"/>
      <c r="H7" s="209"/>
      <c r="L7" s="16"/>
    </row>
    <row r="8" spans="2:12" ht="12" customHeight="1">
      <c r="B8" s="16"/>
      <c r="D8" s="23" t="s">
        <v>109</v>
      </c>
      <c r="L8" s="16"/>
    </row>
    <row r="9" spans="2:12" s="1" customFormat="1" ht="16.5" customHeight="1">
      <c r="B9" s="28"/>
      <c r="E9" s="208" t="s">
        <v>110</v>
      </c>
      <c r="F9" s="210"/>
      <c r="G9" s="210"/>
      <c r="H9" s="210"/>
      <c r="L9" s="28"/>
    </row>
    <row r="10" spans="2:12" s="1" customFormat="1" ht="12" customHeight="1">
      <c r="B10" s="28"/>
      <c r="D10" s="23" t="s">
        <v>111</v>
      </c>
      <c r="L10" s="28"/>
    </row>
    <row r="11" spans="2:12" s="1" customFormat="1" ht="16.5" customHeight="1">
      <c r="B11" s="28"/>
      <c r="E11" s="165" t="s">
        <v>330</v>
      </c>
      <c r="F11" s="210"/>
      <c r="G11" s="210"/>
      <c r="H11" s="210"/>
      <c r="L11" s="28"/>
    </row>
    <row r="12" spans="2:12" s="1" customFormat="1" ht="10.2">
      <c r="B12" s="28"/>
      <c r="L12" s="28"/>
    </row>
    <row r="13" spans="2:12" s="1" customFormat="1" ht="12" customHeight="1">
      <c r="B13" s="28"/>
      <c r="D13" s="23" t="s">
        <v>18</v>
      </c>
      <c r="F13" s="21" t="s">
        <v>1</v>
      </c>
      <c r="I13" s="23" t="s">
        <v>19</v>
      </c>
      <c r="J13" s="21" t="s">
        <v>1</v>
      </c>
      <c r="L13" s="28"/>
    </row>
    <row r="14" spans="2:12" s="1" customFormat="1" ht="12" customHeight="1">
      <c r="B14" s="28"/>
      <c r="D14" s="23" t="s">
        <v>20</v>
      </c>
      <c r="F14" s="21" t="s">
        <v>21</v>
      </c>
      <c r="I14" s="23" t="s">
        <v>22</v>
      </c>
      <c r="J14" s="48" t="str">
        <f>'Rekapitulace stavby'!AN8</f>
        <v>28. 7. 2023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3" t="s">
        <v>24</v>
      </c>
      <c r="I16" s="23" t="s">
        <v>25</v>
      </c>
      <c r="J16" s="21" t="str">
        <f>IF('Rekapitulace stavby'!AN10="","",'Rekapitulace stavby'!AN10)</f>
        <v/>
      </c>
      <c r="L16" s="28"/>
    </row>
    <row r="17" spans="2:12" s="1" customFormat="1" ht="18" customHeight="1">
      <c r="B17" s="28"/>
      <c r="E17" s="21" t="str">
        <f>IF('Rekapitulace stavby'!E11="","",'Rekapitulace stavby'!E11)</f>
        <v xml:space="preserve"> </v>
      </c>
      <c r="I17" s="23" t="s">
        <v>26</v>
      </c>
      <c r="J17" s="21" t="str">
        <f>IF('Rekapitulace stavby'!AN11="","",'Rekapitulace stavby'!AN11)</f>
        <v/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25</v>
      </c>
      <c r="J19" s="24" t="str">
        <f>'Rekapitulace stavby'!AN13</f>
        <v>Vyplň údaj</v>
      </c>
      <c r="L19" s="28"/>
    </row>
    <row r="20" spans="2:12" s="1" customFormat="1" ht="18" customHeight="1">
      <c r="B20" s="28"/>
      <c r="E20" s="211" t="str">
        <f>'Rekapitulace stavby'!E14</f>
        <v>Vyplň údaj</v>
      </c>
      <c r="F20" s="191"/>
      <c r="G20" s="191"/>
      <c r="H20" s="191"/>
      <c r="I20" s="23" t="s">
        <v>26</v>
      </c>
      <c r="J20" s="24" t="str">
        <f>'Rekapitulace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25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25</v>
      </c>
      <c r="J25" s="21" t="str">
        <f>IF('Rekapitulace stavby'!AN19="","",'Rekapitulace stavby'!AN19)</f>
        <v/>
      </c>
      <c r="L25" s="28"/>
    </row>
    <row r="26" spans="2:12" s="1" customFormat="1" ht="18" customHeight="1">
      <c r="B26" s="28"/>
      <c r="E26" s="21" t="str">
        <f>IF('Rekapitulace stavby'!E20="","",'Rekapitulace stavby'!E20)</f>
        <v xml:space="preserve"> </v>
      </c>
      <c r="I26" s="23" t="s">
        <v>26</v>
      </c>
      <c r="J26" s="21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0"/>
      <c r="E29" s="196" t="s">
        <v>1</v>
      </c>
      <c r="F29" s="196"/>
      <c r="G29" s="196"/>
      <c r="H29" s="196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35</v>
      </c>
      <c r="J32" s="62">
        <f>ROUND(J125,1)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>
      <c r="B35" s="28"/>
      <c r="D35" s="51" t="s">
        <v>39</v>
      </c>
      <c r="E35" s="23" t="s">
        <v>40</v>
      </c>
      <c r="F35" s="82">
        <f>ROUND((SUM(BE125:BE153)),1)</f>
        <v>0</v>
      </c>
      <c r="I35" s="92">
        <v>0.21</v>
      </c>
      <c r="J35" s="82">
        <f>ROUND(((SUM(BE125:BE153))*I35),1)</f>
        <v>0</v>
      </c>
      <c r="L35" s="28"/>
    </row>
    <row r="36" spans="2:12" s="1" customFormat="1" ht="14.4" customHeight="1">
      <c r="B36" s="28"/>
      <c r="E36" s="23" t="s">
        <v>41</v>
      </c>
      <c r="F36" s="82">
        <f>ROUND((SUM(BF125:BF153)),1)</f>
        <v>0</v>
      </c>
      <c r="I36" s="92">
        <v>0.15</v>
      </c>
      <c r="J36" s="82">
        <f>ROUND(((SUM(BF125:BF153))*I36),1)</f>
        <v>0</v>
      </c>
      <c r="L36" s="28"/>
    </row>
    <row r="37" spans="2:12" s="1" customFormat="1" ht="14.4" customHeight="1" hidden="1">
      <c r="B37" s="28"/>
      <c r="E37" s="23" t="s">
        <v>42</v>
      </c>
      <c r="F37" s="82">
        <f>ROUND((SUM(BG125:BG153)),1)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3" t="s">
        <v>43</v>
      </c>
      <c r="F38" s="82">
        <f>ROUND((SUM(BH125:BH153)),1)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3" t="s">
        <v>44</v>
      </c>
      <c r="F39" s="82">
        <f>ROUND((SUM(BI125:BI153)),1)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28"/>
      <c r="D61" s="39" t="s">
        <v>50</v>
      </c>
      <c r="E61" s="30"/>
      <c r="F61" s="99" t="s">
        <v>51</v>
      </c>
      <c r="G61" s="39" t="s">
        <v>50</v>
      </c>
      <c r="H61" s="30"/>
      <c r="I61" s="30"/>
      <c r="J61" s="100" t="s">
        <v>51</v>
      </c>
      <c r="K61" s="30"/>
      <c r="L61" s="28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28"/>
      <c r="D76" s="39" t="s">
        <v>50</v>
      </c>
      <c r="E76" s="30"/>
      <c r="F76" s="99" t="s">
        <v>51</v>
      </c>
      <c r="G76" s="39" t="s">
        <v>50</v>
      </c>
      <c r="H76" s="30"/>
      <c r="I76" s="30"/>
      <c r="J76" s="100" t="s">
        <v>51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113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8" t="str">
        <f>E7</f>
        <v>Nemocnice Vyškov, p.o.</v>
      </c>
      <c r="F85" s="209"/>
      <c r="G85" s="209"/>
      <c r="H85" s="209"/>
      <c r="L85" s="28"/>
    </row>
    <row r="86" spans="2:12" ht="12" customHeight="1" hidden="1">
      <c r="B86" s="16"/>
      <c r="C86" s="23" t="s">
        <v>109</v>
      </c>
      <c r="L86" s="16"/>
    </row>
    <row r="87" spans="2:12" s="1" customFormat="1" ht="16.5" customHeight="1" hidden="1">
      <c r="B87" s="28"/>
      <c r="E87" s="208" t="s">
        <v>110</v>
      </c>
      <c r="F87" s="210"/>
      <c r="G87" s="210"/>
      <c r="H87" s="210"/>
      <c r="L87" s="28"/>
    </row>
    <row r="88" spans="2:12" s="1" customFormat="1" ht="12" customHeight="1" hidden="1">
      <c r="B88" s="28"/>
      <c r="C88" s="23" t="s">
        <v>111</v>
      </c>
      <c r="L88" s="28"/>
    </row>
    <row r="89" spans="2:12" s="1" customFormat="1" ht="16.5" customHeight="1" hidden="1">
      <c r="B89" s="28"/>
      <c r="E89" s="165" t="str">
        <f>E11</f>
        <v>23-400-01-4 - OPS-4 (A2 - Chirurgie - východ)</v>
      </c>
      <c r="F89" s="210"/>
      <c r="G89" s="210"/>
      <c r="H89" s="210"/>
      <c r="L89" s="28"/>
    </row>
    <row r="90" spans="2:12" s="1" customFormat="1" ht="6.9" customHeight="1" hidden="1">
      <c r="B90" s="28"/>
      <c r="L90" s="28"/>
    </row>
    <row r="91" spans="2:12" s="1" customFormat="1" ht="12" customHeight="1" hidden="1">
      <c r="B91" s="28"/>
      <c r="C91" s="23" t="s">
        <v>20</v>
      </c>
      <c r="F91" s="21" t="str">
        <f>F14</f>
        <v xml:space="preserve"> </v>
      </c>
      <c r="I91" s="23" t="s">
        <v>22</v>
      </c>
      <c r="J91" s="48" t="str">
        <f>IF(J14="","",J14)</f>
        <v>28. 7. 2023</v>
      </c>
      <c r="L91" s="28"/>
    </row>
    <row r="92" spans="2:12" s="1" customFormat="1" ht="6.9" customHeight="1" hidden="1">
      <c r="B92" s="28"/>
      <c r="L92" s="28"/>
    </row>
    <row r="93" spans="2:12" s="1" customFormat="1" ht="15.15" customHeight="1" hidden="1">
      <c r="B93" s="28"/>
      <c r="C93" s="23" t="s">
        <v>24</v>
      </c>
      <c r="F93" s="21" t="str">
        <f>E17</f>
        <v xml:space="preserve"> </v>
      </c>
      <c r="I93" s="23" t="s">
        <v>29</v>
      </c>
      <c r="J93" s="26" t="str">
        <f>E23</f>
        <v>Ing. Lukáš Zvolský</v>
      </c>
      <c r="L93" s="28"/>
    </row>
    <row r="94" spans="2:12" s="1" customFormat="1" ht="15.15" customHeight="1" hidden="1">
      <c r="B94" s="28"/>
      <c r="C94" s="23" t="s">
        <v>27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35" customHeight="1" hidden="1">
      <c r="B95" s="28"/>
      <c r="L95" s="28"/>
    </row>
    <row r="96" spans="2:12" s="1" customFormat="1" ht="29.25" customHeight="1" hidden="1">
      <c r="B96" s="28"/>
      <c r="C96" s="101" t="s">
        <v>114</v>
      </c>
      <c r="D96" s="93"/>
      <c r="E96" s="93"/>
      <c r="F96" s="93"/>
      <c r="G96" s="93"/>
      <c r="H96" s="93"/>
      <c r="I96" s="93"/>
      <c r="J96" s="102" t="s">
        <v>115</v>
      </c>
      <c r="K96" s="93"/>
      <c r="L96" s="28"/>
    </row>
    <row r="97" spans="2:12" s="1" customFormat="1" ht="10.35" customHeight="1" hidden="1">
      <c r="B97" s="28"/>
      <c r="L97" s="28"/>
    </row>
    <row r="98" spans="2:47" s="1" customFormat="1" ht="22.8" customHeight="1" hidden="1">
      <c r="B98" s="28"/>
      <c r="C98" s="103" t="s">
        <v>116</v>
      </c>
      <c r="J98" s="62">
        <f>J125</f>
        <v>0</v>
      </c>
      <c r="L98" s="28"/>
      <c r="AU98" s="13" t="s">
        <v>117</v>
      </c>
    </row>
    <row r="99" spans="2:12" s="8" customFormat="1" ht="24.9" customHeight="1" hidden="1">
      <c r="B99" s="104"/>
      <c r="D99" s="105" t="s">
        <v>118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9" customFormat="1" ht="19.95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5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 hidden="1">
      <c r="B102" s="108"/>
      <c r="D102" s="109" t="s">
        <v>121</v>
      </c>
      <c r="E102" s="110"/>
      <c r="F102" s="110"/>
      <c r="G102" s="110"/>
      <c r="H102" s="110"/>
      <c r="I102" s="110"/>
      <c r="J102" s="111">
        <f>J146</f>
        <v>0</v>
      </c>
      <c r="L102" s="108"/>
    </row>
    <row r="103" spans="2:12" s="8" customFormat="1" ht="24.9" customHeight="1" hidden="1">
      <c r="B103" s="104"/>
      <c r="D103" s="105" t="s">
        <v>122</v>
      </c>
      <c r="E103" s="106"/>
      <c r="F103" s="106"/>
      <c r="G103" s="106"/>
      <c r="H103" s="106"/>
      <c r="I103" s="106"/>
      <c r="J103" s="107">
        <f>J151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0.2" hidden="1"/>
    <row r="107" ht="10.2" hidden="1"/>
    <row r="108" ht="10.2" hidden="1"/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17" t="s">
        <v>123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Nemocnice Vyškov, p.o.</v>
      </c>
      <c r="F113" s="209"/>
      <c r="G113" s="209"/>
      <c r="H113" s="209"/>
      <c r="L113" s="28"/>
    </row>
    <row r="114" spans="2:12" ht="12" customHeight="1">
      <c r="B114" s="16"/>
      <c r="C114" s="23" t="s">
        <v>109</v>
      </c>
      <c r="L114" s="16"/>
    </row>
    <row r="115" spans="2:12" s="1" customFormat="1" ht="16.5" customHeight="1">
      <c r="B115" s="28"/>
      <c r="E115" s="208" t="s">
        <v>110</v>
      </c>
      <c r="F115" s="210"/>
      <c r="G115" s="210"/>
      <c r="H115" s="210"/>
      <c r="L115" s="28"/>
    </row>
    <row r="116" spans="2:12" s="1" customFormat="1" ht="12" customHeight="1">
      <c r="B116" s="28"/>
      <c r="C116" s="23" t="s">
        <v>111</v>
      </c>
      <c r="L116" s="28"/>
    </row>
    <row r="117" spans="2:12" s="1" customFormat="1" ht="16.5" customHeight="1">
      <c r="B117" s="28"/>
      <c r="E117" s="165" t="str">
        <f>E11</f>
        <v>23-400-01-4 - OPS-4 (A2 - Chirurgie - východ)</v>
      </c>
      <c r="F117" s="210"/>
      <c r="G117" s="210"/>
      <c r="H117" s="210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F14</f>
        <v xml:space="preserve"> </v>
      </c>
      <c r="I119" s="23" t="s">
        <v>22</v>
      </c>
      <c r="J119" s="48" t="str">
        <f>IF(J14="","",J14)</f>
        <v>28. 7. 2023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24</v>
      </c>
      <c r="F121" s="21" t="str">
        <f>E17</f>
        <v xml:space="preserve"> </v>
      </c>
      <c r="I121" s="23" t="s">
        <v>29</v>
      </c>
      <c r="J121" s="26" t="str">
        <f>E23</f>
        <v>Ing. Lukáš Zvolský</v>
      </c>
      <c r="L121" s="28"/>
    </row>
    <row r="122" spans="2:12" s="1" customFormat="1" ht="15.15" customHeight="1">
      <c r="B122" s="28"/>
      <c r="C122" s="23" t="s">
        <v>27</v>
      </c>
      <c r="F122" s="21" t="str">
        <f>IF(E20="","",E20)</f>
        <v>Vyplň údaj</v>
      </c>
      <c r="I122" s="23" t="s">
        <v>31</v>
      </c>
      <c r="J122" s="26" t="str">
        <f>E26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124</v>
      </c>
      <c r="D124" s="114" t="s">
        <v>60</v>
      </c>
      <c r="E124" s="114" t="s">
        <v>56</v>
      </c>
      <c r="F124" s="114" t="s">
        <v>57</v>
      </c>
      <c r="G124" s="114" t="s">
        <v>125</v>
      </c>
      <c r="H124" s="114" t="s">
        <v>126</v>
      </c>
      <c r="I124" s="114" t="s">
        <v>127</v>
      </c>
      <c r="J124" s="115" t="s">
        <v>115</v>
      </c>
      <c r="K124" s="116" t="s">
        <v>128</v>
      </c>
      <c r="L124" s="112"/>
      <c r="M124" s="55" t="s">
        <v>1</v>
      </c>
      <c r="N124" s="56" t="s">
        <v>39</v>
      </c>
      <c r="O124" s="56" t="s">
        <v>129</v>
      </c>
      <c r="P124" s="56" t="s">
        <v>130</v>
      </c>
      <c r="Q124" s="56" t="s">
        <v>131</v>
      </c>
      <c r="R124" s="56" t="s">
        <v>132</v>
      </c>
      <c r="S124" s="56" t="s">
        <v>133</v>
      </c>
      <c r="T124" s="57" t="s">
        <v>134</v>
      </c>
    </row>
    <row r="125" spans="2:63" s="1" customFormat="1" ht="22.8" customHeight="1">
      <c r="B125" s="28"/>
      <c r="C125" s="60" t="s">
        <v>135</v>
      </c>
      <c r="J125" s="117">
        <f>BK125</f>
        <v>0</v>
      </c>
      <c r="L125" s="28"/>
      <c r="M125" s="58"/>
      <c r="N125" s="49"/>
      <c r="O125" s="49"/>
      <c r="P125" s="118">
        <f>P126+P151</f>
        <v>0</v>
      </c>
      <c r="Q125" s="49"/>
      <c r="R125" s="118">
        <f>R126+R151</f>
        <v>0.026579999999999993</v>
      </c>
      <c r="S125" s="49"/>
      <c r="T125" s="119">
        <f>T126+T151</f>
        <v>0</v>
      </c>
      <c r="AT125" s="13" t="s">
        <v>74</v>
      </c>
      <c r="AU125" s="13" t="s">
        <v>117</v>
      </c>
      <c r="BK125" s="120">
        <f>BK126+BK151</f>
        <v>0</v>
      </c>
    </row>
    <row r="126" spans="2:63" s="11" customFormat="1" ht="25.95" customHeight="1">
      <c r="B126" s="121"/>
      <c r="D126" s="122" t="s">
        <v>74</v>
      </c>
      <c r="E126" s="123" t="s">
        <v>136</v>
      </c>
      <c r="F126" s="123" t="s">
        <v>137</v>
      </c>
      <c r="I126" s="124"/>
      <c r="J126" s="125">
        <f>BK126</f>
        <v>0</v>
      </c>
      <c r="L126" s="121"/>
      <c r="M126" s="126"/>
      <c r="P126" s="127">
        <f>P127+P132+P146</f>
        <v>0</v>
      </c>
      <c r="R126" s="127">
        <f>R127+R132+R146</f>
        <v>0.026579999999999993</v>
      </c>
      <c r="T126" s="128">
        <f>T127+T132+T146</f>
        <v>0</v>
      </c>
      <c r="AR126" s="122" t="s">
        <v>84</v>
      </c>
      <c r="AT126" s="129" t="s">
        <v>74</v>
      </c>
      <c r="AU126" s="129" t="s">
        <v>75</v>
      </c>
      <c r="AY126" s="122" t="s">
        <v>138</v>
      </c>
      <c r="BK126" s="130">
        <f>BK127+BK132+BK146</f>
        <v>0</v>
      </c>
    </row>
    <row r="127" spans="2:63" s="11" customFormat="1" ht="22.8" customHeight="1">
      <c r="B127" s="121"/>
      <c r="D127" s="122" t="s">
        <v>74</v>
      </c>
      <c r="E127" s="131" t="s">
        <v>139</v>
      </c>
      <c r="F127" s="131" t="s">
        <v>140</v>
      </c>
      <c r="I127" s="124"/>
      <c r="J127" s="132">
        <f>BK127</f>
        <v>0</v>
      </c>
      <c r="L127" s="121"/>
      <c r="M127" s="126"/>
      <c r="P127" s="127">
        <f>SUM(P128:P131)</f>
        <v>0</v>
      </c>
      <c r="R127" s="127">
        <f>SUM(R128:R131)</f>
        <v>0</v>
      </c>
      <c r="T127" s="128">
        <f>SUM(T128:T131)</f>
        <v>0</v>
      </c>
      <c r="AR127" s="122" t="s">
        <v>84</v>
      </c>
      <c r="AT127" s="129" t="s">
        <v>74</v>
      </c>
      <c r="AU127" s="129" t="s">
        <v>82</v>
      </c>
      <c r="AY127" s="122" t="s">
        <v>138</v>
      </c>
      <c r="BK127" s="130">
        <f>SUM(BK128:BK131)</f>
        <v>0</v>
      </c>
    </row>
    <row r="128" spans="2:65" s="1" customFormat="1" ht="16.5" customHeight="1">
      <c r="B128" s="133"/>
      <c r="C128" s="134" t="s">
        <v>82</v>
      </c>
      <c r="D128" s="134" t="s">
        <v>141</v>
      </c>
      <c r="E128" s="135" t="s">
        <v>142</v>
      </c>
      <c r="F128" s="136" t="s">
        <v>143</v>
      </c>
      <c r="G128" s="137" t="s">
        <v>144</v>
      </c>
      <c r="H128" s="138">
        <v>12</v>
      </c>
      <c r="I128" s="139"/>
      <c r="J128" s="140">
        <f>ROUND(I128*H128,1)</f>
        <v>0</v>
      </c>
      <c r="K128" s="141"/>
      <c r="L128" s="142"/>
      <c r="M128" s="143" t="s">
        <v>1</v>
      </c>
      <c r="N128" s="144" t="s">
        <v>40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145</v>
      </c>
      <c r="AT128" s="147" t="s">
        <v>141</v>
      </c>
      <c r="AU128" s="147" t="s">
        <v>84</v>
      </c>
      <c r="AY128" s="13" t="s">
        <v>138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3" t="s">
        <v>82</v>
      </c>
      <c r="BK128" s="148">
        <f>ROUND(I128*H128,1)</f>
        <v>0</v>
      </c>
      <c r="BL128" s="13" t="s">
        <v>146</v>
      </c>
      <c r="BM128" s="147" t="s">
        <v>296</v>
      </c>
    </row>
    <row r="129" spans="2:65" s="1" customFormat="1" ht="16.5" customHeight="1">
      <c r="B129" s="133"/>
      <c r="C129" s="149" t="s">
        <v>84</v>
      </c>
      <c r="D129" s="149" t="s">
        <v>152</v>
      </c>
      <c r="E129" s="150" t="s">
        <v>153</v>
      </c>
      <c r="F129" s="151" t="s">
        <v>154</v>
      </c>
      <c r="G129" s="152" t="s">
        <v>144</v>
      </c>
      <c r="H129" s="153">
        <v>12</v>
      </c>
      <c r="I129" s="154"/>
      <c r="J129" s="155">
        <f>ROUND(I129*H129,1)</f>
        <v>0</v>
      </c>
      <c r="K129" s="156"/>
      <c r="L129" s="28"/>
      <c r="M129" s="157" t="s">
        <v>1</v>
      </c>
      <c r="N129" s="158" t="s">
        <v>40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146</v>
      </c>
      <c r="AT129" s="147" t="s">
        <v>152</v>
      </c>
      <c r="AU129" s="147" t="s">
        <v>84</v>
      </c>
      <c r="AY129" s="13" t="s">
        <v>138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3" t="s">
        <v>82</v>
      </c>
      <c r="BK129" s="148">
        <f>ROUND(I129*H129,1)</f>
        <v>0</v>
      </c>
      <c r="BL129" s="13" t="s">
        <v>146</v>
      </c>
      <c r="BM129" s="147" t="s">
        <v>297</v>
      </c>
    </row>
    <row r="130" spans="2:65" s="1" customFormat="1" ht="24.15" customHeight="1">
      <c r="B130" s="133"/>
      <c r="C130" s="149" t="s">
        <v>151</v>
      </c>
      <c r="D130" s="149" t="s">
        <v>152</v>
      </c>
      <c r="E130" s="150" t="s">
        <v>157</v>
      </c>
      <c r="F130" s="151" t="s">
        <v>158</v>
      </c>
      <c r="G130" s="152" t="s">
        <v>159</v>
      </c>
      <c r="H130" s="159"/>
      <c r="I130" s="154"/>
      <c r="J130" s="155">
        <f>ROUND(I130*H130,1)</f>
        <v>0</v>
      </c>
      <c r="K130" s="156"/>
      <c r="L130" s="28"/>
      <c r="M130" s="157" t="s">
        <v>1</v>
      </c>
      <c r="N130" s="158" t="s">
        <v>40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146</v>
      </c>
      <c r="AT130" s="147" t="s">
        <v>152</v>
      </c>
      <c r="AU130" s="147" t="s">
        <v>84</v>
      </c>
      <c r="AY130" s="13" t="s">
        <v>138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3" t="s">
        <v>82</v>
      </c>
      <c r="BK130" s="148">
        <f>ROUND(I130*H130,1)</f>
        <v>0</v>
      </c>
      <c r="BL130" s="13" t="s">
        <v>146</v>
      </c>
      <c r="BM130" s="147" t="s">
        <v>298</v>
      </c>
    </row>
    <row r="131" spans="2:65" s="1" customFormat="1" ht="24.15" customHeight="1">
      <c r="B131" s="133"/>
      <c r="C131" s="149" t="s">
        <v>156</v>
      </c>
      <c r="D131" s="149" t="s">
        <v>152</v>
      </c>
      <c r="E131" s="150" t="s">
        <v>162</v>
      </c>
      <c r="F131" s="151" t="s">
        <v>163</v>
      </c>
      <c r="G131" s="152" t="s">
        <v>159</v>
      </c>
      <c r="H131" s="159"/>
      <c r="I131" s="154"/>
      <c r="J131" s="155">
        <f>ROUND(I131*H131,1)</f>
        <v>0</v>
      </c>
      <c r="K131" s="156"/>
      <c r="L131" s="28"/>
      <c r="M131" s="157" t="s">
        <v>1</v>
      </c>
      <c r="N131" s="158" t="s">
        <v>40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146</v>
      </c>
      <c r="AT131" s="147" t="s">
        <v>152</v>
      </c>
      <c r="AU131" s="147" t="s">
        <v>84</v>
      </c>
      <c r="AY131" s="13" t="s">
        <v>138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3" t="s">
        <v>82</v>
      </c>
      <c r="BK131" s="148">
        <f>ROUND(I131*H131,1)</f>
        <v>0</v>
      </c>
      <c r="BL131" s="13" t="s">
        <v>146</v>
      </c>
      <c r="BM131" s="147" t="s">
        <v>299</v>
      </c>
    </row>
    <row r="132" spans="2:63" s="11" customFormat="1" ht="22.8" customHeight="1">
      <c r="B132" s="121"/>
      <c r="D132" s="122" t="s">
        <v>74</v>
      </c>
      <c r="E132" s="131" t="s">
        <v>165</v>
      </c>
      <c r="F132" s="131" t="s">
        <v>166</v>
      </c>
      <c r="I132" s="124"/>
      <c r="J132" s="132">
        <f>BK132</f>
        <v>0</v>
      </c>
      <c r="L132" s="121"/>
      <c r="M132" s="126"/>
      <c r="P132" s="127">
        <f>SUM(P133:P145)</f>
        <v>0</v>
      </c>
      <c r="R132" s="127">
        <f>SUM(R133:R145)</f>
        <v>0.025879999999999993</v>
      </c>
      <c r="T132" s="128">
        <f>SUM(T133:T145)</f>
        <v>0</v>
      </c>
      <c r="AR132" s="122" t="s">
        <v>84</v>
      </c>
      <c r="AT132" s="129" t="s">
        <v>74</v>
      </c>
      <c r="AU132" s="129" t="s">
        <v>82</v>
      </c>
      <c r="AY132" s="122" t="s">
        <v>138</v>
      </c>
      <c r="BK132" s="130">
        <f>SUM(BK133:BK145)</f>
        <v>0</v>
      </c>
    </row>
    <row r="133" spans="2:65" s="1" customFormat="1" ht="24.15" customHeight="1">
      <c r="B133" s="133"/>
      <c r="C133" s="149" t="s">
        <v>161</v>
      </c>
      <c r="D133" s="149" t="s">
        <v>152</v>
      </c>
      <c r="E133" s="150" t="s">
        <v>168</v>
      </c>
      <c r="F133" s="151" t="s">
        <v>169</v>
      </c>
      <c r="G133" s="152" t="s">
        <v>144</v>
      </c>
      <c r="H133" s="153">
        <v>12</v>
      </c>
      <c r="I133" s="154"/>
      <c r="J133" s="155">
        <f aca="true" t="shared" si="0" ref="J133:J145">ROUND(I133*H133,1)</f>
        <v>0</v>
      </c>
      <c r="K133" s="156"/>
      <c r="L133" s="28"/>
      <c r="M133" s="157" t="s">
        <v>1</v>
      </c>
      <c r="N133" s="158" t="s">
        <v>40</v>
      </c>
      <c r="P133" s="145">
        <f aca="true" t="shared" si="1" ref="P133:P145">O133*H133</f>
        <v>0</v>
      </c>
      <c r="Q133" s="145">
        <v>0.00195</v>
      </c>
      <c r="R133" s="145">
        <f aca="true" t="shared" si="2" ref="R133:R145">Q133*H133</f>
        <v>0.023399999999999997</v>
      </c>
      <c r="S133" s="145">
        <v>0</v>
      </c>
      <c r="T133" s="146">
        <f aca="true" t="shared" si="3" ref="T133:T145">S133*H133</f>
        <v>0</v>
      </c>
      <c r="AR133" s="147" t="s">
        <v>146</v>
      </c>
      <c r="AT133" s="147" t="s">
        <v>152</v>
      </c>
      <c r="AU133" s="147" t="s">
        <v>84</v>
      </c>
      <c r="AY133" s="13" t="s">
        <v>138</v>
      </c>
      <c r="BE133" s="148">
        <f aca="true" t="shared" si="4" ref="BE133:BE145">IF(N133="základní",J133,0)</f>
        <v>0</v>
      </c>
      <c r="BF133" s="148">
        <f aca="true" t="shared" si="5" ref="BF133:BF145">IF(N133="snížená",J133,0)</f>
        <v>0</v>
      </c>
      <c r="BG133" s="148">
        <f aca="true" t="shared" si="6" ref="BG133:BG145">IF(N133="zákl. přenesená",J133,0)</f>
        <v>0</v>
      </c>
      <c r="BH133" s="148">
        <f aca="true" t="shared" si="7" ref="BH133:BH145">IF(N133="sníž. přenesená",J133,0)</f>
        <v>0</v>
      </c>
      <c r="BI133" s="148">
        <f aca="true" t="shared" si="8" ref="BI133:BI145">IF(N133="nulová",J133,0)</f>
        <v>0</v>
      </c>
      <c r="BJ133" s="13" t="s">
        <v>82</v>
      </c>
      <c r="BK133" s="148">
        <f aca="true" t="shared" si="9" ref="BK133:BK145">ROUND(I133*H133,1)</f>
        <v>0</v>
      </c>
      <c r="BL133" s="13" t="s">
        <v>146</v>
      </c>
      <c r="BM133" s="147" t="s">
        <v>300</v>
      </c>
    </row>
    <row r="134" spans="2:65" s="1" customFormat="1" ht="16.5" customHeight="1">
      <c r="B134" s="133"/>
      <c r="C134" s="134" t="s">
        <v>167</v>
      </c>
      <c r="D134" s="134" t="s">
        <v>141</v>
      </c>
      <c r="E134" s="135" t="s">
        <v>181</v>
      </c>
      <c r="F134" s="136" t="s">
        <v>182</v>
      </c>
      <c r="G134" s="137" t="s">
        <v>178</v>
      </c>
      <c r="H134" s="138">
        <v>2</v>
      </c>
      <c r="I134" s="139"/>
      <c r="J134" s="140">
        <f t="shared" si="0"/>
        <v>0</v>
      </c>
      <c r="K134" s="141"/>
      <c r="L134" s="142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145</v>
      </c>
      <c r="AT134" s="147" t="s">
        <v>141</v>
      </c>
      <c r="AU134" s="147" t="s">
        <v>84</v>
      </c>
      <c r="AY134" s="13" t="s">
        <v>138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82</v>
      </c>
      <c r="BK134" s="148">
        <f t="shared" si="9"/>
        <v>0</v>
      </c>
      <c r="BL134" s="13" t="s">
        <v>146</v>
      </c>
      <c r="BM134" s="147" t="s">
        <v>301</v>
      </c>
    </row>
    <row r="135" spans="2:65" s="1" customFormat="1" ht="16.5" customHeight="1">
      <c r="B135" s="133"/>
      <c r="C135" s="134" t="s">
        <v>171</v>
      </c>
      <c r="D135" s="134" t="s">
        <v>141</v>
      </c>
      <c r="E135" s="135" t="s">
        <v>185</v>
      </c>
      <c r="F135" s="136" t="s">
        <v>186</v>
      </c>
      <c r="G135" s="137" t="s">
        <v>178</v>
      </c>
      <c r="H135" s="138">
        <v>1</v>
      </c>
      <c r="I135" s="139"/>
      <c r="J135" s="140">
        <f t="shared" si="0"/>
        <v>0</v>
      </c>
      <c r="K135" s="141"/>
      <c r="L135" s="142"/>
      <c r="M135" s="143" t="s">
        <v>1</v>
      </c>
      <c r="N135" s="144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145</v>
      </c>
      <c r="AT135" s="147" t="s">
        <v>141</v>
      </c>
      <c r="AU135" s="147" t="s">
        <v>84</v>
      </c>
      <c r="AY135" s="13" t="s">
        <v>138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82</v>
      </c>
      <c r="BK135" s="148">
        <f t="shared" si="9"/>
        <v>0</v>
      </c>
      <c r="BL135" s="13" t="s">
        <v>146</v>
      </c>
      <c r="BM135" s="147" t="s">
        <v>322</v>
      </c>
    </row>
    <row r="136" spans="2:65" s="1" customFormat="1" ht="21.75" customHeight="1">
      <c r="B136" s="133"/>
      <c r="C136" s="134" t="s">
        <v>175</v>
      </c>
      <c r="D136" s="134" t="s">
        <v>141</v>
      </c>
      <c r="E136" s="135" t="s">
        <v>197</v>
      </c>
      <c r="F136" s="136" t="s">
        <v>198</v>
      </c>
      <c r="G136" s="137" t="s">
        <v>178</v>
      </c>
      <c r="H136" s="138">
        <v>1</v>
      </c>
      <c r="I136" s="139"/>
      <c r="J136" s="140">
        <f t="shared" si="0"/>
        <v>0</v>
      </c>
      <c r="K136" s="141"/>
      <c r="L136" s="142"/>
      <c r="M136" s="143" t="s">
        <v>1</v>
      </c>
      <c r="N136" s="144" t="s">
        <v>40</v>
      </c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47" t="s">
        <v>145</v>
      </c>
      <c r="AT136" s="147" t="s">
        <v>141</v>
      </c>
      <c r="AU136" s="147" t="s">
        <v>84</v>
      </c>
      <c r="AY136" s="13" t="s">
        <v>138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3" t="s">
        <v>82</v>
      </c>
      <c r="BK136" s="148">
        <f t="shared" si="9"/>
        <v>0</v>
      </c>
      <c r="BL136" s="13" t="s">
        <v>146</v>
      </c>
      <c r="BM136" s="147" t="s">
        <v>303</v>
      </c>
    </row>
    <row r="137" spans="2:65" s="1" customFormat="1" ht="24.15" customHeight="1">
      <c r="B137" s="133"/>
      <c r="C137" s="149" t="s">
        <v>180</v>
      </c>
      <c r="D137" s="149" t="s">
        <v>152</v>
      </c>
      <c r="E137" s="150" t="s">
        <v>218</v>
      </c>
      <c r="F137" s="151" t="s">
        <v>219</v>
      </c>
      <c r="G137" s="152" t="s">
        <v>178</v>
      </c>
      <c r="H137" s="153">
        <v>1</v>
      </c>
      <c r="I137" s="154"/>
      <c r="J137" s="155">
        <f t="shared" si="0"/>
        <v>0</v>
      </c>
      <c r="K137" s="156"/>
      <c r="L137" s="28"/>
      <c r="M137" s="157" t="s">
        <v>1</v>
      </c>
      <c r="N137" s="158" t="s">
        <v>40</v>
      </c>
      <c r="P137" s="145">
        <f t="shared" si="1"/>
        <v>0</v>
      </c>
      <c r="Q137" s="145">
        <v>2E-05</v>
      </c>
      <c r="R137" s="145">
        <f t="shared" si="2"/>
        <v>2E-05</v>
      </c>
      <c r="S137" s="145">
        <v>0</v>
      </c>
      <c r="T137" s="146">
        <f t="shared" si="3"/>
        <v>0</v>
      </c>
      <c r="AR137" s="147" t="s">
        <v>146</v>
      </c>
      <c r="AT137" s="147" t="s">
        <v>152</v>
      </c>
      <c r="AU137" s="147" t="s">
        <v>84</v>
      </c>
      <c r="AY137" s="13" t="s">
        <v>138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3" t="s">
        <v>82</v>
      </c>
      <c r="BK137" s="148">
        <f t="shared" si="9"/>
        <v>0</v>
      </c>
      <c r="BL137" s="13" t="s">
        <v>146</v>
      </c>
      <c r="BM137" s="147" t="s">
        <v>304</v>
      </c>
    </row>
    <row r="138" spans="2:65" s="1" customFormat="1" ht="24.15" customHeight="1">
      <c r="B138" s="133"/>
      <c r="C138" s="149" t="s">
        <v>184</v>
      </c>
      <c r="D138" s="149" t="s">
        <v>152</v>
      </c>
      <c r="E138" s="150" t="s">
        <v>225</v>
      </c>
      <c r="F138" s="151" t="s">
        <v>226</v>
      </c>
      <c r="G138" s="152" t="s">
        <v>178</v>
      </c>
      <c r="H138" s="153">
        <v>2</v>
      </c>
      <c r="I138" s="154"/>
      <c r="J138" s="155">
        <f t="shared" si="0"/>
        <v>0</v>
      </c>
      <c r="K138" s="156"/>
      <c r="L138" s="28"/>
      <c r="M138" s="157" t="s">
        <v>1</v>
      </c>
      <c r="N138" s="158" t="s">
        <v>40</v>
      </c>
      <c r="P138" s="145">
        <f t="shared" si="1"/>
        <v>0</v>
      </c>
      <c r="Q138" s="145">
        <v>2E-05</v>
      </c>
      <c r="R138" s="145">
        <f t="shared" si="2"/>
        <v>4E-05</v>
      </c>
      <c r="S138" s="145">
        <v>0</v>
      </c>
      <c r="T138" s="146">
        <f t="shared" si="3"/>
        <v>0</v>
      </c>
      <c r="AR138" s="147" t="s">
        <v>146</v>
      </c>
      <c r="AT138" s="147" t="s">
        <v>152</v>
      </c>
      <c r="AU138" s="147" t="s">
        <v>84</v>
      </c>
      <c r="AY138" s="13" t="s">
        <v>138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3" t="s">
        <v>82</v>
      </c>
      <c r="BK138" s="148">
        <f t="shared" si="9"/>
        <v>0</v>
      </c>
      <c r="BL138" s="13" t="s">
        <v>146</v>
      </c>
      <c r="BM138" s="147" t="s">
        <v>305</v>
      </c>
    </row>
    <row r="139" spans="2:65" s="1" customFormat="1" ht="24.15" customHeight="1">
      <c r="B139" s="133"/>
      <c r="C139" s="149" t="s">
        <v>188</v>
      </c>
      <c r="D139" s="149" t="s">
        <v>152</v>
      </c>
      <c r="E139" s="150" t="s">
        <v>229</v>
      </c>
      <c r="F139" s="151" t="s">
        <v>230</v>
      </c>
      <c r="G139" s="152" t="s">
        <v>178</v>
      </c>
      <c r="H139" s="153">
        <v>1</v>
      </c>
      <c r="I139" s="154"/>
      <c r="J139" s="155">
        <f t="shared" si="0"/>
        <v>0</v>
      </c>
      <c r="K139" s="156"/>
      <c r="L139" s="28"/>
      <c r="M139" s="157" t="s">
        <v>1</v>
      </c>
      <c r="N139" s="158" t="s">
        <v>40</v>
      </c>
      <c r="P139" s="145">
        <f t="shared" si="1"/>
        <v>0</v>
      </c>
      <c r="Q139" s="145">
        <v>2E-05</v>
      </c>
      <c r="R139" s="145">
        <f t="shared" si="2"/>
        <v>2E-05</v>
      </c>
      <c r="S139" s="145">
        <v>0</v>
      </c>
      <c r="T139" s="146">
        <f t="shared" si="3"/>
        <v>0</v>
      </c>
      <c r="AR139" s="147" t="s">
        <v>146</v>
      </c>
      <c r="AT139" s="147" t="s">
        <v>152</v>
      </c>
      <c r="AU139" s="147" t="s">
        <v>84</v>
      </c>
      <c r="AY139" s="13" t="s">
        <v>138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3" t="s">
        <v>82</v>
      </c>
      <c r="BK139" s="148">
        <f t="shared" si="9"/>
        <v>0</v>
      </c>
      <c r="BL139" s="13" t="s">
        <v>146</v>
      </c>
      <c r="BM139" s="147" t="s">
        <v>323</v>
      </c>
    </row>
    <row r="140" spans="2:65" s="1" customFormat="1" ht="24.15" customHeight="1">
      <c r="B140" s="133"/>
      <c r="C140" s="149" t="s">
        <v>192</v>
      </c>
      <c r="D140" s="149" t="s">
        <v>152</v>
      </c>
      <c r="E140" s="150" t="s">
        <v>241</v>
      </c>
      <c r="F140" s="151" t="s">
        <v>242</v>
      </c>
      <c r="G140" s="152" t="s">
        <v>144</v>
      </c>
      <c r="H140" s="153">
        <v>12</v>
      </c>
      <c r="I140" s="154"/>
      <c r="J140" s="155">
        <f t="shared" si="0"/>
        <v>0</v>
      </c>
      <c r="K140" s="156"/>
      <c r="L140" s="28"/>
      <c r="M140" s="157" t="s">
        <v>1</v>
      </c>
      <c r="N140" s="158" t="s">
        <v>40</v>
      </c>
      <c r="P140" s="145">
        <f t="shared" si="1"/>
        <v>0</v>
      </c>
      <c r="Q140" s="145">
        <v>0.00019</v>
      </c>
      <c r="R140" s="145">
        <f t="shared" si="2"/>
        <v>0.00228</v>
      </c>
      <c r="S140" s="145">
        <v>0</v>
      </c>
      <c r="T140" s="146">
        <f t="shared" si="3"/>
        <v>0</v>
      </c>
      <c r="AR140" s="147" t="s">
        <v>146</v>
      </c>
      <c r="AT140" s="147" t="s">
        <v>152</v>
      </c>
      <c r="AU140" s="147" t="s">
        <v>84</v>
      </c>
      <c r="AY140" s="13" t="s">
        <v>138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3" t="s">
        <v>82</v>
      </c>
      <c r="BK140" s="148">
        <f t="shared" si="9"/>
        <v>0</v>
      </c>
      <c r="BL140" s="13" t="s">
        <v>146</v>
      </c>
      <c r="BM140" s="147" t="s">
        <v>307</v>
      </c>
    </row>
    <row r="141" spans="2:65" s="1" customFormat="1" ht="21.75" customHeight="1">
      <c r="B141" s="133"/>
      <c r="C141" s="149" t="s">
        <v>196</v>
      </c>
      <c r="D141" s="149" t="s">
        <v>152</v>
      </c>
      <c r="E141" s="150" t="s">
        <v>245</v>
      </c>
      <c r="F141" s="151" t="s">
        <v>246</v>
      </c>
      <c r="G141" s="152" t="s">
        <v>144</v>
      </c>
      <c r="H141" s="153">
        <v>12</v>
      </c>
      <c r="I141" s="154"/>
      <c r="J141" s="155">
        <f t="shared" si="0"/>
        <v>0</v>
      </c>
      <c r="K141" s="156"/>
      <c r="L141" s="28"/>
      <c r="M141" s="157" t="s">
        <v>1</v>
      </c>
      <c r="N141" s="158" t="s">
        <v>40</v>
      </c>
      <c r="P141" s="145">
        <f t="shared" si="1"/>
        <v>0</v>
      </c>
      <c r="Q141" s="145">
        <v>1E-05</v>
      </c>
      <c r="R141" s="145">
        <f t="shared" si="2"/>
        <v>0.00012000000000000002</v>
      </c>
      <c r="S141" s="145">
        <v>0</v>
      </c>
      <c r="T141" s="146">
        <f t="shared" si="3"/>
        <v>0</v>
      </c>
      <c r="AR141" s="147" t="s">
        <v>146</v>
      </c>
      <c r="AT141" s="147" t="s">
        <v>152</v>
      </c>
      <c r="AU141" s="147" t="s">
        <v>84</v>
      </c>
      <c r="AY141" s="13" t="s">
        <v>138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3" t="s">
        <v>82</v>
      </c>
      <c r="BK141" s="148">
        <f t="shared" si="9"/>
        <v>0</v>
      </c>
      <c r="BL141" s="13" t="s">
        <v>146</v>
      </c>
      <c r="BM141" s="147" t="s">
        <v>308</v>
      </c>
    </row>
    <row r="142" spans="2:65" s="1" customFormat="1" ht="16.5" customHeight="1">
      <c r="B142" s="133"/>
      <c r="C142" s="149" t="s">
        <v>200</v>
      </c>
      <c r="D142" s="149" t="s">
        <v>152</v>
      </c>
      <c r="E142" s="150" t="s">
        <v>249</v>
      </c>
      <c r="F142" s="151" t="s">
        <v>250</v>
      </c>
      <c r="G142" s="152" t="s">
        <v>251</v>
      </c>
      <c r="H142" s="153">
        <v>1</v>
      </c>
      <c r="I142" s="154"/>
      <c r="J142" s="155">
        <f t="shared" si="0"/>
        <v>0</v>
      </c>
      <c r="K142" s="156"/>
      <c r="L142" s="28"/>
      <c r="M142" s="157" t="s">
        <v>1</v>
      </c>
      <c r="N142" s="158" t="s">
        <v>40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47" t="s">
        <v>146</v>
      </c>
      <c r="AT142" s="147" t="s">
        <v>152</v>
      </c>
      <c r="AU142" s="147" t="s">
        <v>84</v>
      </c>
      <c r="AY142" s="13" t="s">
        <v>138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3" t="s">
        <v>82</v>
      </c>
      <c r="BK142" s="148">
        <f t="shared" si="9"/>
        <v>0</v>
      </c>
      <c r="BL142" s="13" t="s">
        <v>146</v>
      </c>
      <c r="BM142" s="147" t="s">
        <v>309</v>
      </c>
    </row>
    <row r="143" spans="2:65" s="1" customFormat="1" ht="16.5" customHeight="1">
      <c r="B143" s="133"/>
      <c r="C143" s="149" t="s">
        <v>8</v>
      </c>
      <c r="D143" s="149" t="s">
        <v>152</v>
      </c>
      <c r="E143" s="150" t="s">
        <v>254</v>
      </c>
      <c r="F143" s="151" t="s">
        <v>255</v>
      </c>
      <c r="G143" s="152" t="s">
        <v>256</v>
      </c>
      <c r="H143" s="153">
        <v>1</v>
      </c>
      <c r="I143" s="154"/>
      <c r="J143" s="155">
        <f t="shared" si="0"/>
        <v>0</v>
      </c>
      <c r="K143" s="156"/>
      <c r="L143" s="28"/>
      <c r="M143" s="157" t="s">
        <v>1</v>
      </c>
      <c r="N143" s="158" t="s">
        <v>40</v>
      </c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AR143" s="147" t="s">
        <v>146</v>
      </c>
      <c r="AT143" s="147" t="s">
        <v>152</v>
      </c>
      <c r="AU143" s="147" t="s">
        <v>84</v>
      </c>
      <c r="AY143" s="13" t="s">
        <v>138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3" t="s">
        <v>82</v>
      </c>
      <c r="BK143" s="148">
        <f t="shared" si="9"/>
        <v>0</v>
      </c>
      <c r="BL143" s="13" t="s">
        <v>146</v>
      </c>
      <c r="BM143" s="147" t="s">
        <v>310</v>
      </c>
    </row>
    <row r="144" spans="2:65" s="1" customFormat="1" ht="24.15" customHeight="1">
      <c r="B144" s="133"/>
      <c r="C144" s="149" t="s">
        <v>146</v>
      </c>
      <c r="D144" s="149" t="s">
        <v>152</v>
      </c>
      <c r="E144" s="150" t="s">
        <v>259</v>
      </c>
      <c r="F144" s="151" t="s">
        <v>260</v>
      </c>
      <c r="G144" s="152" t="s">
        <v>159</v>
      </c>
      <c r="H144" s="159"/>
      <c r="I144" s="154"/>
      <c r="J144" s="155">
        <f t="shared" si="0"/>
        <v>0</v>
      </c>
      <c r="K144" s="156"/>
      <c r="L144" s="28"/>
      <c r="M144" s="157" t="s">
        <v>1</v>
      </c>
      <c r="N144" s="158" t="s">
        <v>40</v>
      </c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AR144" s="147" t="s">
        <v>146</v>
      </c>
      <c r="AT144" s="147" t="s">
        <v>152</v>
      </c>
      <c r="AU144" s="147" t="s">
        <v>84</v>
      </c>
      <c r="AY144" s="13" t="s">
        <v>138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3" t="s">
        <v>82</v>
      </c>
      <c r="BK144" s="148">
        <f t="shared" si="9"/>
        <v>0</v>
      </c>
      <c r="BL144" s="13" t="s">
        <v>146</v>
      </c>
      <c r="BM144" s="147" t="s">
        <v>311</v>
      </c>
    </row>
    <row r="145" spans="2:65" s="1" customFormat="1" ht="24.15" customHeight="1">
      <c r="B145" s="133"/>
      <c r="C145" s="149" t="s">
        <v>209</v>
      </c>
      <c r="D145" s="149" t="s">
        <v>152</v>
      </c>
      <c r="E145" s="150" t="s">
        <v>263</v>
      </c>
      <c r="F145" s="151" t="s">
        <v>264</v>
      </c>
      <c r="G145" s="152" t="s">
        <v>159</v>
      </c>
      <c r="H145" s="159"/>
      <c r="I145" s="154"/>
      <c r="J145" s="155">
        <f t="shared" si="0"/>
        <v>0</v>
      </c>
      <c r="K145" s="156"/>
      <c r="L145" s="28"/>
      <c r="M145" s="157" t="s">
        <v>1</v>
      </c>
      <c r="N145" s="158" t="s">
        <v>40</v>
      </c>
      <c r="P145" s="145">
        <f t="shared" si="1"/>
        <v>0</v>
      </c>
      <c r="Q145" s="145">
        <v>0</v>
      </c>
      <c r="R145" s="145">
        <f t="shared" si="2"/>
        <v>0</v>
      </c>
      <c r="S145" s="145">
        <v>0</v>
      </c>
      <c r="T145" s="146">
        <f t="shared" si="3"/>
        <v>0</v>
      </c>
      <c r="AR145" s="147" t="s">
        <v>146</v>
      </c>
      <c r="AT145" s="147" t="s">
        <v>152</v>
      </c>
      <c r="AU145" s="147" t="s">
        <v>84</v>
      </c>
      <c r="AY145" s="13" t="s">
        <v>138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3" t="s">
        <v>82</v>
      </c>
      <c r="BK145" s="148">
        <f t="shared" si="9"/>
        <v>0</v>
      </c>
      <c r="BL145" s="13" t="s">
        <v>146</v>
      </c>
      <c r="BM145" s="147" t="s">
        <v>312</v>
      </c>
    </row>
    <row r="146" spans="2:63" s="11" customFormat="1" ht="22.8" customHeight="1">
      <c r="B146" s="121"/>
      <c r="D146" s="122" t="s">
        <v>74</v>
      </c>
      <c r="E146" s="131" t="s">
        <v>266</v>
      </c>
      <c r="F146" s="131" t="s">
        <v>267</v>
      </c>
      <c r="I146" s="124"/>
      <c r="J146" s="132">
        <f>BK146</f>
        <v>0</v>
      </c>
      <c r="L146" s="121"/>
      <c r="M146" s="126"/>
      <c r="P146" s="127">
        <f>SUM(P147:P150)</f>
        <v>0</v>
      </c>
      <c r="R146" s="127">
        <f>SUM(R147:R150)</f>
        <v>0.0006999999999999999</v>
      </c>
      <c r="T146" s="128">
        <f>SUM(T147:T150)</f>
        <v>0</v>
      </c>
      <c r="AR146" s="122" t="s">
        <v>84</v>
      </c>
      <c r="AT146" s="129" t="s">
        <v>74</v>
      </c>
      <c r="AU146" s="129" t="s">
        <v>82</v>
      </c>
      <c r="AY146" s="122" t="s">
        <v>138</v>
      </c>
      <c r="BK146" s="130">
        <f>SUM(BK147:BK150)</f>
        <v>0</v>
      </c>
    </row>
    <row r="147" spans="2:65" s="1" customFormat="1" ht="16.5" customHeight="1">
      <c r="B147" s="133"/>
      <c r="C147" s="134" t="s">
        <v>213</v>
      </c>
      <c r="D147" s="134" t="s">
        <v>141</v>
      </c>
      <c r="E147" s="135" t="s">
        <v>269</v>
      </c>
      <c r="F147" s="136" t="s">
        <v>270</v>
      </c>
      <c r="G147" s="137" t="s">
        <v>271</v>
      </c>
      <c r="H147" s="138">
        <v>10</v>
      </c>
      <c r="I147" s="139"/>
      <c r="J147" s="140">
        <f>ROUND(I147*H147,1)</f>
        <v>0</v>
      </c>
      <c r="K147" s="141"/>
      <c r="L147" s="142"/>
      <c r="M147" s="143" t="s">
        <v>1</v>
      </c>
      <c r="N147" s="144" t="s">
        <v>40</v>
      </c>
      <c r="P147" s="145">
        <f>O147*H147</f>
        <v>0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145</v>
      </c>
      <c r="AT147" s="147" t="s">
        <v>141</v>
      </c>
      <c r="AU147" s="147" t="s">
        <v>84</v>
      </c>
      <c r="AY147" s="13" t="s">
        <v>138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3" t="s">
        <v>82</v>
      </c>
      <c r="BK147" s="148">
        <f>ROUND(I147*H147,1)</f>
        <v>0</v>
      </c>
      <c r="BL147" s="13" t="s">
        <v>146</v>
      </c>
      <c r="BM147" s="147" t="s">
        <v>313</v>
      </c>
    </row>
    <row r="148" spans="2:65" s="1" customFormat="1" ht="21.75" customHeight="1">
      <c r="B148" s="133"/>
      <c r="C148" s="149" t="s">
        <v>217</v>
      </c>
      <c r="D148" s="149" t="s">
        <v>152</v>
      </c>
      <c r="E148" s="150" t="s">
        <v>273</v>
      </c>
      <c r="F148" s="151" t="s">
        <v>274</v>
      </c>
      <c r="G148" s="152" t="s">
        <v>271</v>
      </c>
      <c r="H148" s="153">
        <v>10</v>
      </c>
      <c r="I148" s="154"/>
      <c r="J148" s="155">
        <f>ROUND(I148*H148,1)</f>
        <v>0</v>
      </c>
      <c r="K148" s="156"/>
      <c r="L148" s="28"/>
      <c r="M148" s="157" t="s">
        <v>1</v>
      </c>
      <c r="N148" s="158" t="s">
        <v>40</v>
      </c>
      <c r="P148" s="145">
        <f>O148*H148</f>
        <v>0</v>
      </c>
      <c r="Q148" s="145">
        <v>7E-05</v>
      </c>
      <c r="R148" s="145">
        <f>Q148*H148</f>
        <v>0.0006999999999999999</v>
      </c>
      <c r="S148" s="145">
        <v>0</v>
      </c>
      <c r="T148" s="146">
        <f>S148*H148</f>
        <v>0</v>
      </c>
      <c r="AR148" s="147" t="s">
        <v>146</v>
      </c>
      <c r="AT148" s="147" t="s">
        <v>152</v>
      </c>
      <c r="AU148" s="147" t="s">
        <v>84</v>
      </c>
      <c r="AY148" s="13" t="s">
        <v>138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3" t="s">
        <v>82</v>
      </c>
      <c r="BK148" s="148">
        <f>ROUND(I148*H148,1)</f>
        <v>0</v>
      </c>
      <c r="BL148" s="13" t="s">
        <v>146</v>
      </c>
      <c r="BM148" s="147" t="s">
        <v>314</v>
      </c>
    </row>
    <row r="149" spans="2:65" s="1" customFormat="1" ht="24.15" customHeight="1">
      <c r="B149" s="133"/>
      <c r="C149" s="149" t="s">
        <v>221</v>
      </c>
      <c r="D149" s="149" t="s">
        <v>152</v>
      </c>
      <c r="E149" s="150" t="s">
        <v>277</v>
      </c>
      <c r="F149" s="151" t="s">
        <v>278</v>
      </c>
      <c r="G149" s="152" t="s">
        <v>159</v>
      </c>
      <c r="H149" s="159"/>
      <c r="I149" s="154"/>
      <c r="J149" s="155">
        <f>ROUND(I149*H149,1)</f>
        <v>0</v>
      </c>
      <c r="K149" s="156"/>
      <c r="L149" s="28"/>
      <c r="M149" s="157" t="s">
        <v>1</v>
      </c>
      <c r="N149" s="158" t="s">
        <v>40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146</v>
      </c>
      <c r="AT149" s="147" t="s">
        <v>152</v>
      </c>
      <c r="AU149" s="147" t="s">
        <v>84</v>
      </c>
      <c r="AY149" s="13" t="s">
        <v>138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3" t="s">
        <v>82</v>
      </c>
      <c r="BK149" s="148">
        <f>ROUND(I149*H149,1)</f>
        <v>0</v>
      </c>
      <c r="BL149" s="13" t="s">
        <v>146</v>
      </c>
      <c r="BM149" s="147" t="s">
        <v>315</v>
      </c>
    </row>
    <row r="150" spans="2:65" s="1" customFormat="1" ht="24.15" customHeight="1">
      <c r="B150" s="133"/>
      <c r="C150" s="149" t="s">
        <v>7</v>
      </c>
      <c r="D150" s="149" t="s">
        <v>152</v>
      </c>
      <c r="E150" s="150" t="s">
        <v>281</v>
      </c>
      <c r="F150" s="151" t="s">
        <v>282</v>
      </c>
      <c r="G150" s="152" t="s">
        <v>159</v>
      </c>
      <c r="H150" s="159"/>
      <c r="I150" s="154"/>
      <c r="J150" s="155">
        <f>ROUND(I150*H150,1)</f>
        <v>0</v>
      </c>
      <c r="K150" s="156"/>
      <c r="L150" s="28"/>
      <c r="M150" s="157" t="s">
        <v>1</v>
      </c>
      <c r="N150" s="158" t="s">
        <v>40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146</v>
      </c>
      <c r="AT150" s="147" t="s">
        <v>152</v>
      </c>
      <c r="AU150" s="147" t="s">
        <v>84</v>
      </c>
      <c r="AY150" s="13" t="s">
        <v>138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3" t="s">
        <v>82</v>
      </c>
      <c r="BK150" s="148">
        <f>ROUND(I150*H150,1)</f>
        <v>0</v>
      </c>
      <c r="BL150" s="13" t="s">
        <v>146</v>
      </c>
      <c r="BM150" s="147" t="s">
        <v>316</v>
      </c>
    </row>
    <row r="151" spans="2:63" s="11" customFormat="1" ht="25.95" customHeight="1">
      <c r="B151" s="121"/>
      <c r="D151" s="122" t="s">
        <v>74</v>
      </c>
      <c r="E151" s="123" t="s">
        <v>284</v>
      </c>
      <c r="F151" s="123" t="s">
        <v>285</v>
      </c>
      <c r="I151" s="124"/>
      <c r="J151" s="125">
        <f>BK151</f>
        <v>0</v>
      </c>
      <c r="L151" s="121"/>
      <c r="M151" s="126"/>
      <c r="P151" s="127">
        <f>SUM(P152:P153)</f>
        <v>0</v>
      </c>
      <c r="R151" s="127">
        <f>SUM(R152:R153)</f>
        <v>0</v>
      </c>
      <c r="T151" s="128">
        <f>SUM(T152:T153)</f>
        <v>0</v>
      </c>
      <c r="AR151" s="122" t="s">
        <v>156</v>
      </c>
      <c r="AT151" s="129" t="s">
        <v>74</v>
      </c>
      <c r="AU151" s="129" t="s">
        <v>75</v>
      </c>
      <c r="AY151" s="122" t="s">
        <v>138</v>
      </c>
      <c r="BK151" s="130">
        <f>SUM(BK152:BK153)</f>
        <v>0</v>
      </c>
    </row>
    <row r="152" spans="2:65" s="1" customFormat="1" ht="16.5" customHeight="1">
      <c r="B152" s="133"/>
      <c r="C152" s="149" t="s">
        <v>228</v>
      </c>
      <c r="D152" s="149" t="s">
        <v>152</v>
      </c>
      <c r="E152" s="150" t="s">
        <v>287</v>
      </c>
      <c r="F152" s="151" t="s">
        <v>288</v>
      </c>
      <c r="G152" s="152" t="s">
        <v>289</v>
      </c>
      <c r="H152" s="153">
        <v>24</v>
      </c>
      <c r="I152" s="154"/>
      <c r="J152" s="155">
        <f>ROUND(I152*H152,1)</f>
        <v>0</v>
      </c>
      <c r="K152" s="156"/>
      <c r="L152" s="28"/>
      <c r="M152" s="157" t="s">
        <v>1</v>
      </c>
      <c r="N152" s="158" t="s">
        <v>40</v>
      </c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156</v>
      </c>
      <c r="AT152" s="147" t="s">
        <v>152</v>
      </c>
      <c r="AU152" s="147" t="s">
        <v>82</v>
      </c>
      <c r="AY152" s="13" t="s">
        <v>138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3" t="s">
        <v>82</v>
      </c>
      <c r="BK152" s="148">
        <f>ROUND(I152*H152,1)</f>
        <v>0</v>
      </c>
      <c r="BL152" s="13" t="s">
        <v>156</v>
      </c>
      <c r="BM152" s="147" t="s">
        <v>317</v>
      </c>
    </row>
    <row r="153" spans="2:65" s="1" customFormat="1" ht="33" customHeight="1">
      <c r="B153" s="133"/>
      <c r="C153" s="149" t="s">
        <v>232</v>
      </c>
      <c r="D153" s="149" t="s">
        <v>152</v>
      </c>
      <c r="E153" s="150" t="s">
        <v>331</v>
      </c>
      <c r="F153" s="151" t="s">
        <v>332</v>
      </c>
      <c r="G153" s="152" t="s">
        <v>256</v>
      </c>
      <c r="H153" s="153">
        <v>1</v>
      </c>
      <c r="I153" s="154"/>
      <c r="J153" s="155">
        <f>ROUND(I153*H153,1)</f>
        <v>0</v>
      </c>
      <c r="K153" s="156"/>
      <c r="L153" s="28"/>
      <c r="M153" s="160" t="s">
        <v>1</v>
      </c>
      <c r="N153" s="161" t="s">
        <v>40</v>
      </c>
      <c r="O153" s="162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AR153" s="147" t="s">
        <v>156</v>
      </c>
      <c r="AT153" s="147" t="s">
        <v>152</v>
      </c>
      <c r="AU153" s="147" t="s">
        <v>82</v>
      </c>
      <c r="AY153" s="13" t="s">
        <v>138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3" t="s">
        <v>82</v>
      </c>
      <c r="BK153" s="148">
        <f>ROUND(I153*H153,1)</f>
        <v>0</v>
      </c>
      <c r="BL153" s="13" t="s">
        <v>156</v>
      </c>
      <c r="BM153" s="147" t="s">
        <v>333</v>
      </c>
    </row>
    <row r="154" spans="2:12" s="1" customFormat="1" ht="6.9" customHeight="1">
      <c r="B154" s="40"/>
      <c r="C154" s="41"/>
      <c r="D154" s="41"/>
      <c r="E154" s="41"/>
      <c r="F154" s="41"/>
      <c r="G154" s="41"/>
      <c r="H154" s="41"/>
      <c r="I154" s="41"/>
      <c r="J154" s="41"/>
      <c r="K154" s="41"/>
      <c r="L154" s="28"/>
    </row>
  </sheetData>
  <autoFilter ref="C124:K15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9"/>
  <sheetViews>
    <sheetView showGridLines="0" workbookViewId="0" topLeftCell="A11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3" t="s">
        <v>101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108</v>
      </c>
      <c r="L4" s="16"/>
      <c r="M4" s="89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Nemocnice Vyškov, p.o.</v>
      </c>
      <c r="F7" s="209"/>
      <c r="G7" s="209"/>
      <c r="H7" s="209"/>
      <c r="L7" s="16"/>
    </row>
    <row r="8" spans="2:12" ht="12" customHeight="1">
      <c r="B8" s="16"/>
      <c r="D8" s="23" t="s">
        <v>109</v>
      </c>
      <c r="L8" s="16"/>
    </row>
    <row r="9" spans="2:12" s="1" customFormat="1" ht="16.5" customHeight="1">
      <c r="B9" s="28"/>
      <c r="E9" s="208" t="s">
        <v>110</v>
      </c>
      <c r="F9" s="210"/>
      <c r="G9" s="210"/>
      <c r="H9" s="210"/>
      <c r="L9" s="28"/>
    </row>
    <row r="10" spans="2:12" s="1" customFormat="1" ht="12" customHeight="1">
      <c r="B10" s="28"/>
      <c r="D10" s="23" t="s">
        <v>111</v>
      </c>
      <c r="L10" s="28"/>
    </row>
    <row r="11" spans="2:12" s="1" customFormat="1" ht="16.5" customHeight="1">
      <c r="B11" s="28"/>
      <c r="E11" s="165" t="s">
        <v>334</v>
      </c>
      <c r="F11" s="210"/>
      <c r="G11" s="210"/>
      <c r="H11" s="210"/>
      <c r="L11" s="28"/>
    </row>
    <row r="12" spans="2:12" s="1" customFormat="1" ht="10.2">
      <c r="B12" s="28"/>
      <c r="L12" s="28"/>
    </row>
    <row r="13" spans="2:12" s="1" customFormat="1" ht="12" customHeight="1">
      <c r="B13" s="28"/>
      <c r="D13" s="23" t="s">
        <v>18</v>
      </c>
      <c r="F13" s="21" t="s">
        <v>1</v>
      </c>
      <c r="I13" s="23" t="s">
        <v>19</v>
      </c>
      <c r="J13" s="21" t="s">
        <v>1</v>
      </c>
      <c r="L13" s="28"/>
    </row>
    <row r="14" spans="2:12" s="1" customFormat="1" ht="12" customHeight="1">
      <c r="B14" s="28"/>
      <c r="D14" s="23" t="s">
        <v>20</v>
      </c>
      <c r="F14" s="21" t="s">
        <v>21</v>
      </c>
      <c r="I14" s="23" t="s">
        <v>22</v>
      </c>
      <c r="J14" s="48" t="str">
        <f>'Rekapitulace stavby'!AN8</f>
        <v>28. 7. 2023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3" t="s">
        <v>24</v>
      </c>
      <c r="I16" s="23" t="s">
        <v>25</v>
      </c>
      <c r="J16" s="21" t="str">
        <f>IF('Rekapitulace stavby'!AN10="","",'Rekapitulace stavby'!AN10)</f>
        <v/>
      </c>
      <c r="L16" s="28"/>
    </row>
    <row r="17" spans="2:12" s="1" customFormat="1" ht="18" customHeight="1">
      <c r="B17" s="28"/>
      <c r="E17" s="21" t="str">
        <f>IF('Rekapitulace stavby'!E11="","",'Rekapitulace stavby'!E11)</f>
        <v xml:space="preserve"> </v>
      </c>
      <c r="I17" s="23" t="s">
        <v>26</v>
      </c>
      <c r="J17" s="21" t="str">
        <f>IF('Rekapitulace stavby'!AN11="","",'Rekapitulace stavby'!AN11)</f>
        <v/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25</v>
      </c>
      <c r="J19" s="24" t="str">
        <f>'Rekapitulace stavby'!AN13</f>
        <v>Vyplň údaj</v>
      </c>
      <c r="L19" s="28"/>
    </row>
    <row r="20" spans="2:12" s="1" customFormat="1" ht="18" customHeight="1">
      <c r="B20" s="28"/>
      <c r="E20" s="211" t="str">
        <f>'Rekapitulace stavby'!E14</f>
        <v>Vyplň údaj</v>
      </c>
      <c r="F20" s="191"/>
      <c r="G20" s="191"/>
      <c r="H20" s="191"/>
      <c r="I20" s="23" t="s">
        <v>26</v>
      </c>
      <c r="J20" s="24" t="str">
        <f>'Rekapitulace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25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25</v>
      </c>
      <c r="J25" s="21" t="str">
        <f>IF('Rekapitulace stavby'!AN19="","",'Rekapitulace stavby'!AN19)</f>
        <v/>
      </c>
      <c r="L25" s="28"/>
    </row>
    <row r="26" spans="2:12" s="1" customFormat="1" ht="18" customHeight="1">
      <c r="B26" s="28"/>
      <c r="E26" s="21" t="str">
        <f>IF('Rekapitulace stavby'!E20="","",'Rekapitulace stavby'!E20)</f>
        <v xml:space="preserve"> </v>
      </c>
      <c r="I26" s="23" t="s">
        <v>26</v>
      </c>
      <c r="J26" s="21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0"/>
      <c r="E29" s="196" t="s">
        <v>1</v>
      </c>
      <c r="F29" s="196"/>
      <c r="G29" s="196"/>
      <c r="H29" s="196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35</v>
      </c>
      <c r="J32" s="62">
        <f>ROUND(J125,1)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>
      <c r="B35" s="28"/>
      <c r="D35" s="51" t="s">
        <v>39</v>
      </c>
      <c r="E35" s="23" t="s">
        <v>40</v>
      </c>
      <c r="F35" s="82">
        <f>ROUND((SUM(BE125:BE148)),1)</f>
        <v>0</v>
      </c>
      <c r="I35" s="92">
        <v>0.21</v>
      </c>
      <c r="J35" s="82">
        <f>ROUND(((SUM(BE125:BE148))*I35),1)</f>
        <v>0</v>
      </c>
      <c r="L35" s="28"/>
    </row>
    <row r="36" spans="2:12" s="1" customFormat="1" ht="14.4" customHeight="1">
      <c r="B36" s="28"/>
      <c r="E36" s="23" t="s">
        <v>41</v>
      </c>
      <c r="F36" s="82">
        <f>ROUND((SUM(BF125:BF148)),1)</f>
        <v>0</v>
      </c>
      <c r="I36" s="92">
        <v>0.15</v>
      </c>
      <c r="J36" s="82">
        <f>ROUND(((SUM(BF125:BF148))*I36),1)</f>
        <v>0</v>
      </c>
      <c r="L36" s="28"/>
    </row>
    <row r="37" spans="2:12" s="1" customFormat="1" ht="14.4" customHeight="1" hidden="1">
      <c r="B37" s="28"/>
      <c r="E37" s="23" t="s">
        <v>42</v>
      </c>
      <c r="F37" s="82">
        <f>ROUND((SUM(BG125:BG148)),1)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3" t="s">
        <v>43</v>
      </c>
      <c r="F38" s="82">
        <f>ROUND((SUM(BH125:BH148)),1)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3" t="s">
        <v>44</v>
      </c>
      <c r="F39" s="82">
        <f>ROUND((SUM(BI125:BI148)),1)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28"/>
      <c r="D61" s="39" t="s">
        <v>50</v>
      </c>
      <c r="E61" s="30"/>
      <c r="F61" s="99" t="s">
        <v>51</v>
      </c>
      <c r="G61" s="39" t="s">
        <v>50</v>
      </c>
      <c r="H61" s="30"/>
      <c r="I61" s="30"/>
      <c r="J61" s="100" t="s">
        <v>51</v>
      </c>
      <c r="K61" s="30"/>
      <c r="L61" s="28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28"/>
      <c r="D76" s="39" t="s">
        <v>50</v>
      </c>
      <c r="E76" s="30"/>
      <c r="F76" s="99" t="s">
        <v>51</v>
      </c>
      <c r="G76" s="39" t="s">
        <v>50</v>
      </c>
      <c r="H76" s="30"/>
      <c r="I76" s="30"/>
      <c r="J76" s="100" t="s">
        <v>51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113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8" t="str">
        <f>E7</f>
        <v>Nemocnice Vyškov, p.o.</v>
      </c>
      <c r="F85" s="209"/>
      <c r="G85" s="209"/>
      <c r="H85" s="209"/>
      <c r="L85" s="28"/>
    </row>
    <row r="86" spans="2:12" ht="12" customHeight="1" hidden="1">
      <c r="B86" s="16"/>
      <c r="C86" s="23" t="s">
        <v>109</v>
      </c>
      <c r="L86" s="16"/>
    </row>
    <row r="87" spans="2:12" s="1" customFormat="1" ht="16.5" customHeight="1" hidden="1">
      <c r="B87" s="28"/>
      <c r="E87" s="208" t="s">
        <v>110</v>
      </c>
      <c r="F87" s="210"/>
      <c r="G87" s="210"/>
      <c r="H87" s="210"/>
      <c r="L87" s="28"/>
    </row>
    <row r="88" spans="2:12" s="1" customFormat="1" ht="12" customHeight="1" hidden="1">
      <c r="B88" s="28"/>
      <c r="C88" s="23" t="s">
        <v>111</v>
      </c>
      <c r="L88" s="28"/>
    </row>
    <row r="89" spans="2:12" s="1" customFormat="1" ht="16.5" customHeight="1" hidden="1">
      <c r="B89" s="28"/>
      <c r="E89" s="165" t="str">
        <f>E11</f>
        <v>23-400-01-5 - OPS-6 (A7 - Interna - východ)</v>
      </c>
      <c r="F89" s="210"/>
      <c r="G89" s="210"/>
      <c r="H89" s="210"/>
      <c r="L89" s="28"/>
    </row>
    <row r="90" spans="2:12" s="1" customFormat="1" ht="6.9" customHeight="1" hidden="1">
      <c r="B90" s="28"/>
      <c r="L90" s="28"/>
    </row>
    <row r="91" spans="2:12" s="1" customFormat="1" ht="12" customHeight="1" hidden="1">
      <c r="B91" s="28"/>
      <c r="C91" s="23" t="s">
        <v>20</v>
      </c>
      <c r="F91" s="21" t="str">
        <f>F14</f>
        <v xml:space="preserve"> </v>
      </c>
      <c r="I91" s="23" t="s">
        <v>22</v>
      </c>
      <c r="J91" s="48" t="str">
        <f>IF(J14="","",J14)</f>
        <v>28. 7. 2023</v>
      </c>
      <c r="L91" s="28"/>
    </row>
    <row r="92" spans="2:12" s="1" customFormat="1" ht="6.9" customHeight="1" hidden="1">
      <c r="B92" s="28"/>
      <c r="L92" s="28"/>
    </row>
    <row r="93" spans="2:12" s="1" customFormat="1" ht="15.15" customHeight="1" hidden="1">
      <c r="B93" s="28"/>
      <c r="C93" s="23" t="s">
        <v>24</v>
      </c>
      <c r="F93" s="21" t="str">
        <f>E17</f>
        <v xml:space="preserve"> </v>
      </c>
      <c r="I93" s="23" t="s">
        <v>29</v>
      </c>
      <c r="J93" s="26" t="str">
        <f>E23</f>
        <v>Ing. Lukáš Zvolský</v>
      </c>
      <c r="L93" s="28"/>
    </row>
    <row r="94" spans="2:12" s="1" customFormat="1" ht="15.15" customHeight="1" hidden="1">
      <c r="B94" s="28"/>
      <c r="C94" s="23" t="s">
        <v>27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35" customHeight="1" hidden="1">
      <c r="B95" s="28"/>
      <c r="L95" s="28"/>
    </row>
    <row r="96" spans="2:12" s="1" customFormat="1" ht="29.25" customHeight="1" hidden="1">
      <c r="B96" s="28"/>
      <c r="C96" s="101" t="s">
        <v>114</v>
      </c>
      <c r="D96" s="93"/>
      <c r="E96" s="93"/>
      <c r="F96" s="93"/>
      <c r="G96" s="93"/>
      <c r="H96" s="93"/>
      <c r="I96" s="93"/>
      <c r="J96" s="102" t="s">
        <v>115</v>
      </c>
      <c r="K96" s="93"/>
      <c r="L96" s="28"/>
    </row>
    <row r="97" spans="2:12" s="1" customFormat="1" ht="10.35" customHeight="1" hidden="1">
      <c r="B97" s="28"/>
      <c r="L97" s="28"/>
    </row>
    <row r="98" spans="2:47" s="1" customFormat="1" ht="22.8" customHeight="1" hidden="1">
      <c r="B98" s="28"/>
      <c r="C98" s="103" t="s">
        <v>116</v>
      </c>
      <c r="J98" s="62">
        <f>J125</f>
        <v>0</v>
      </c>
      <c r="L98" s="28"/>
      <c r="AU98" s="13" t="s">
        <v>117</v>
      </c>
    </row>
    <row r="99" spans="2:12" s="8" customFormat="1" ht="24.9" customHeight="1" hidden="1">
      <c r="B99" s="104"/>
      <c r="D99" s="105" t="s">
        <v>118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9" customFormat="1" ht="19.95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5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 hidden="1">
      <c r="B102" s="108"/>
      <c r="D102" s="109" t="s">
        <v>121</v>
      </c>
      <c r="E102" s="110"/>
      <c r="F102" s="110"/>
      <c r="G102" s="110"/>
      <c r="H102" s="110"/>
      <c r="I102" s="110"/>
      <c r="J102" s="111">
        <f>J142</f>
        <v>0</v>
      </c>
      <c r="L102" s="108"/>
    </row>
    <row r="103" spans="2:12" s="8" customFormat="1" ht="24.9" customHeight="1" hidden="1">
      <c r="B103" s="104"/>
      <c r="D103" s="105" t="s">
        <v>122</v>
      </c>
      <c r="E103" s="106"/>
      <c r="F103" s="106"/>
      <c r="G103" s="106"/>
      <c r="H103" s="106"/>
      <c r="I103" s="106"/>
      <c r="J103" s="107">
        <f>J147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0.2" hidden="1"/>
    <row r="107" ht="10.2" hidden="1"/>
    <row r="108" ht="10.2" hidden="1"/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17" t="s">
        <v>123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Nemocnice Vyškov, p.o.</v>
      </c>
      <c r="F113" s="209"/>
      <c r="G113" s="209"/>
      <c r="H113" s="209"/>
      <c r="L113" s="28"/>
    </row>
    <row r="114" spans="2:12" ht="12" customHeight="1">
      <c r="B114" s="16"/>
      <c r="C114" s="23" t="s">
        <v>109</v>
      </c>
      <c r="L114" s="16"/>
    </row>
    <row r="115" spans="2:12" s="1" customFormat="1" ht="16.5" customHeight="1">
      <c r="B115" s="28"/>
      <c r="E115" s="208" t="s">
        <v>110</v>
      </c>
      <c r="F115" s="210"/>
      <c r="G115" s="210"/>
      <c r="H115" s="210"/>
      <c r="L115" s="28"/>
    </row>
    <row r="116" spans="2:12" s="1" customFormat="1" ht="12" customHeight="1">
      <c r="B116" s="28"/>
      <c r="C116" s="23" t="s">
        <v>111</v>
      </c>
      <c r="L116" s="28"/>
    </row>
    <row r="117" spans="2:12" s="1" customFormat="1" ht="16.5" customHeight="1">
      <c r="B117" s="28"/>
      <c r="E117" s="165" t="str">
        <f>E11</f>
        <v>23-400-01-5 - OPS-6 (A7 - Interna - východ)</v>
      </c>
      <c r="F117" s="210"/>
      <c r="G117" s="210"/>
      <c r="H117" s="210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F14</f>
        <v xml:space="preserve"> </v>
      </c>
      <c r="I119" s="23" t="s">
        <v>22</v>
      </c>
      <c r="J119" s="48" t="str">
        <f>IF(J14="","",J14)</f>
        <v>28. 7. 2023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24</v>
      </c>
      <c r="F121" s="21" t="str">
        <f>E17</f>
        <v xml:space="preserve"> </v>
      </c>
      <c r="I121" s="23" t="s">
        <v>29</v>
      </c>
      <c r="J121" s="26" t="str">
        <f>E23</f>
        <v>Ing. Lukáš Zvolský</v>
      </c>
      <c r="L121" s="28"/>
    </row>
    <row r="122" spans="2:12" s="1" customFormat="1" ht="15.15" customHeight="1">
      <c r="B122" s="28"/>
      <c r="C122" s="23" t="s">
        <v>27</v>
      </c>
      <c r="F122" s="21" t="str">
        <f>IF(E20="","",E20)</f>
        <v>Vyplň údaj</v>
      </c>
      <c r="I122" s="23" t="s">
        <v>31</v>
      </c>
      <c r="J122" s="26" t="str">
        <f>E26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124</v>
      </c>
      <c r="D124" s="114" t="s">
        <v>60</v>
      </c>
      <c r="E124" s="114" t="s">
        <v>56</v>
      </c>
      <c r="F124" s="114" t="s">
        <v>57</v>
      </c>
      <c r="G124" s="114" t="s">
        <v>125</v>
      </c>
      <c r="H124" s="114" t="s">
        <v>126</v>
      </c>
      <c r="I124" s="114" t="s">
        <v>127</v>
      </c>
      <c r="J124" s="115" t="s">
        <v>115</v>
      </c>
      <c r="K124" s="116" t="s">
        <v>128</v>
      </c>
      <c r="L124" s="112"/>
      <c r="M124" s="55" t="s">
        <v>1</v>
      </c>
      <c r="N124" s="56" t="s">
        <v>39</v>
      </c>
      <c r="O124" s="56" t="s">
        <v>129</v>
      </c>
      <c r="P124" s="56" t="s">
        <v>130</v>
      </c>
      <c r="Q124" s="56" t="s">
        <v>131</v>
      </c>
      <c r="R124" s="56" t="s">
        <v>132</v>
      </c>
      <c r="S124" s="56" t="s">
        <v>133</v>
      </c>
      <c r="T124" s="57" t="s">
        <v>134</v>
      </c>
    </row>
    <row r="125" spans="2:63" s="1" customFormat="1" ht="22.8" customHeight="1">
      <c r="B125" s="28"/>
      <c r="C125" s="60" t="s">
        <v>135</v>
      </c>
      <c r="J125" s="117">
        <f>BK125</f>
        <v>0</v>
      </c>
      <c r="L125" s="28"/>
      <c r="M125" s="58"/>
      <c r="N125" s="49"/>
      <c r="O125" s="49"/>
      <c r="P125" s="118">
        <f>P126+P147</f>
        <v>0</v>
      </c>
      <c r="Q125" s="49"/>
      <c r="R125" s="118">
        <f>R126+R147</f>
        <v>0.04804</v>
      </c>
      <c r="S125" s="49"/>
      <c r="T125" s="119">
        <f>T126+T147</f>
        <v>0.0029</v>
      </c>
      <c r="AT125" s="13" t="s">
        <v>74</v>
      </c>
      <c r="AU125" s="13" t="s">
        <v>117</v>
      </c>
      <c r="BK125" s="120">
        <f>BK126+BK147</f>
        <v>0</v>
      </c>
    </row>
    <row r="126" spans="2:63" s="11" customFormat="1" ht="25.95" customHeight="1">
      <c r="B126" s="121"/>
      <c r="D126" s="122" t="s">
        <v>74</v>
      </c>
      <c r="E126" s="123" t="s">
        <v>136</v>
      </c>
      <c r="F126" s="123" t="s">
        <v>137</v>
      </c>
      <c r="I126" s="124"/>
      <c r="J126" s="125">
        <f>BK126</f>
        <v>0</v>
      </c>
      <c r="L126" s="121"/>
      <c r="M126" s="126"/>
      <c r="P126" s="127">
        <f>P127+P132+P142</f>
        <v>0</v>
      </c>
      <c r="R126" s="127">
        <f>R127+R132+R142</f>
        <v>0.04804</v>
      </c>
      <c r="T126" s="128">
        <f>T127+T132+T142</f>
        <v>0.0029</v>
      </c>
      <c r="AR126" s="122" t="s">
        <v>84</v>
      </c>
      <c r="AT126" s="129" t="s">
        <v>74</v>
      </c>
      <c r="AU126" s="129" t="s">
        <v>75</v>
      </c>
      <c r="AY126" s="122" t="s">
        <v>138</v>
      </c>
      <c r="BK126" s="130">
        <f>BK127+BK132+BK142</f>
        <v>0</v>
      </c>
    </row>
    <row r="127" spans="2:63" s="11" customFormat="1" ht="22.8" customHeight="1">
      <c r="B127" s="121"/>
      <c r="D127" s="122" t="s">
        <v>74</v>
      </c>
      <c r="E127" s="131" t="s">
        <v>139</v>
      </c>
      <c r="F127" s="131" t="s">
        <v>140</v>
      </c>
      <c r="I127" s="124"/>
      <c r="J127" s="132">
        <f>BK127</f>
        <v>0</v>
      </c>
      <c r="L127" s="121"/>
      <c r="M127" s="126"/>
      <c r="P127" s="127">
        <f>SUM(P128:P131)</f>
        <v>0</v>
      </c>
      <c r="R127" s="127">
        <f>SUM(R128:R131)</f>
        <v>0</v>
      </c>
      <c r="T127" s="128">
        <f>SUM(T128:T131)</f>
        <v>0</v>
      </c>
      <c r="AR127" s="122" t="s">
        <v>84</v>
      </c>
      <c r="AT127" s="129" t="s">
        <v>74</v>
      </c>
      <c r="AU127" s="129" t="s">
        <v>82</v>
      </c>
      <c r="AY127" s="122" t="s">
        <v>138</v>
      </c>
      <c r="BK127" s="130">
        <f>SUM(BK128:BK131)</f>
        <v>0</v>
      </c>
    </row>
    <row r="128" spans="2:65" s="1" customFormat="1" ht="16.5" customHeight="1">
      <c r="B128" s="133"/>
      <c r="C128" s="134" t="s">
        <v>82</v>
      </c>
      <c r="D128" s="134" t="s">
        <v>141</v>
      </c>
      <c r="E128" s="135" t="s">
        <v>142</v>
      </c>
      <c r="F128" s="136" t="s">
        <v>143</v>
      </c>
      <c r="G128" s="137" t="s">
        <v>144</v>
      </c>
      <c r="H128" s="138">
        <v>22</v>
      </c>
      <c r="I128" s="139"/>
      <c r="J128" s="140">
        <f>ROUND(I128*H128,1)</f>
        <v>0</v>
      </c>
      <c r="K128" s="141"/>
      <c r="L128" s="142"/>
      <c r="M128" s="143" t="s">
        <v>1</v>
      </c>
      <c r="N128" s="144" t="s">
        <v>40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145</v>
      </c>
      <c r="AT128" s="147" t="s">
        <v>141</v>
      </c>
      <c r="AU128" s="147" t="s">
        <v>84</v>
      </c>
      <c r="AY128" s="13" t="s">
        <v>138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3" t="s">
        <v>82</v>
      </c>
      <c r="BK128" s="148">
        <f>ROUND(I128*H128,1)</f>
        <v>0</v>
      </c>
      <c r="BL128" s="13" t="s">
        <v>146</v>
      </c>
      <c r="BM128" s="147" t="s">
        <v>296</v>
      </c>
    </row>
    <row r="129" spans="2:65" s="1" customFormat="1" ht="16.5" customHeight="1">
      <c r="B129" s="133"/>
      <c r="C129" s="149" t="s">
        <v>84</v>
      </c>
      <c r="D129" s="149" t="s">
        <v>152</v>
      </c>
      <c r="E129" s="150" t="s">
        <v>153</v>
      </c>
      <c r="F129" s="151" t="s">
        <v>154</v>
      </c>
      <c r="G129" s="152" t="s">
        <v>144</v>
      </c>
      <c r="H129" s="153">
        <v>22</v>
      </c>
      <c r="I129" s="154"/>
      <c r="J129" s="155">
        <f>ROUND(I129*H129,1)</f>
        <v>0</v>
      </c>
      <c r="K129" s="156"/>
      <c r="L129" s="28"/>
      <c r="M129" s="157" t="s">
        <v>1</v>
      </c>
      <c r="N129" s="158" t="s">
        <v>40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146</v>
      </c>
      <c r="AT129" s="147" t="s">
        <v>152</v>
      </c>
      <c r="AU129" s="147" t="s">
        <v>84</v>
      </c>
      <c r="AY129" s="13" t="s">
        <v>138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3" t="s">
        <v>82</v>
      </c>
      <c r="BK129" s="148">
        <f>ROUND(I129*H129,1)</f>
        <v>0</v>
      </c>
      <c r="BL129" s="13" t="s">
        <v>146</v>
      </c>
      <c r="BM129" s="147" t="s">
        <v>297</v>
      </c>
    </row>
    <row r="130" spans="2:65" s="1" customFormat="1" ht="24.15" customHeight="1">
      <c r="B130" s="133"/>
      <c r="C130" s="149" t="s">
        <v>151</v>
      </c>
      <c r="D130" s="149" t="s">
        <v>152</v>
      </c>
      <c r="E130" s="150" t="s">
        <v>157</v>
      </c>
      <c r="F130" s="151" t="s">
        <v>158</v>
      </c>
      <c r="G130" s="152" t="s">
        <v>159</v>
      </c>
      <c r="H130" s="159"/>
      <c r="I130" s="154"/>
      <c r="J130" s="155">
        <f>ROUND(I130*H130,1)</f>
        <v>0</v>
      </c>
      <c r="K130" s="156"/>
      <c r="L130" s="28"/>
      <c r="M130" s="157" t="s">
        <v>1</v>
      </c>
      <c r="N130" s="158" t="s">
        <v>40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146</v>
      </c>
      <c r="AT130" s="147" t="s">
        <v>152</v>
      </c>
      <c r="AU130" s="147" t="s">
        <v>84</v>
      </c>
      <c r="AY130" s="13" t="s">
        <v>138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3" t="s">
        <v>82</v>
      </c>
      <c r="BK130" s="148">
        <f>ROUND(I130*H130,1)</f>
        <v>0</v>
      </c>
      <c r="BL130" s="13" t="s">
        <v>146</v>
      </c>
      <c r="BM130" s="147" t="s">
        <v>298</v>
      </c>
    </row>
    <row r="131" spans="2:65" s="1" customFormat="1" ht="24.15" customHeight="1">
      <c r="B131" s="133"/>
      <c r="C131" s="149" t="s">
        <v>156</v>
      </c>
      <c r="D131" s="149" t="s">
        <v>152</v>
      </c>
      <c r="E131" s="150" t="s">
        <v>162</v>
      </c>
      <c r="F131" s="151" t="s">
        <v>163</v>
      </c>
      <c r="G131" s="152" t="s">
        <v>159</v>
      </c>
      <c r="H131" s="159"/>
      <c r="I131" s="154"/>
      <c r="J131" s="155">
        <f>ROUND(I131*H131,1)</f>
        <v>0</v>
      </c>
      <c r="K131" s="156"/>
      <c r="L131" s="28"/>
      <c r="M131" s="157" t="s">
        <v>1</v>
      </c>
      <c r="N131" s="158" t="s">
        <v>40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146</v>
      </c>
      <c r="AT131" s="147" t="s">
        <v>152</v>
      </c>
      <c r="AU131" s="147" t="s">
        <v>84</v>
      </c>
      <c r="AY131" s="13" t="s">
        <v>138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3" t="s">
        <v>82</v>
      </c>
      <c r="BK131" s="148">
        <f>ROUND(I131*H131,1)</f>
        <v>0</v>
      </c>
      <c r="BL131" s="13" t="s">
        <v>146</v>
      </c>
      <c r="BM131" s="147" t="s">
        <v>299</v>
      </c>
    </row>
    <row r="132" spans="2:63" s="11" customFormat="1" ht="22.8" customHeight="1">
      <c r="B132" s="121"/>
      <c r="D132" s="122" t="s">
        <v>74</v>
      </c>
      <c r="E132" s="131" t="s">
        <v>165</v>
      </c>
      <c r="F132" s="131" t="s">
        <v>166</v>
      </c>
      <c r="I132" s="124"/>
      <c r="J132" s="132">
        <f>BK132</f>
        <v>0</v>
      </c>
      <c r="L132" s="121"/>
      <c r="M132" s="126"/>
      <c r="P132" s="127">
        <f>SUM(P133:P141)</f>
        <v>0</v>
      </c>
      <c r="R132" s="127">
        <f>SUM(R133:R141)</f>
        <v>0.04734</v>
      </c>
      <c r="T132" s="128">
        <f>SUM(T133:T141)</f>
        <v>0.0029</v>
      </c>
      <c r="AR132" s="122" t="s">
        <v>84</v>
      </c>
      <c r="AT132" s="129" t="s">
        <v>74</v>
      </c>
      <c r="AU132" s="129" t="s">
        <v>82</v>
      </c>
      <c r="AY132" s="122" t="s">
        <v>138</v>
      </c>
      <c r="BK132" s="130">
        <f>SUM(BK133:BK141)</f>
        <v>0</v>
      </c>
    </row>
    <row r="133" spans="2:65" s="1" customFormat="1" ht="24.15" customHeight="1">
      <c r="B133" s="133"/>
      <c r="C133" s="149" t="s">
        <v>161</v>
      </c>
      <c r="D133" s="149" t="s">
        <v>152</v>
      </c>
      <c r="E133" s="150" t="s">
        <v>168</v>
      </c>
      <c r="F133" s="151" t="s">
        <v>169</v>
      </c>
      <c r="G133" s="152" t="s">
        <v>144</v>
      </c>
      <c r="H133" s="153">
        <v>22</v>
      </c>
      <c r="I133" s="154"/>
      <c r="J133" s="155">
        <f aca="true" t="shared" si="0" ref="J133:J141">ROUND(I133*H133,1)</f>
        <v>0</v>
      </c>
      <c r="K133" s="156"/>
      <c r="L133" s="28"/>
      <c r="M133" s="157" t="s">
        <v>1</v>
      </c>
      <c r="N133" s="158" t="s">
        <v>40</v>
      </c>
      <c r="P133" s="145">
        <f aca="true" t="shared" si="1" ref="P133:P141">O133*H133</f>
        <v>0</v>
      </c>
      <c r="Q133" s="145">
        <v>0.00195</v>
      </c>
      <c r="R133" s="145">
        <f aca="true" t="shared" si="2" ref="R133:R141">Q133*H133</f>
        <v>0.0429</v>
      </c>
      <c r="S133" s="145">
        <v>0</v>
      </c>
      <c r="T133" s="146">
        <f aca="true" t="shared" si="3" ref="T133:T141">S133*H133</f>
        <v>0</v>
      </c>
      <c r="AR133" s="147" t="s">
        <v>146</v>
      </c>
      <c r="AT133" s="147" t="s">
        <v>152</v>
      </c>
      <c r="AU133" s="147" t="s">
        <v>84</v>
      </c>
      <c r="AY133" s="13" t="s">
        <v>138</v>
      </c>
      <c r="BE133" s="148">
        <f aca="true" t="shared" si="4" ref="BE133:BE141">IF(N133="základní",J133,0)</f>
        <v>0</v>
      </c>
      <c r="BF133" s="148">
        <f aca="true" t="shared" si="5" ref="BF133:BF141">IF(N133="snížená",J133,0)</f>
        <v>0</v>
      </c>
      <c r="BG133" s="148">
        <f aca="true" t="shared" si="6" ref="BG133:BG141">IF(N133="zákl. přenesená",J133,0)</f>
        <v>0</v>
      </c>
      <c r="BH133" s="148">
        <f aca="true" t="shared" si="7" ref="BH133:BH141">IF(N133="sníž. přenesená",J133,0)</f>
        <v>0</v>
      </c>
      <c r="BI133" s="148">
        <f aca="true" t="shared" si="8" ref="BI133:BI141">IF(N133="nulová",J133,0)</f>
        <v>0</v>
      </c>
      <c r="BJ133" s="13" t="s">
        <v>82</v>
      </c>
      <c r="BK133" s="148">
        <f aca="true" t="shared" si="9" ref="BK133:BK141">ROUND(I133*H133,1)</f>
        <v>0</v>
      </c>
      <c r="BL133" s="13" t="s">
        <v>146</v>
      </c>
      <c r="BM133" s="147" t="s">
        <v>300</v>
      </c>
    </row>
    <row r="134" spans="2:65" s="1" customFormat="1" ht="16.5" customHeight="1">
      <c r="B134" s="133"/>
      <c r="C134" s="134" t="s">
        <v>167</v>
      </c>
      <c r="D134" s="134" t="s">
        <v>141</v>
      </c>
      <c r="E134" s="135" t="s">
        <v>181</v>
      </c>
      <c r="F134" s="136" t="s">
        <v>182</v>
      </c>
      <c r="G134" s="137" t="s">
        <v>178</v>
      </c>
      <c r="H134" s="138">
        <v>2</v>
      </c>
      <c r="I134" s="139"/>
      <c r="J134" s="140">
        <f t="shared" si="0"/>
        <v>0</v>
      </c>
      <c r="K134" s="141"/>
      <c r="L134" s="142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145</v>
      </c>
      <c r="AT134" s="147" t="s">
        <v>141</v>
      </c>
      <c r="AU134" s="147" t="s">
        <v>84</v>
      </c>
      <c r="AY134" s="13" t="s">
        <v>138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82</v>
      </c>
      <c r="BK134" s="148">
        <f t="shared" si="9"/>
        <v>0</v>
      </c>
      <c r="BL134" s="13" t="s">
        <v>146</v>
      </c>
      <c r="BM134" s="147" t="s">
        <v>301</v>
      </c>
    </row>
    <row r="135" spans="2:65" s="1" customFormat="1" ht="16.5" customHeight="1">
      <c r="B135" s="133"/>
      <c r="C135" s="149" t="s">
        <v>171</v>
      </c>
      <c r="D135" s="149" t="s">
        <v>152</v>
      </c>
      <c r="E135" s="150" t="s">
        <v>210</v>
      </c>
      <c r="F135" s="151" t="s">
        <v>211</v>
      </c>
      <c r="G135" s="152" t="s">
        <v>144</v>
      </c>
      <c r="H135" s="153">
        <v>10</v>
      </c>
      <c r="I135" s="154"/>
      <c r="J135" s="155">
        <f t="shared" si="0"/>
        <v>0</v>
      </c>
      <c r="K135" s="156"/>
      <c r="L135" s="28"/>
      <c r="M135" s="157" t="s">
        <v>1</v>
      </c>
      <c r="N135" s="158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0.00029</v>
      </c>
      <c r="T135" s="146">
        <f t="shared" si="3"/>
        <v>0.0029</v>
      </c>
      <c r="AR135" s="147" t="s">
        <v>146</v>
      </c>
      <c r="AT135" s="147" t="s">
        <v>152</v>
      </c>
      <c r="AU135" s="147" t="s">
        <v>84</v>
      </c>
      <c r="AY135" s="13" t="s">
        <v>138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82</v>
      </c>
      <c r="BK135" s="148">
        <f t="shared" si="9"/>
        <v>0</v>
      </c>
      <c r="BL135" s="13" t="s">
        <v>146</v>
      </c>
      <c r="BM135" s="147" t="s">
        <v>335</v>
      </c>
    </row>
    <row r="136" spans="2:65" s="1" customFormat="1" ht="24.15" customHeight="1">
      <c r="B136" s="133"/>
      <c r="C136" s="149" t="s">
        <v>175</v>
      </c>
      <c r="D136" s="149" t="s">
        <v>152</v>
      </c>
      <c r="E136" s="150" t="s">
        <v>225</v>
      </c>
      <c r="F136" s="151" t="s">
        <v>226</v>
      </c>
      <c r="G136" s="152" t="s">
        <v>178</v>
      </c>
      <c r="H136" s="153">
        <v>2</v>
      </c>
      <c r="I136" s="154"/>
      <c r="J136" s="155">
        <f t="shared" si="0"/>
        <v>0</v>
      </c>
      <c r="K136" s="156"/>
      <c r="L136" s="28"/>
      <c r="M136" s="157" t="s">
        <v>1</v>
      </c>
      <c r="N136" s="158" t="s">
        <v>40</v>
      </c>
      <c r="P136" s="145">
        <f t="shared" si="1"/>
        <v>0</v>
      </c>
      <c r="Q136" s="145">
        <v>2E-05</v>
      </c>
      <c r="R136" s="145">
        <f t="shared" si="2"/>
        <v>4E-05</v>
      </c>
      <c r="S136" s="145">
        <v>0</v>
      </c>
      <c r="T136" s="146">
        <f t="shared" si="3"/>
        <v>0</v>
      </c>
      <c r="AR136" s="147" t="s">
        <v>146</v>
      </c>
      <c r="AT136" s="147" t="s">
        <v>152</v>
      </c>
      <c r="AU136" s="147" t="s">
        <v>84</v>
      </c>
      <c r="AY136" s="13" t="s">
        <v>138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3" t="s">
        <v>82</v>
      </c>
      <c r="BK136" s="148">
        <f t="shared" si="9"/>
        <v>0</v>
      </c>
      <c r="BL136" s="13" t="s">
        <v>146</v>
      </c>
      <c r="BM136" s="147" t="s">
        <v>305</v>
      </c>
    </row>
    <row r="137" spans="2:65" s="1" customFormat="1" ht="24.15" customHeight="1">
      <c r="B137" s="133"/>
      <c r="C137" s="149" t="s">
        <v>180</v>
      </c>
      <c r="D137" s="149" t="s">
        <v>152</v>
      </c>
      <c r="E137" s="150" t="s">
        <v>241</v>
      </c>
      <c r="F137" s="151" t="s">
        <v>242</v>
      </c>
      <c r="G137" s="152" t="s">
        <v>144</v>
      </c>
      <c r="H137" s="153">
        <v>22</v>
      </c>
      <c r="I137" s="154"/>
      <c r="J137" s="155">
        <f t="shared" si="0"/>
        <v>0</v>
      </c>
      <c r="K137" s="156"/>
      <c r="L137" s="28"/>
      <c r="M137" s="157" t="s">
        <v>1</v>
      </c>
      <c r="N137" s="158" t="s">
        <v>40</v>
      </c>
      <c r="P137" s="145">
        <f t="shared" si="1"/>
        <v>0</v>
      </c>
      <c r="Q137" s="145">
        <v>0.00019</v>
      </c>
      <c r="R137" s="145">
        <f t="shared" si="2"/>
        <v>0.0041800000000000006</v>
      </c>
      <c r="S137" s="145">
        <v>0</v>
      </c>
      <c r="T137" s="146">
        <f t="shared" si="3"/>
        <v>0</v>
      </c>
      <c r="AR137" s="147" t="s">
        <v>146</v>
      </c>
      <c r="AT137" s="147" t="s">
        <v>152</v>
      </c>
      <c r="AU137" s="147" t="s">
        <v>84</v>
      </c>
      <c r="AY137" s="13" t="s">
        <v>138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3" t="s">
        <v>82</v>
      </c>
      <c r="BK137" s="148">
        <f t="shared" si="9"/>
        <v>0</v>
      </c>
      <c r="BL137" s="13" t="s">
        <v>146</v>
      </c>
      <c r="BM137" s="147" t="s">
        <v>307</v>
      </c>
    </row>
    <row r="138" spans="2:65" s="1" customFormat="1" ht="21.75" customHeight="1">
      <c r="B138" s="133"/>
      <c r="C138" s="149" t="s">
        <v>184</v>
      </c>
      <c r="D138" s="149" t="s">
        <v>152</v>
      </c>
      <c r="E138" s="150" t="s">
        <v>245</v>
      </c>
      <c r="F138" s="151" t="s">
        <v>246</v>
      </c>
      <c r="G138" s="152" t="s">
        <v>144</v>
      </c>
      <c r="H138" s="153">
        <v>22</v>
      </c>
      <c r="I138" s="154"/>
      <c r="J138" s="155">
        <f t="shared" si="0"/>
        <v>0</v>
      </c>
      <c r="K138" s="156"/>
      <c r="L138" s="28"/>
      <c r="M138" s="157" t="s">
        <v>1</v>
      </c>
      <c r="N138" s="158" t="s">
        <v>40</v>
      </c>
      <c r="P138" s="145">
        <f t="shared" si="1"/>
        <v>0</v>
      </c>
      <c r="Q138" s="145">
        <v>1E-05</v>
      </c>
      <c r="R138" s="145">
        <f t="shared" si="2"/>
        <v>0.00022</v>
      </c>
      <c r="S138" s="145">
        <v>0</v>
      </c>
      <c r="T138" s="146">
        <f t="shared" si="3"/>
        <v>0</v>
      </c>
      <c r="AR138" s="147" t="s">
        <v>146</v>
      </c>
      <c r="AT138" s="147" t="s">
        <v>152</v>
      </c>
      <c r="AU138" s="147" t="s">
        <v>84</v>
      </c>
      <c r="AY138" s="13" t="s">
        <v>138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3" t="s">
        <v>82</v>
      </c>
      <c r="BK138" s="148">
        <f t="shared" si="9"/>
        <v>0</v>
      </c>
      <c r="BL138" s="13" t="s">
        <v>146</v>
      </c>
      <c r="BM138" s="147" t="s">
        <v>308</v>
      </c>
    </row>
    <row r="139" spans="2:65" s="1" customFormat="1" ht="16.5" customHeight="1">
      <c r="B139" s="133"/>
      <c r="C139" s="149" t="s">
        <v>188</v>
      </c>
      <c r="D139" s="149" t="s">
        <v>152</v>
      </c>
      <c r="E139" s="150" t="s">
        <v>249</v>
      </c>
      <c r="F139" s="151" t="s">
        <v>250</v>
      </c>
      <c r="G139" s="152" t="s">
        <v>251</v>
      </c>
      <c r="H139" s="153">
        <v>1</v>
      </c>
      <c r="I139" s="154"/>
      <c r="J139" s="155">
        <f t="shared" si="0"/>
        <v>0</v>
      </c>
      <c r="K139" s="156"/>
      <c r="L139" s="28"/>
      <c r="M139" s="157" t="s">
        <v>1</v>
      </c>
      <c r="N139" s="158" t="s">
        <v>40</v>
      </c>
      <c r="P139" s="145">
        <f t="shared" si="1"/>
        <v>0</v>
      </c>
      <c r="Q139" s="145">
        <v>0</v>
      </c>
      <c r="R139" s="145">
        <f t="shared" si="2"/>
        <v>0</v>
      </c>
      <c r="S139" s="145">
        <v>0</v>
      </c>
      <c r="T139" s="146">
        <f t="shared" si="3"/>
        <v>0</v>
      </c>
      <c r="AR139" s="147" t="s">
        <v>146</v>
      </c>
      <c r="AT139" s="147" t="s">
        <v>152</v>
      </c>
      <c r="AU139" s="147" t="s">
        <v>84</v>
      </c>
      <c r="AY139" s="13" t="s">
        <v>138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3" t="s">
        <v>82</v>
      </c>
      <c r="BK139" s="148">
        <f t="shared" si="9"/>
        <v>0</v>
      </c>
      <c r="BL139" s="13" t="s">
        <v>146</v>
      </c>
      <c r="BM139" s="147" t="s">
        <v>309</v>
      </c>
    </row>
    <row r="140" spans="2:65" s="1" customFormat="1" ht="24.15" customHeight="1">
      <c r="B140" s="133"/>
      <c r="C140" s="149" t="s">
        <v>192</v>
      </c>
      <c r="D140" s="149" t="s">
        <v>152</v>
      </c>
      <c r="E140" s="150" t="s">
        <v>259</v>
      </c>
      <c r="F140" s="151" t="s">
        <v>260</v>
      </c>
      <c r="G140" s="152" t="s">
        <v>159</v>
      </c>
      <c r="H140" s="159"/>
      <c r="I140" s="154"/>
      <c r="J140" s="155">
        <f t="shared" si="0"/>
        <v>0</v>
      </c>
      <c r="K140" s="156"/>
      <c r="L140" s="28"/>
      <c r="M140" s="157" t="s">
        <v>1</v>
      </c>
      <c r="N140" s="158" t="s">
        <v>40</v>
      </c>
      <c r="P140" s="145">
        <f t="shared" si="1"/>
        <v>0</v>
      </c>
      <c r="Q140" s="145">
        <v>0</v>
      </c>
      <c r="R140" s="145">
        <f t="shared" si="2"/>
        <v>0</v>
      </c>
      <c r="S140" s="145">
        <v>0</v>
      </c>
      <c r="T140" s="146">
        <f t="shared" si="3"/>
        <v>0</v>
      </c>
      <c r="AR140" s="147" t="s">
        <v>146</v>
      </c>
      <c r="AT140" s="147" t="s">
        <v>152</v>
      </c>
      <c r="AU140" s="147" t="s">
        <v>84</v>
      </c>
      <c r="AY140" s="13" t="s">
        <v>138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3" t="s">
        <v>82</v>
      </c>
      <c r="BK140" s="148">
        <f t="shared" si="9"/>
        <v>0</v>
      </c>
      <c r="BL140" s="13" t="s">
        <v>146</v>
      </c>
      <c r="BM140" s="147" t="s">
        <v>311</v>
      </c>
    </row>
    <row r="141" spans="2:65" s="1" customFormat="1" ht="24.15" customHeight="1">
      <c r="B141" s="133"/>
      <c r="C141" s="149" t="s">
        <v>196</v>
      </c>
      <c r="D141" s="149" t="s">
        <v>152</v>
      </c>
      <c r="E141" s="150" t="s">
        <v>263</v>
      </c>
      <c r="F141" s="151" t="s">
        <v>264</v>
      </c>
      <c r="G141" s="152" t="s">
        <v>159</v>
      </c>
      <c r="H141" s="159"/>
      <c r="I141" s="154"/>
      <c r="J141" s="155">
        <f t="shared" si="0"/>
        <v>0</v>
      </c>
      <c r="K141" s="156"/>
      <c r="L141" s="28"/>
      <c r="M141" s="157" t="s">
        <v>1</v>
      </c>
      <c r="N141" s="158" t="s">
        <v>40</v>
      </c>
      <c r="P141" s="145">
        <f t="shared" si="1"/>
        <v>0</v>
      </c>
      <c r="Q141" s="145">
        <v>0</v>
      </c>
      <c r="R141" s="145">
        <f t="shared" si="2"/>
        <v>0</v>
      </c>
      <c r="S141" s="145">
        <v>0</v>
      </c>
      <c r="T141" s="146">
        <f t="shared" si="3"/>
        <v>0</v>
      </c>
      <c r="AR141" s="147" t="s">
        <v>146</v>
      </c>
      <c r="AT141" s="147" t="s">
        <v>152</v>
      </c>
      <c r="AU141" s="147" t="s">
        <v>84</v>
      </c>
      <c r="AY141" s="13" t="s">
        <v>138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3" t="s">
        <v>82</v>
      </c>
      <c r="BK141" s="148">
        <f t="shared" si="9"/>
        <v>0</v>
      </c>
      <c r="BL141" s="13" t="s">
        <v>146</v>
      </c>
      <c r="BM141" s="147" t="s">
        <v>312</v>
      </c>
    </row>
    <row r="142" spans="2:63" s="11" customFormat="1" ht="22.8" customHeight="1">
      <c r="B142" s="121"/>
      <c r="D142" s="122" t="s">
        <v>74</v>
      </c>
      <c r="E142" s="131" t="s">
        <v>266</v>
      </c>
      <c r="F142" s="131" t="s">
        <v>267</v>
      </c>
      <c r="I142" s="124"/>
      <c r="J142" s="132">
        <f>BK142</f>
        <v>0</v>
      </c>
      <c r="L142" s="121"/>
      <c r="M142" s="126"/>
      <c r="P142" s="127">
        <f>SUM(P143:P146)</f>
        <v>0</v>
      </c>
      <c r="R142" s="127">
        <f>SUM(R143:R146)</f>
        <v>0.0006999999999999999</v>
      </c>
      <c r="T142" s="128">
        <f>SUM(T143:T146)</f>
        <v>0</v>
      </c>
      <c r="AR142" s="122" t="s">
        <v>84</v>
      </c>
      <c r="AT142" s="129" t="s">
        <v>74</v>
      </c>
      <c r="AU142" s="129" t="s">
        <v>82</v>
      </c>
      <c r="AY142" s="122" t="s">
        <v>138</v>
      </c>
      <c r="BK142" s="130">
        <f>SUM(BK143:BK146)</f>
        <v>0</v>
      </c>
    </row>
    <row r="143" spans="2:65" s="1" customFormat="1" ht="16.5" customHeight="1">
      <c r="B143" s="133"/>
      <c r="C143" s="134" t="s">
        <v>200</v>
      </c>
      <c r="D143" s="134" t="s">
        <v>141</v>
      </c>
      <c r="E143" s="135" t="s">
        <v>269</v>
      </c>
      <c r="F143" s="136" t="s">
        <v>270</v>
      </c>
      <c r="G143" s="137" t="s">
        <v>271</v>
      </c>
      <c r="H143" s="138">
        <v>10</v>
      </c>
      <c r="I143" s="139"/>
      <c r="J143" s="140">
        <f>ROUND(I143*H143,1)</f>
        <v>0</v>
      </c>
      <c r="K143" s="141"/>
      <c r="L143" s="142"/>
      <c r="M143" s="143" t="s">
        <v>1</v>
      </c>
      <c r="N143" s="144" t="s">
        <v>40</v>
      </c>
      <c r="P143" s="145">
        <f>O143*H143</f>
        <v>0</v>
      </c>
      <c r="Q143" s="145">
        <v>0</v>
      </c>
      <c r="R143" s="145">
        <f>Q143*H143</f>
        <v>0</v>
      </c>
      <c r="S143" s="145">
        <v>0</v>
      </c>
      <c r="T143" s="146">
        <f>S143*H143</f>
        <v>0</v>
      </c>
      <c r="AR143" s="147" t="s">
        <v>145</v>
      </c>
      <c r="AT143" s="147" t="s">
        <v>141</v>
      </c>
      <c r="AU143" s="147" t="s">
        <v>84</v>
      </c>
      <c r="AY143" s="13" t="s">
        <v>138</v>
      </c>
      <c r="BE143" s="148">
        <f>IF(N143="základní",J143,0)</f>
        <v>0</v>
      </c>
      <c r="BF143" s="148">
        <f>IF(N143="snížená",J143,0)</f>
        <v>0</v>
      </c>
      <c r="BG143" s="148">
        <f>IF(N143="zákl. přenesená",J143,0)</f>
        <v>0</v>
      </c>
      <c r="BH143" s="148">
        <f>IF(N143="sníž. přenesená",J143,0)</f>
        <v>0</v>
      </c>
      <c r="BI143" s="148">
        <f>IF(N143="nulová",J143,0)</f>
        <v>0</v>
      </c>
      <c r="BJ143" s="13" t="s">
        <v>82</v>
      </c>
      <c r="BK143" s="148">
        <f>ROUND(I143*H143,1)</f>
        <v>0</v>
      </c>
      <c r="BL143" s="13" t="s">
        <v>146</v>
      </c>
      <c r="BM143" s="147" t="s">
        <v>313</v>
      </c>
    </row>
    <row r="144" spans="2:65" s="1" customFormat="1" ht="21.75" customHeight="1">
      <c r="B144" s="133"/>
      <c r="C144" s="149" t="s">
        <v>8</v>
      </c>
      <c r="D144" s="149" t="s">
        <v>152</v>
      </c>
      <c r="E144" s="150" t="s">
        <v>273</v>
      </c>
      <c r="F144" s="151" t="s">
        <v>274</v>
      </c>
      <c r="G144" s="152" t="s">
        <v>271</v>
      </c>
      <c r="H144" s="153">
        <v>10</v>
      </c>
      <c r="I144" s="154"/>
      <c r="J144" s="155">
        <f>ROUND(I144*H144,1)</f>
        <v>0</v>
      </c>
      <c r="K144" s="156"/>
      <c r="L144" s="28"/>
      <c r="M144" s="157" t="s">
        <v>1</v>
      </c>
      <c r="N144" s="158" t="s">
        <v>40</v>
      </c>
      <c r="P144" s="145">
        <f>O144*H144</f>
        <v>0</v>
      </c>
      <c r="Q144" s="145">
        <v>7E-05</v>
      </c>
      <c r="R144" s="145">
        <f>Q144*H144</f>
        <v>0.0006999999999999999</v>
      </c>
      <c r="S144" s="145">
        <v>0</v>
      </c>
      <c r="T144" s="146">
        <f>S144*H144</f>
        <v>0</v>
      </c>
      <c r="AR144" s="147" t="s">
        <v>146</v>
      </c>
      <c r="AT144" s="147" t="s">
        <v>152</v>
      </c>
      <c r="AU144" s="147" t="s">
        <v>84</v>
      </c>
      <c r="AY144" s="13" t="s">
        <v>138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3" t="s">
        <v>82</v>
      </c>
      <c r="BK144" s="148">
        <f>ROUND(I144*H144,1)</f>
        <v>0</v>
      </c>
      <c r="BL144" s="13" t="s">
        <v>146</v>
      </c>
      <c r="BM144" s="147" t="s">
        <v>314</v>
      </c>
    </row>
    <row r="145" spans="2:65" s="1" customFormat="1" ht="24.15" customHeight="1">
      <c r="B145" s="133"/>
      <c r="C145" s="149" t="s">
        <v>146</v>
      </c>
      <c r="D145" s="149" t="s">
        <v>152</v>
      </c>
      <c r="E145" s="150" t="s">
        <v>277</v>
      </c>
      <c r="F145" s="151" t="s">
        <v>278</v>
      </c>
      <c r="G145" s="152" t="s">
        <v>159</v>
      </c>
      <c r="H145" s="159"/>
      <c r="I145" s="154"/>
      <c r="J145" s="155">
        <f>ROUND(I145*H145,1)</f>
        <v>0</v>
      </c>
      <c r="K145" s="156"/>
      <c r="L145" s="28"/>
      <c r="M145" s="157" t="s">
        <v>1</v>
      </c>
      <c r="N145" s="158" t="s">
        <v>40</v>
      </c>
      <c r="P145" s="145">
        <f>O145*H145</f>
        <v>0</v>
      </c>
      <c r="Q145" s="145">
        <v>0</v>
      </c>
      <c r="R145" s="145">
        <f>Q145*H145</f>
        <v>0</v>
      </c>
      <c r="S145" s="145">
        <v>0</v>
      </c>
      <c r="T145" s="146">
        <f>S145*H145</f>
        <v>0</v>
      </c>
      <c r="AR145" s="147" t="s">
        <v>146</v>
      </c>
      <c r="AT145" s="147" t="s">
        <v>152</v>
      </c>
      <c r="AU145" s="147" t="s">
        <v>84</v>
      </c>
      <c r="AY145" s="13" t="s">
        <v>138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3" t="s">
        <v>82</v>
      </c>
      <c r="BK145" s="148">
        <f>ROUND(I145*H145,1)</f>
        <v>0</v>
      </c>
      <c r="BL145" s="13" t="s">
        <v>146</v>
      </c>
      <c r="BM145" s="147" t="s">
        <v>315</v>
      </c>
    </row>
    <row r="146" spans="2:65" s="1" customFormat="1" ht="24.15" customHeight="1">
      <c r="B146" s="133"/>
      <c r="C146" s="149" t="s">
        <v>209</v>
      </c>
      <c r="D146" s="149" t="s">
        <v>152</v>
      </c>
      <c r="E146" s="150" t="s">
        <v>281</v>
      </c>
      <c r="F146" s="151" t="s">
        <v>282</v>
      </c>
      <c r="G146" s="152" t="s">
        <v>159</v>
      </c>
      <c r="H146" s="159"/>
      <c r="I146" s="154"/>
      <c r="J146" s="155">
        <f>ROUND(I146*H146,1)</f>
        <v>0</v>
      </c>
      <c r="K146" s="156"/>
      <c r="L146" s="28"/>
      <c r="M146" s="157" t="s">
        <v>1</v>
      </c>
      <c r="N146" s="158" t="s">
        <v>40</v>
      </c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146</v>
      </c>
      <c r="AT146" s="147" t="s">
        <v>152</v>
      </c>
      <c r="AU146" s="147" t="s">
        <v>84</v>
      </c>
      <c r="AY146" s="13" t="s">
        <v>138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3" t="s">
        <v>82</v>
      </c>
      <c r="BK146" s="148">
        <f>ROUND(I146*H146,1)</f>
        <v>0</v>
      </c>
      <c r="BL146" s="13" t="s">
        <v>146</v>
      </c>
      <c r="BM146" s="147" t="s">
        <v>316</v>
      </c>
    </row>
    <row r="147" spans="2:63" s="11" customFormat="1" ht="25.95" customHeight="1">
      <c r="B147" s="121"/>
      <c r="D147" s="122" t="s">
        <v>74</v>
      </c>
      <c r="E147" s="123" t="s">
        <v>284</v>
      </c>
      <c r="F147" s="123" t="s">
        <v>285</v>
      </c>
      <c r="I147" s="124"/>
      <c r="J147" s="125">
        <f>BK147</f>
        <v>0</v>
      </c>
      <c r="L147" s="121"/>
      <c r="M147" s="126"/>
      <c r="P147" s="127">
        <f>P148</f>
        <v>0</v>
      </c>
      <c r="R147" s="127">
        <f>R148</f>
        <v>0</v>
      </c>
      <c r="T147" s="128">
        <f>T148</f>
        <v>0</v>
      </c>
      <c r="AR147" s="122" t="s">
        <v>156</v>
      </c>
      <c r="AT147" s="129" t="s">
        <v>74</v>
      </c>
      <c r="AU147" s="129" t="s">
        <v>75</v>
      </c>
      <c r="AY147" s="122" t="s">
        <v>138</v>
      </c>
      <c r="BK147" s="130">
        <f>BK148</f>
        <v>0</v>
      </c>
    </row>
    <row r="148" spans="2:65" s="1" customFormat="1" ht="16.5" customHeight="1">
      <c r="B148" s="133"/>
      <c r="C148" s="149" t="s">
        <v>213</v>
      </c>
      <c r="D148" s="149" t="s">
        <v>152</v>
      </c>
      <c r="E148" s="150" t="s">
        <v>287</v>
      </c>
      <c r="F148" s="151" t="s">
        <v>288</v>
      </c>
      <c r="G148" s="152" t="s">
        <v>289</v>
      </c>
      <c r="H148" s="153">
        <v>24</v>
      </c>
      <c r="I148" s="154"/>
      <c r="J148" s="155">
        <f>ROUND(I148*H148,1)</f>
        <v>0</v>
      </c>
      <c r="K148" s="156"/>
      <c r="L148" s="28"/>
      <c r="M148" s="160" t="s">
        <v>1</v>
      </c>
      <c r="N148" s="161" t="s">
        <v>40</v>
      </c>
      <c r="O148" s="162"/>
      <c r="P148" s="163">
        <f>O148*H148</f>
        <v>0</v>
      </c>
      <c r="Q148" s="163">
        <v>0</v>
      </c>
      <c r="R148" s="163">
        <f>Q148*H148</f>
        <v>0</v>
      </c>
      <c r="S148" s="163">
        <v>0</v>
      </c>
      <c r="T148" s="164">
        <f>S148*H148</f>
        <v>0</v>
      </c>
      <c r="AR148" s="147" t="s">
        <v>156</v>
      </c>
      <c r="AT148" s="147" t="s">
        <v>152</v>
      </c>
      <c r="AU148" s="147" t="s">
        <v>82</v>
      </c>
      <c r="AY148" s="13" t="s">
        <v>138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3" t="s">
        <v>82</v>
      </c>
      <c r="BK148" s="148">
        <f>ROUND(I148*H148,1)</f>
        <v>0</v>
      </c>
      <c r="BL148" s="13" t="s">
        <v>156</v>
      </c>
      <c r="BM148" s="147" t="s">
        <v>317</v>
      </c>
    </row>
    <row r="149" spans="2:12" s="1" customFormat="1" ht="6.9" customHeight="1">
      <c r="B149" s="40"/>
      <c r="C149" s="41"/>
      <c r="D149" s="41"/>
      <c r="E149" s="41"/>
      <c r="F149" s="41"/>
      <c r="G149" s="41"/>
      <c r="H149" s="41"/>
      <c r="I149" s="41"/>
      <c r="J149" s="41"/>
      <c r="K149" s="41"/>
      <c r="L149" s="28"/>
    </row>
  </sheetData>
  <autoFilter ref="C124:K14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1"/>
  <sheetViews>
    <sheetView showGridLines="0" workbookViewId="0" topLeftCell="A124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3" t="s">
        <v>104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108</v>
      </c>
      <c r="L4" s="16"/>
      <c r="M4" s="89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Nemocnice Vyškov, p.o.</v>
      </c>
      <c r="F7" s="209"/>
      <c r="G7" s="209"/>
      <c r="H7" s="209"/>
      <c r="L7" s="16"/>
    </row>
    <row r="8" spans="2:12" ht="12" customHeight="1">
      <c r="B8" s="16"/>
      <c r="D8" s="23" t="s">
        <v>109</v>
      </c>
      <c r="L8" s="16"/>
    </row>
    <row r="9" spans="2:12" s="1" customFormat="1" ht="16.5" customHeight="1">
      <c r="B9" s="28"/>
      <c r="E9" s="208" t="s">
        <v>110</v>
      </c>
      <c r="F9" s="210"/>
      <c r="G9" s="210"/>
      <c r="H9" s="210"/>
      <c r="L9" s="28"/>
    </row>
    <row r="10" spans="2:12" s="1" customFormat="1" ht="12" customHeight="1">
      <c r="B10" s="28"/>
      <c r="D10" s="23" t="s">
        <v>111</v>
      </c>
      <c r="L10" s="28"/>
    </row>
    <row r="11" spans="2:12" s="1" customFormat="1" ht="16.5" customHeight="1">
      <c r="B11" s="28"/>
      <c r="E11" s="165" t="s">
        <v>336</v>
      </c>
      <c r="F11" s="210"/>
      <c r="G11" s="210"/>
      <c r="H11" s="210"/>
      <c r="L11" s="28"/>
    </row>
    <row r="12" spans="2:12" s="1" customFormat="1" ht="10.2">
      <c r="B12" s="28"/>
      <c r="L12" s="28"/>
    </row>
    <row r="13" spans="2:12" s="1" customFormat="1" ht="12" customHeight="1">
      <c r="B13" s="28"/>
      <c r="D13" s="23" t="s">
        <v>18</v>
      </c>
      <c r="F13" s="21" t="s">
        <v>1</v>
      </c>
      <c r="I13" s="23" t="s">
        <v>19</v>
      </c>
      <c r="J13" s="21" t="s">
        <v>1</v>
      </c>
      <c r="L13" s="28"/>
    </row>
    <row r="14" spans="2:12" s="1" customFormat="1" ht="12" customHeight="1">
      <c r="B14" s="28"/>
      <c r="D14" s="23" t="s">
        <v>20</v>
      </c>
      <c r="F14" s="21" t="s">
        <v>21</v>
      </c>
      <c r="I14" s="23" t="s">
        <v>22</v>
      </c>
      <c r="J14" s="48" t="str">
        <f>'Rekapitulace stavby'!AN8</f>
        <v>28. 7. 2023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3" t="s">
        <v>24</v>
      </c>
      <c r="I16" s="23" t="s">
        <v>25</v>
      </c>
      <c r="J16" s="21" t="str">
        <f>IF('Rekapitulace stavby'!AN10="","",'Rekapitulace stavby'!AN10)</f>
        <v/>
      </c>
      <c r="L16" s="28"/>
    </row>
    <row r="17" spans="2:12" s="1" customFormat="1" ht="18" customHeight="1">
      <c r="B17" s="28"/>
      <c r="E17" s="21" t="str">
        <f>IF('Rekapitulace stavby'!E11="","",'Rekapitulace stavby'!E11)</f>
        <v xml:space="preserve"> </v>
      </c>
      <c r="I17" s="23" t="s">
        <v>26</v>
      </c>
      <c r="J17" s="21" t="str">
        <f>IF('Rekapitulace stavby'!AN11="","",'Rekapitulace stavby'!AN11)</f>
        <v/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25</v>
      </c>
      <c r="J19" s="24" t="str">
        <f>'Rekapitulace stavby'!AN13</f>
        <v>Vyplň údaj</v>
      </c>
      <c r="L19" s="28"/>
    </row>
    <row r="20" spans="2:12" s="1" customFormat="1" ht="18" customHeight="1">
      <c r="B20" s="28"/>
      <c r="E20" s="211" t="str">
        <f>'Rekapitulace stavby'!E14</f>
        <v>Vyplň údaj</v>
      </c>
      <c r="F20" s="191"/>
      <c r="G20" s="191"/>
      <c r="H20" s="191"/>
      <c r="I20" s="23" t="s">
        <v>26</v>
      </c>
      <c r="J20" s="24" t="str">
        <f>'Rekapitulace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25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25</v>
      </c>
      <c r="J25" s="21" t="str">
        <f>IF('Rekapitulace stavby'!AN19="","",'Rekapitulace stavby'!AN19)</f>
        <v/>
      </c>
      <c r="L25" s="28"/>
    </row>
    <row r="26" spans="2:12" s="1" customFormat="1" ht="18" customHeight="1">
      <c r="B26" s="28"/>
      <c r="E26" s="21" t="str">
        <f>IF('Rekapitulace stavby'!E20="","",'Rekapitulace stavby'!E20)</f>
        <v xml:space="preserve"> </v>
      </c>
      <c r="I26" s="23" t="s">
        <v>26</v>
      </c>
      <c r="J26" s="21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0"/>
      <c r="E29" s="196" t="s">
        <v>1</v>
      </c>
      <c r="F29" s="196"/>
      <c r="G29" s="196"/>
      <c r="H29" s="196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35</v>
      </c>
      <c r="J32" s="62">
        <f>ROUND(J125,1)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>
      <c r="B35" s="28"/>
      <c r="D35" s="51" t="s">
        <v>39</v>
      </c>
      <c r="E35" s="23" t="s">
        <v>40</v>
      </c>
      <c r="F35" s="82">
        <f>ROUND((SUM(BE125:BE150)),1)</f>
        <v>0</v>
      </c>
      <c r="I35" s="92">
        <v>0.21</v>
      </c>
      <c r="J35" s="82">
        <f>ROUND(((SUM(BE125:BE150))*I35),1)</f>
        <v>0</v>
      </c>
      <c r="L35" s="28"/>
    </row>
    <row r="36" spans="2:12" s="1" customFormat="1" ht="14.4" customHeight="1">
      <c r="B36" s="28"/>
      <c r="E36" s="23" t="s">
        <v>41</v>
      </c>
      <c r="F36" s="82">
        <f>ROUND((SUM(BF125:BF150)),1)</f>
        <v>0</v>
      </c>
      <c r="I36" s="92">
        <v>0.15</v>
      </c>
      <c r="J36" s="82">
        <f>ROUND(((SUM(BF125:BF150))*I36),1)</f>
        <v>0</v>
      </c>
      <c r="L36" s="28"/>
    </row>
    <row r="37" spans="2:12" s="1" customFormat="1" ht="14.4" customHeight="1" hidden="1">
      <c r="B37" s="28"/>
      <c r="E37" s="23" t="s">
        <v>42</v>
      </c>
      <c r="F37" s="82">
        <f>ROUND((SUM(BG125:BG150)),1)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3" t="s">
        <v>43</v>
      </c>
      <c r="F38" s="82">
        <f>ROUND((SUM(BH125:BH150)),1)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3" t="s">
        <v>44</v>
      </c>
      <c r="F39" s="82">
        <f>ROUND((SUM(BI125:BI150)),1)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28"/>
      <c r="D61" s="39" t="s">
        <v>50</v>
      </c>
      <c r="E61" s="30"/>
      <c r="F61" s="99" t="s">
        <v>51</v>
      </c>
      <c r="G61" s="39" t="s">
        <v>50</v>
      </c>
      <c r="H61" s="30"/>
      <c r="I61" s="30"/>
      <c r="J61" s="100" t="s">
        <v>51</v>
      </c>
      <c r="K61" s="30"/>
      <c r="L61" s="28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28"/>
      <c r="D76" s="39" t="s">
        <v>50</v>
      </c>
      <c r="E76" s="30"/>
      <c r="F76" s="99" t="s">
        <v>51</v>
      </c>
      <c r="G76" s="39" t="s">
        <v>50</v>
      </c>
      <c r="H76" s="30"/>
      <c r="I76" s="30"/>
      <c r="J76" s="100" t="s">
        <v>51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113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8" t="str">
        <f>E7</f>
        <v>Nemocnice Vyškov, p.o.</v>
      </c>
      <c r="F85" s="209"/>
      <c r="G85" s="209"/>
      <c r="H85" s="209"/>
      <c r="L85" s="28"/>
    </row>
    <row r="86" spans="2:12" ht="12" customHeight="1" hidden="1">
      <c r="B86" s="16"/>
      <c r="C86" s="23" t="s">
        <v>109</v>
      </c>
      <c r="L86" s="16"/>
    </row>
    <row r="87" spans="2:12" s="1" customFormat="1" ht="16.5" customHeight="1" hidden="1">
      <c r="B87" s="28"/>
      <c r="E87" s="208" t="s">
        <v>110</v>
      </c>
      <c r="F87" s="210"/>
      <c r="G87" s="210"/>
      <c r="H87" s="210"/>
      <c r="L87" s="28"/>
    </row>
    <row r="88" spans="2:12" s="1" customFormat="1" ht="12" customHeight="1" hidden="1">
      <c r="B88" s="28"/>
      <c r="C88" s="23" t="s">
        <v>111</v>
      </c>
      <c r="L88" s="28"/>
    </row>
    <row r="89" spans="2:12" s="1" customFormat="1" ht="16.5" customHeight="1" hidden="1">
      <c r="B89" s="28"/>
      <c r="E89" s="165" t="str">
        <f>E11</f>
        <v>23-400-01-6 - OPS-11 (A8 - Laboratoře)</v>
      </c>
      <c r="F89" s="210"/>
      <c r="G89" s="210"/>
      <c r="H89" s="210"/>
      <c r="L89" s="28"/>
    </row>
    <row r="90" spans="2:12" s="1" customFormat="1" ht="6.9" customHeight="1" hidden="1">
      <c r="B90" s="28"/>
      <c r="L90" s="28"/>
    </row>
    <row r="91" spans="2:12" s="1" customFormat="1" ht="12" customHeight="1" hidden="1">
      <c r="B91" s="28"/>
      <c r="C91" s="23" t="s">
        <v>20</v>
      </c>
      <c r="F91" s="21" t="str">
        <f>F14</f>
        <v xml:space="preserve"> </v>
      </c>
      <c r="I91" s="23" t="s">
        <v>22</v>
      </c>
      <c r="J91" s="48" t="str">
        <f>IF(J14="","",J14)</f>
        <v>28. 7. 2023</v>
      </c>
      <c r="L91" s="28"/>
    </row>
    <row r="92" spans="2:12" s="1" customFormat="1" ht="6.9" customHeight="1" hidden="1">
      <c r="B92" s="28"/>
      <c r="L92" s="28"/>
    </row>
    <row r="93" spans="2:12" s="1" customFormat="1" ht="15.15" customHeight="1" hidden="1">
      <c r="B93" s="28"/>
      <c r="C93" s="23" t="s">
        <v>24</v>
      </c>
      <c r="F93" s="21" t="str">
        <f>E17</f>
        <v xml:space="preserve"> </v>
      </c>
      <c r="I93" s="23" t="s">
        <v>29</v>
      </c>
      <c r="J93" s="26" t="str">
        <f>E23</f>
        <v>Ing. Lukáš Zvolský</v>
      </c>
      <c r="L93" s="28"/>
    </row>
    <row r="94" spans="2:12" s="1" customFormat="1" ht="15.15" customHeight="1" hidden="1">
      <c r="B94" s="28"/>
      <c r="C94" s="23" t="s">
        <v>27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35" customHeight="1" hidden="1">
      <c r="B95" s="28"/>
      <c r="L95" s="28"/>
    </row>
    <row r="96" spans="2:12" s="1" customFormat="1" ht="29.25" customHeight="1" hidden="1">
      <c r="B96" s="28"/>
      <c r="C96" s="101" t="s">
        <v>114</v>
      </c>
      <c r="D96" s="93"/>
      <c r="E96" s="93"/>
      <c r="F96" s="93"/>
      <c r="G96" s="93"/>
      <c r="H96" s="93"/>
      <c r="I96" s="93"/>
      <c r="J96" s="102" t="s">
        <v>115</v>
      </c>
      <c r="K96" s="93"/>
      <c r="L96" s="28"/>
    </row>
    <row r="97" spans="2:12" s="1" customFormat="1" ht="10.35" customHeight="1" hidden="1">
      <c r="B97" s="28"/>
      <c r="L97" s="28"/>
    </row>
    <row r="98" spans="2:47" s="1" customFormat="1" ht="22.8" customHeight="1" hidden="1">
      <c r="B98" s="28"/>
      <c r="C98" s="103" t="s">
        <v>116</v>
      </c>
      <c r="J98" s="62">
        <f>J125</f>
        <v>0</v>
      </c>
      <c r="L98" s="28"/>
      <c r="AU98" s="13" t="s">
        <v>117</v>
      </c>
    </row>
    <row r="99" spans="2:12" s="8" customFormat="1" ht="24.9" customHeight="1" hidden="1">
      <c r="B99" s="104"/>
      <c r="D99" s="105" t="s">
        <v>118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9" customFormat="1" ht="19.95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5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 hidden="1">
      <c r="B102" s="108"/>
      <c r="D102" s="109" t="s">
        <v>121</v>
      </c>
      <c r="E102" s="110"/>
      <c r="F102" s="110"/>
      <c r="G102" s="110"/>
      <c r="H102" s="110"/>
      <c r="I102" s="110"/>
      <c r="J102" s="111">
        <f>J143</f>
        <v>0</v>
      </c>
      <c r="L102" s="108"/>
    </row>
    <row r="103" spans="2:12" s="8" customFormat="1" ht="24.9" customHeight="1" hidden="1">
      <c r="B103" s="104"/>
      <c r="D103" s="105" t="s">
        <v>122</v>
      </c>
      <c r="E103" s="106"/>
      <c r="F103" s="106"/>
      <c r="G103" s="106"/>
      <c r="H103" s="106"/>
      <c r="I103" s="106"/>
      <c r="J103" s="107">
        <f>J148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0.2" hidden="1"/>
    <row r="107" ht="10.2" hidden="1"/>
    <row r="108" ht="10.2" hidden="1"/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17" t="s">
        <v>123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Nemocnice Vyškov, p.o.</v>
      </c>
      <c r="F113" s="209"/>
      <c r="G113" s="209"/>
      <c r="H113" s="209"/>
      <c r="L113" s="28"/>
    </row>
    <row r="114" spans="2:12" ht="12" customHeight="1">
      <c r="B114" s="16"/>
      <c r="C114" s="23" t="s">
        <v>109</v>
      </c>
      <c r="L114" s="16"/>
    </row>
    <row r="115" spans="2:12" s="1" customFormat="1" ht="16.5" customHeight="1">
      <c r="B115" s="28"/>
      <c r="E115" s="208" t="s">
        <v>110</v>
      </c>
      <c r="F115" s="210"/>
      <c r="G115" s="210"/>
      <c r="H115" s="210"/>
      <c r="L115" s="28"/>
    </row>
    <row r="116" spans="2:12" s="1" customFormat="1" ht="12" customHeight="1">
      <c r="B116" s="28"/>
      <c r="C116" s="23" t="s">
        <v>111</v>
      </c>
      <c r="L116" s="28"/>
    </row>
    <row r="117" spans="2:12" s="1" customFormat="1" ht="16.5" customHeight="1">
      <c r="B117" s="28"/>
      <c r="E117" s="165" t="str">
        <f>E11</f>
        <v>23-400-01-6 - OPS-11 (A8 - Laboratoře)</v>
      </c>
      <c r="F117" s="210"/>
      <c r="G117" s="210"/>
      <c r="H117" s="210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F14</f>
        <v xml:space="preserve"> </v>
      </c>
      <c r="I119" s="23" t="s">
        <v>22</v>
      </c>
      <c r="J119" s="48" t="str">
        <f>IF(J14="","",J14)</f>
        <v>28. 7. 2023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24</v>
      </c>
      <c r="F121" s="21" t="str">
        <f>E17</f>
        <v xml:space="preserve"> </v>
      </c>
      <c r="I121" s="23" t="s">
        <v>29</v>
      </c>
      <c r="J121" s="26" t="str">
        <f>E23</f>
        <v>Ing. Lukáš Zvolský</v>
      </c>
      <c r="L121" s="28"/>
    </row>
    <row r="122" spans="2:12" s="1" customFormat="1" ht="15.15" customHeight="1">
      <c r="B122" s="28"/>
      <c r="C122" s="23" t="s">
        <v>27</v>
      </c>
      <c r="F122" s="21" t="str">
        <f>IF(E20="","",E20)</f>
        <v>Vyplň údaj</v>
      </c>
      <c r="I122" s="23" t="s">
        <v>31</v>
      </c>
      <c r="J122" s="26" t="str">
        <f>E26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124</v>
      </c>
      <c r="D124" s="114" t="s">
        <v>60</v>
      </c>
      <c r="E124" s="114" t="s">
        <v>56</v>
      </c>
      <c r="F124" s="114" t="s">
        <v>57</v>
      </c>
      <c r="G124" s="114" t="s">
        <v>125</v>
      </c>
      <c r="H124" s="114" t="s">
        <v>126</v>
      </c>
      <c r="I124" s="114" t="s">
        <v>127</v>
      </c>
      <c r="J124" s="115" t="s">
        <v>115</v>
      </c>
      <c r="K124" s="116" t="s">
        <v>128</v>
      </c>
      <c r="L124" s="112"/>
      <c r="M124" s="55" t="s">
        <v>1</v>
      </c>
      <c r="N124" s="56" t="s">
        <v>39</v>
      </c>
      <c r="O124" s="56" t="s">
        <v>129</v>
      </c>
      <c r="P124" s="56" t="s">
        <v>130</v>
      </c>
      <c r="Q124" s="56" t="s">
        <v>131</v>
      </c>
      <c r="R124" s="56" t="s">
        <v>132</v>
      </c>
      <c r="S124" s="56" t="s">
        <v>133</v>
      </c>
      <c r="T124" s="57" t="s">
        <v>134</v>
      </c>
    </row>
    <row r="125" spans="2:63" s="1" customFormat="1" ht="22.8" customHeight="1">
      <c r="B125" s="28"/>
      <c r="C125" s="60" t="s">
        <v>135</v>
      </c>
      <c r="J125" s="117">
        <f>BK125</f>
        <v>0</v>
      </c>
      <c r="L125" s="28"/>
      <c r="M125" s="58"/>
      <c r="N125" s="49"/>
      <c r="O125" s="49"/>
      <c r="P125" s="118">
        <f>P126+P148</f>
        <v>0</v>
      </c>
      <c r="Q125" s="49"/>
      <c r="R125" s="118">
        <f>R126+R148</f>
        <v>0.09176000000000001</v>
      </c>
      <c r="S125" s="49"/>
      <c r="T125" s="119">
        <f>T126+T148</f>
        <v>0</v>
      </c>
      <c r="AT125" s="13" t="s">
        <v>74</v>
      </c>
      <c r="AU125" s="13" t="s">
        <v>117</v>
      </c>
      <c r="BK125" s="120">
        <f>BK126+BK148</f>
        <v>0</v>
      </c>
    </row>
    <row r="126" spans="2:63" s="11" customFormat="1" ht="25.95" customHeight="1">
      <c r="B126" s="121"/>
      <c r="D126" s="122" t="s">
        <v>74</v>
      </c>
      <c r="E126" s="123" t="s">
        <v>136</v>
      </c>
      <c r="F126" s="123" t="s">
        <v>137</v>
      </c>
      <c r="I126" s="124"/>
      <c r="J126" s="125">
        <f>BK126</f>
        <v>0</v>
      </c>
      <c r="L126" s="121"/>
      <c r="M126" s="126"/>
      <c r="P126" s="127">
        <f>P127+P132+P143</f>
        <v>0</v>
      </c>
      <c r="R126" s="127">
        <f>R127+R132+R143</f>
        <v>0.09176000000000001</v>
      </c>
      <c r="T126" s="128">
        <f>T127+T132+T143</f>
        <v>0</v>
      </c>
      <c r="AR126" s="122" t="s">
        <v>84</v>
      </c>
      <c r="AT126" s="129" t="s">
        <v>74</v>
      </c>
      <c r="AU126" s="129" t="s">
        <v>75</v>
      </c>
      <c r="AY126" s="122" t="s">
        <v>138</v>
      </c>
      <c r="BK126" s="130">
        <f>BK127+BK132+BK143</f>
        <v>0</v>
      </c>
    </row>
    <row r="127" spans="2:63" s="11" customFormat="1" ht="22.8" customHeight="1">
      <c r="B127" s="121"/>
      <c r="D127" s="122" t="s">
        <v>74</v>
      </c>
      <c r="E127" s="131" t="s">
        <v>139</v>
      </c>
      <c r="F127" s="131" t="s">
        <v>140</v>
      </c>
      <c r="I127" s="124"/>
      <c r="J127" s="132">
        <f>BK127</f>
        <v>0</v>
      </c>
      <c r="L127" s="121"/>
      <c r="M127" s="126"/>
      <c r="P127" s="127">
        <f>SUM(P128:P131)</f>
        <v>0</v>
      </c>
      <c r="R127" s="127">
        <f>SUM(R128:R131)</f>
        <v>0</v>
      </c>
      <c r="T127" s="128">
        <f>SUM(T128:T131)</f>
        <v>0</v>
      </c>
      <c r="AR127" s="122" t="s">
        <v>84</v>
      </c>
      <c r="AT127" s="129" t="s">
        <v>74</v>
      </c>
      <c r="AU127" s="129" t="s">
        <v>82</v>
      </c>
      <c r="AY127" s="122" t="s">
        <v>138</v>
      </c>
      <c r="BK127" s="130">
        <f>SUM(BK128:BK131)</f>
        <v>0</v>
      </c>
    </row>
    <row r="128" spans="2:65" s="1" customFormat="1" ht="16.5" customHeight="1">
      <c r="B128" s="133"/>
      <c r="C128" s="134" t="s">
        <v>82</v>
      </c>
      <c r="D128" s="134" t="s">
        <v>141</v>
      </c>
      <c r="E128" s="135" t="s">
        <v>142</v>
      </c>
      <c r="F128" s="136" t="s">
        <v>143</v>
      </c>
      <c r="G128" s="137" t="s">
        <v>144</v>
      </c>
      <c r="H128" s="138">
        <v>42</v>
      </c>
      <c r="I128" s="139"/>
      <c r="J128" s="140">
        <f>ROUND(I128*H128,1)</f>
        <v>0</v>
      </c>
      <c r="K128" s="141"/>
      <c r="L128" s="142"/>
      <c r="M128" s="143" t="s">
        <v>1</v>
      </c>
      <c r="N128" s="144" t="s">
        <v>40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145</v>
      </c>
      <c r="AT128" s="147" t="s">
        <v>141</v>
      </c>
      <c r="AU128" s="147" t="s">
        <v>84</v>
      </c>
      <c r="AY128" s="13" t="s">
        <v>138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3" t="s">
        <v>82</v>
      </c>
      <c r="BK128" s="148">
        <f>ROUND(I128*H128,1)</f>
        <v>0</v>
      </c>
      <c r="BL128" s="13" t="s">
        <v>146</v>
      </c>
      <c r="BM128" s="147" t="s">
        <v>296</v>
      </c>
    </row>
    <row r="129" spans="2:65" s="1" customFormat="1" ht="16.5" customHeight="1">
      <c r="B129" s="133"/>
      <c r="C129" s="149" t="s">
        <v>84</v>
      </c>
      <c r="D129" s="149" t="s">
        <v>152</v>
      </c>
      <c r="E129" s="150" t="s">
        <v>153</v>
      </c>
      <c r="F129" s="151" t="s">
        <v>154</v>
      </c>
      <c r="G129" s="152" t="s">
        <v>144</v>
      </c>
      <c r="H129" s="153">
        <v>42</v>
      </c>
      <c r="I129" s="154"/>
      <c r="J129" s="155">
        <f>ROUND(I129*H129,1)</f>
        <v>0</v>
      </c>
      <c r="K129" s="156"/>
      <c r="L129" s="28"/>
      <c r="M129" s="157" t="s">
        <v>1</v>
      </c>
      <c r="N129" s="158" t="s">
        <v>40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146</v>
      </c>
      <c r="AT129" s="147" t="s">
        <v>152</v>
      </c>
      <c r="AU129" s="147" t="s">
        <v>84</v>
      </c>
      <c r="AY129" s="13" t="s">
        <v>138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3" t="s">
        <v>82</v>
      </c>
      <c r="BK129" s="148">
        <f>ROUND(I129*H129,1)</f>
        <v>0</v>
      </c>
      <c r="BL129" s="13" t="s">
        <v>146</v>
      </c>
      <c r="BM129" s="147" t="s">
        <v>297</v>
      </c>
    </row>
    <row r="130" spans="2:65" s="1" customFormat="1" ht="24.15" customHeight="1">
      <c r="B130" s="133"/>
      <c r="C130" s="149" t="s">
        <v>151</v>
      </c>
      <c r="D130" s="149" t="s">
        <v>152</v>
      </c>
      <c r="E130" s="150" t="s">
        <v>157</v>
      </c>
      <c r="F130" s="151" t="s">
        <v>158</v>
      </c>
      <c r="G130" s="152" t="s">
        <v>159</v>
      </c>
      <c r="H130" s="159"/>
      <c r="I130" s="154"/>
      <c r="J130" s="155">
        <f>ROUND(I130*H130,1)</f>
        <v>0</v>
      </c>
      <c r="K130" s="156"/>
      <c r="L130" s="28"/>
      <c r="M130" s="157" t="s">
        <v>1</v>
      </c>
      <c r="N130" s="158" t="s">
        <v>40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146</v>
      </c>
      <c r="AT130" s="147" t="s">
        <v>152</v>
      </c>
      <c r="AU130" s="147" t="s">
        <v>84</v>
      </c>
      <c r="AY130" s="13" t="s">
        <v>138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3" t="s">
        <v>82</v>
      </c>
      <c r="BK130" s="148">
        <f>ROUND(I130*H130,1)</f>
        <v>0</v>
      </c>
      <c r="BL130" s="13" t="s">
        <v>146</v>
      </c>
      <c r="BM130" s="147" t="s">
        <v>298</v>
      </c>
    </row>
    <row r="131" spans="2:65" s="1" customFormat="1" ht="24.15" customHeight="1">
      <c r="B131" s="133"/>
      <c r="C131" s="149" t="s">
        <v>156</v>
      </c>
      <c r="D131" s="149" t="s">
        <v>152</v>
      </c>
      <c r="E131" s="150" t="s">
        <v>162</v>
      </c>
      <c r="F131" s="151" t="s">
        <v>163</v>
      </c>
      <c r="G131" s="152" t="s">
        <v>159</v>
      </c>
      <c r="H131" s="159"/>
      <c r="I131" s="154"/>
      <c r="J131" s="155">
        <f>ROUND(I131*H131,1)</f>
        <v>0</v>
      </c>
      <c r="K131" s="156"/>
      <c r="L131" s="28"/>
      <c r="M131" s="157" t="s">
        <v>1</v>
      </c>
      <c r="N131" s="158" t="s">
        <v>40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146</v>
      </c>
      <c r="AT131" s="147" t="s">
        <v>152</v>
      </c>
      <c r="AU131" s="147" t="s">
        <v>84</v>
      </c>
      <c r="AY131" s="13" t="s">
        <v>138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3" t="s">
        <v>82</v>
      </c>
      <c r="BK131" s="148">
        <f>ROUND(I131*H131,1)</f>
        <v>0</v>
      </c>
      <c r="BL131" s="13" t="s">
        <v>146</v>
      </c>
      <c r="BM131" s="147" t="s">
        <v>299</v>
      </c>
    </row>
    <row r="132" spans="2:63" s="11" customFormat="1" ht="22.8" customHeight="1">
      <c r="B132" s="121"/>
      <c r="D132" s="122" t="s">
        <v>74</v>
      </c>
      <c r="E132" s="131" t="s">
        <v>165</v>
      </c>
      <c r="F132" s="131" t="s">
        <v>166</v>
      </c>
      <c r="I132" s="124"/>
      <c r="J132" s="132">
        <f>BK132</f>
        <v>0</v>
      </c>
      <c r="L132" s="121"/>
      <c r="M132" s="126"/>
      <c r="P132" s="127">
        <f>SUM(P133:P142)</f>
        <v>0</v>
      </c>
      <c r="R132" s="127">
        <f>SUM(R133:R142)</f>
        <v>0.09036000000000001</v>
      </c>
      <c r="T132" s="128">
        <f>SUM(T133:T142)</f>
        <v>0</v>
      </c>
      <c r="AR132" s="122" t="s">
        <v>84</v>
      </c>
      <c r="AT132" s="129" t="s">
        <v>74</v>
      </c>
      <c r="AU132" s="129" t="s">
        <v>82</v>
      </c>
      <c r="AY132" s="122" t="s">
        <v>138</v>
      </c>
      <c r="BK132" s="130">
        <f>SUM(BK133:BK142)</f>
        <v>0</v>
      </c>
    </row>
    <row r="133" spans="2:65" s="1" customFormat="1" ht="24.15" customHeight="1">
      <c r="B133" s="133"/>
      <c r="C133" s="149" t="s">
        <v>161</v>
      </c>
      <c r="D133" s="149" t="s">
        <v>152</v>
      </c>
      <c r="E133" s="150" t="s">
        <v>168</v>
      </c>
      <c r="F133" s="151" t="s">
        <v>169</v>
      </c>
      <c r="G133" s="152" t="s">
        <v>144</v>
      </c>
      <c r="H133" s="153">
        <v>42</v>
      </c>
      <c r="I133" s="154"/>
      <c r="J133" s="155">
        <f aca="true" t="shared" si="0" ref="J133:J142">ROUND(I133*H133,1)</f>
        <v>0</v>
      </c>
      <c r="K133" s="156"/>
      <c r="L133" s="28"/>
      <c r="M133" s="157" t="s">
        <v>1</v>
      </c>
      <c r="N133" s="158" t="s">
        <v>40</v>
      </c>
      <c r="P133" s="145">
        <f aca="true" t="shared" si="1" ref="P133:P142">O133*H133</f>
        <v>0</v>
      </c>
      <c r="Q133" s="145">
        <v>0.00195</v>
      </c>
      <c r="R133" s="145">
        <f aca="true" t="shared" si="2" ref="R133:R142">Q133*H133</f>
        <v>0.0819</v>
      </c>
      <c r="S133" s="145">
        <v>0</v>
      </c>
      <c r="T133" s="146">
        <f aca="true" t="shared" si="3" ref="T133:T142">S133*H133</f>
        <v>0</v>
      </c>
      <c r="AR133" s="147" t="s">
        <v>146</v>
      </c>
      <c r="AT133" s="147" t="s">
        <v>152</v>
      </c>
      <c r="AU133" s="147" t="s">
        <v>84</v>
      </c>
      <c r="AY133" s="13" t="s">
        <v>138</v>
      </c>
      <c r="BE133" s="148">
        <f aca="true" t="shared" si="4" ref="BE133:BE142">IF(N133="základní",J133,0)</f>
        <v>0</v>
      </c>
      <c r="BF133" s="148">
        <f aca="true" t="shared" si="5" ref="BF133:BF142">IF(N133="snížená",J133,0)</f>
        <v>0</v>
      </c>
      <c r="BG133" s="148">
        <f aca="true" t="shared" si="6" ref="BG133:BG142">IF(N133="zákl. přenesená",J133,0)</f>
        <v>0</v>
      </c>
      <c r="BH133" s="148">
        <f aca="true" t="shared" si="7" ref="BH133:BH142">IF(N133="sníž. přenesená",J133,0)</f>
        <v>0</v>
      </c>
      <c r="BI133" s="148">
        <f aca="true" t="shared" si="8" ref="BI133:BI142">IF(N133="nulová",J133,0)</f>
        <v>0</v>
      </c>
      <c r="BJ133" s="13" t="s">
        <v>82</v>
      </c>
      <c r="BK133" s="148">
        <f aca="true" t="shared" si="9" ref="BK133:BK142">ROUND(I133*H133,1)</f>
        <v>0</v>
      </c>
      <c r="BL133" s="13" t="s">
        <v>146</v>
      </c>
      <c r="BM133" s="147" t="s">
        <v>300</v>
      </c>
    </row>
    <row r="134" spans="2:65" s="1" customFormat="1" ht="16.5" customHeight="1">
      <c r="B134" s="133"/>
      <c r="C134" s="134" t="s">
        <v>167</v>
      </c>
      <c r="D134" s="134" t="s">
        <v>141</v>
      </c>
      <c r="E134" s="135" t="s">
        <v>181</v>
      </c>
      <c r="F134" s="136" t="s">
        <v>182</v>
      </c>
      <c r="G134" s="137" t="s">
        <v>178</v>
      </c>
      <c r="H134" s="138">
        <v>2</v>
      </c>
      <c r="I134" s="139"/>
      <c r="J134" s="140">
        <f t="shared" si="0"/>
        <v>0</v>
      </c>
      <c r="K134" s="141"/>
      <c r="L134" s="142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145</v>
      </c>
      <c r="AT134" s="147" t="s">
        <v>141</v>
      </c>
      <c r="AU134" s="147" t="s">
        <v>84</v>
      </c>
      <c r="AY134" s="13" t="s">
        <v>138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82</v>
      </c>
      <c r="BK134" s="148">
        <f t="shared" si="9"/>
        <v>0</v>
      </c>
      <c r="BL134" s="13" t="s">
        <v>146</v>
      </c>
      <c r="BM134" s="147" t="s">
        <v>301</v>
      </c>
    </row>
    <row r="135" spans="2:65" s="1" customFormat="1" ht="21.75" customHeight="1">
      <c r="B135" s="133"/>
      <c r="C135" s="134" t="s">
        <v>171</v>
      </c>
      <c r="D135" s="134" t="s">
        <v>141</v>
      </c>
      <c r="E135" s="135" t="s">
        <v>197</v>
      </c>
      <c r="F135" s="136" t="s">
        <v>198</v>
      </c>
      <c r="G135" s="137" t="s">
        <v>178</v>
      </c>
      <c r="H135" s="138">
        <v>1</v>
      </c>
      <c r="I135" s="139"/>
      <c r="J135" s="140">
        <f t="shared" si="0"/>
        <v>0</v>
      </c>
      <c r="K135" s="141"/>
      <c r="L135" s="142"/>
      <c r="M135" s="143" t="s">
        <v>1</v>
      </c>
      <c r="N135" s="144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145</v>
      </c>
      <c r="AT135" s="147" t="s">
        <v>141</v>
      </c>
      <c r="AU135" s="147" t="s">
        <v>84</v>
      </c>
      <c r="AY135" s="13" t="s">
        <v>138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82</v>
      </c>
      <c r="BK135" s="148">
        <f t="shared" si="9"/>
        <v>0</v>
      </c>
      <c r="BL135" s="13" t="s">
        <v>146</v>
      </c>
      <c r="BM135" s="147" t="s">
        <v>303</v>
      </c>
    </row>
    <row r="136" spans="2:65" s="1" customFormat="1" ht="24.15" customHeight="1">
      <c r="B136" s="133"/>
      <c r="C136" s="149" t="s">
        <v>175</v>
      </c>
      <c r="D136" s="149" t="s">
        <v>152</v>
      </c>
      <c r="E136" s="150" t="s">
        <v>218</v>
      </c>
      <c r="F136" s="151" t="s">
        <v>219</v>
      </c>
      <c r="G136" s="152" t="s">
        <v>178</v>
      </c>
      <c r="H136" s="153">
        <v>1</v>
      </c>
      <c r="I136" s="154"/>
      <c r="J136" s="155">
        <f t="shared" si="0"/>
        <v>0</v>
      </c>
      <c r="K136" s="156"/>
      <c r="L136" s="28"/>
      <c r="M136" s="157" t="s">
        <v>1</v>
      </c>
      <c r="N136" s="158" t="s">
        <v>40</v>
      </c>
      <c r="P136" s="145">
        <f t="shared" si="1"/>
        <v>0</v>
      </c>
      <c r="Q136" s="145">
        <v>2E-05</v>
      </c>
      <c r="R136" s="145">
        <f t="shared" si="2"/>
        <v>2E-05</v>
      </c>
      <c r="S136" s="145">
        <v>0</v>
      </c>
      <c r="T136" s="146">
        <f t="shared" si="3"/>
        <v>0</v>
      </c>
      <c r="AR136" s="147" t="s">
        <v>146</v>
      </c>
      <c r="AT136" s="147" t="s">
        <v>152</v>
      </c>
      <c r="AU136" s="147" t="s">
        <v>84</v>
      </c>
      <c r="AY136" s="13" t="s">
        <v>138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3" t="s">
        <v>82</v>
      </c>
      <c r="BK136" s="148">
        <f t="shared" si="9"/>
        <v>0</v>
      </c>
      <c r="BL136" s="13" t="s">
        <v>146</v>
      </c>
      <c r="BM136" s="147" t="s">
        <v>304</v>
      </c>
    </row>
    <row r="137" spans="2:65" s="1" customFormat="1" ht="24.15" customHeight="1">
      <c r="B137" s="133"/>
      <c r="C137" s="149" t="s">
        <v>180</v>
      </c>
      <c r="D137" s="149" t="s">
        <v>152</v>
      </c>
      <c r="E137" s="150" t="s">
        <v>225</v>
      </c>
      <c r="F137" s="151" t="s">
        <v>226</v>
      </c>
      <c r="G137" s="152" t="s">
        <v>178</v>
      </c>
      <c r="H137" s="153">
        <v>2</v>
      </c>
      <c r="I137" s="154"/>
      <c r="J137" s="155">
        <f t="shared" si="0"/>
        <v>0</v>
      </c>
      <c r="K137" s="156"/>
      <c r="L137" s="28"/>
      <c r="M137" s="157" t="s">
        <v>1</v>
      </c>
      <c r="N137" s="158" t="s">
        <v>40</v>
      </c>
      <c r="P137" s="145">
        <f t="shared" si="1"/>
        <v>0</v>
      </c>
      <c r="Q137" s="145">
        <v>2E-05</v>
      </c>
      <c r="R137" s="145">
        <f t="shared" si="2"/>
        <v>4E-05</v>
      </c>
      <c r="S137" s="145">
        <v>0</v>
      </c>
      <c r="T137" s="146">
        <f t="shared" si="3"/>
        <v>0</v>
      </c>
      <c r="AR137" s="147" t="s">
        <v>146</v>
      </c>
      <c r="AT137" s="147" t="s">
        <v>152</v>
      </c>
      <c r="AU137" s="147" t="s">
        <v>84</v>
      </c>
      <c r="AY137" s="13" t="s">
        <v>138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3" t="s">
        <v>82</v>
      </c>
      <c r="BK137" s="148">
        <f t="shared" si="9"/>
        <v>0</v>
      </c>
      <c r="BL137" s="13" t="s">
        <v>146</v>
      </c>
      <c r="BM137" s="147" t="s">
        <v>305</v>
      </c>
    </row>
    <row r="138" spans="2:65" s="1" customFormat="1" ht="24.15" customHeight="1">
      <c r="B138" s="133"/>
      <c r="C138" s="149" t="s">
        <v>184</v>
      </c>
      <c r="D138" s="149" t="s">
        <v>152</v>
      </c>
      <c r="E138" s="150" t="s">
        <v>241</v>
      </c>
      <c r="F138" s="151" t="s">
        <v>242</v>
      </c>
      <c r="G138" s="152" t="s">
        <v>144</v>
      </c>
      <c r="H138" s="153">
        <v>42</v>
      </c>
      <c r="I138" s="154"/>
      <c r="J138" s="155">
        <f t="shared" si="0"/>
        <v>0</v>
      </c>
      <c r="K138" s="156"/>
      <c r="L138" s="28"/>
      <c r="M138" s="157" t="s">
        <v>1</v>
      </c>
      <c r="N138" s="158" t="s">
        <v>40</v>
      </c>
      <c r="P138" s="145">
        <f t="shared" si="1"/>
        <v>0</v>
      </c>
      <c r="Q138" s="145">
        <v>0.00019</v>
      </c>
      <c r="R138" s="145">
        <f t="shared" si="2"/>
        <v>0.007980000000000001</v>
      </c>
      <c r="S138" s="145">
        <v>0</v>
      </c>
      <c r="T138" s="146">
        <f t="shared" si="3"/>
        <v>0</v>
      </c>
      <c r="AR138" s="147" t="s">
        <v>146</v>
      </c>
      <c r="AT138" s="147" t="s">
        <v>152</v>
      </c>
      <c r="AU138" s="147" t="s">
        <v>84</v>
      </c>
      <c r="AY138" s="13" t="s">
        <v>138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3" t="s">
        <v>82</v>
      </c>
      <c r="BK138" s="148">
        <f t="shared" si="9"/>
        <v>0</v>
      </c>
      <c r="BL138" s="13" t="s">
        <v>146</v>
      </c>
      <c r="BM138" s="147" t="s">
        <v>307</v>
      </c>
    </row>
    <row r="139" spans="2:65" s="1" customFormat="1" ht="21.75" customHeight="1">
      <c r="B139" s="133"/>
      <c r="C139" s="149" t="s">
        <v>188</v>
      </c>
      <c r="D139" s="149" t="s">
        <v>152</v>
      </c>
      <c r="E139" s="150" t="s">
        <v>245</v>
      </c>
      <c r="F139" s="151" t="s">
        <v>246</v>
      </c>
      <c r="G139" s="152" t="s">
        <v>144</v>
      </c>
      <c r="H139" s="153">
        <v>42</v>
      </c>
      <c r="I139" s="154"/>
      <c r="J139" s="155">
        <f t="shared" si="0"/>
        <v>0</v>
      </c>
      <c r="K139" s="156"/>
      <c r="L139" s="28"/>
      <c r="M139" s="157" t="s">
        <v>1</v>
      </c>
      <c r="N139" s="158" t="s">
        <v>40</v>
      </c>
      <c r="P139" s="145">
        <f t="shared" si="1"/>
        <v>0</v>
      </c>
      <c r="Q139" s="145">
        <v>1E-05</v>
      </c>
      <c r="R139" s="145">
        <f t="shared" si="2"/>
        <v>0.00042</v>
      </c>
      <c r="S139" s="145">
        <v>0</v>
      </c>
      <c r="T139" s="146">
        <f t="shared" si="3"/>
        <v>0</v>
      </c>
      <c r="AR139" s="147" t="s">
        <v>146</v>
      </c>
      <c r="AT139" s="147" t="s">
        <v>152</v>
      </c>
      <c r="AU139" s="147" t="s">
        <v>84</v>
      </c>
      <c r="AY139" s="13" t="s">
        <v>138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3" t="s">
        <v>82</v>
      </c>
      <c r="BK139" s="148">
        <f t="shared" si="9"/>
        <v>0</v>
      </c>
      <c r="BL139" s="13" t="s">
        <v>146</v>
      </c>
      <c r="BM139" s="147" t="s">
        <v>308</v>
      </c>
    </row>
    <row r="140" spans="2:65" s="1" customFormat="1" ht="16.5" customHeight="1">
      <c r="B140" s="133"/>
      <c r="C140" s="149" t="s">
        <v>192</v>
      </c>
      <c r="D140" s="149" t="s">
        <v>152</v>
      </c>
      <c r="E140" s="150" t="s">
        <v>249</v>
      </c>
      <c r="F140" s="151" t="s">
        <v>250</v>
      </c>
      <c r="G140" s="152" t="s">
        <v>251</v>
      </c>
      <c r="H140" s="153">
        <v>1</v>
      </c>
      <c r="I140" s="154"/>
      <c r="J140" s="155">
        <f t="shared" si="0"/>
        <v>0</v>
      </c>
      <c r="K140" s="156"/>
      <c r="L140" s="28"/>
      <c r="M140" s="157" t="s">
        <v>1</v>
      </c>
      <c r="N140" s="158" t="s">
        <v>40</v>
      </c>
      <c r="P140" s="145">
        <f t="shared" si="1"/>
        <v>0</v>
      </c>
      <c r="Q140" s="145">
        <v>0</v>
      </c>
      <c r="R140" s="145">
        <f t="shared" si="2"/>
        <v>0</v>
      </c>
      <c r="S140" s="145">
        <v>0</v>
      </c>
      <c r="T140" s="146">
        <f t="shared" si="3"/>
        <v>0</v>
      </c>
      <c r="AR140" s="147" t="s">
        <v>146</v>
      </c>
      <c r="AT140" s="147" t="s">
        <v>152</v>
      </c>
      <c r="AU140" s="147" t="s">
        <v>84</v>
      </c>
      <c r="AY140" s="13" t="s">
        <v>138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3" t="s">
        <v>82</v>
      </c>
      <c r="BK140" s="148">
        <f t="shared" si="9"/>
        <v>0</v>
      </c>
      <c r="BL140" s="13" t="s">
        <v>146</v>
      </c>
      <c r="BM140" s="147" t="s">
        <v>309</v>
      </c>
    </row>
    <row r="141" spans="2:65" s="1" customFormat="1" ht="24.15" customHeight="1">
      <c r="B141" s="133"/>
      <c r="C141" s="149" t="s">
        <v>196</v>
      </c>
      <c r="D141" s="149" t="s">
        <v>152</v>
      </c>
      <c r="E141" s="150" t="s">
        <v>259</v>
      </c>
      <c r="F141" s="151" t="s">
        <v>260</v>
      </c>
      <c r="G141" s="152" t="s">
        <v>159</v>
      </c>
      <c r="H141" s="159"/>
      <c r="I141" s="154"/>
      <c r="J141" s="155">
        <f t="shared" si="0"/>
        <v>0</v>
      </c>
      <c r="K141" s="156"/>
      <c r="L141" s="28"/>
      <c r="M141" s="157" t="s">
        <v>1</v>
      </c>
      <c r="N141" s="158" t="s">
        <v>40</v>
      </c>
      <c r="P141" s="145">
        <f t="shared" si="1"/>
        <v>0</v>
      </c>
      <c r="Q141" s="145">
        <v>0</v>
      </c>
      <c r="R141" s="145">
        <f t="shared" si="2"/>
        <v>0</v>
      </c>
      <c r="S141" s="145">
        <v>0</v>
      </c>
      <c r="T141" s="146">
        <f t="shared" si="3"/>
        <v>0</v>
      </c>
      <c r="AR141" s="147" t="s">
        <v>146</v>
      </c>
      <c r="AT141" s="147" t="s">
        <v>152</v>
      </c>
      <c r="AU141" s="147" t="s">
        <v>84</v>
      </c>
      <c r="AY141" s="13" t="s">
        <v>138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3" t="s">
        <v>82</v>
      </c>
      <c r="BK141" s="148">
        <f t="shared" si="9"/>
        <v>0</v>
      </c>
      <c r="BL141" s="13" t="s">
        <v>146</v>
      </c>
      <c r="BM141" s="147" t="s">
        <v>311</v>
      </c>
    </row>
    <row r="142" spans="2:65" s="1" customFormat="1" ht="24.15" customHeight="1">
      <c r="B142" s="133"/>
      <c r="C142" s="149" t="s">
        <v>200</v>
      </c>
      <c r="D142" s="149" t="s">
        <v>152</v>
      </c>
      <c r="E142" s="150" t="s">
        <v>263</v>
      </c>
      <c r="F142" s="151" t="s">
        <v>264</v>
      </c>
      <c r="G142" s="152" t="s">
        <v>159</v>
      </c>
      <c r="H142" s="159"/>
      <c r="I142" s="154"/>
      <c r="J142" s="155">
        <f t="shared" si="0"/>
        <v>0</v>
      </c>
      <c r="K142" s="156"/>
      <c r="L142" s="28"/>
      <c r="M142" s="157" t="s">
        <v>1</v>
      </c>
      <c r="N142" s="158" t="s">
        <v>40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47" t="s">
        <v>146</v>
      </c>
      <c r="AT142" s="147" t="s">
        <v>152</v>
      </c>
      <c r="AU142" s="147" t="s">
        <v>84</v>
      </c>
      <c r="AY142" s="13" t="s">
        <v>138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3" t="s">
        <v>82</v>
      </c>
      <c r="BK142" s="148">
        <f t="shared" si="9"/>
        <v>0</v>
      </c>
      <c r="BL142" s="13" t="s">
        <v>146</v>
      </c>
      <c r="BM142" s="147" t="s">
        <v>312</v>
      </c>
    </row>
    <row r="143" spans="2:63" s="11" customFormat="1" ht="22.8" customHeight="1">
      <c r="B143" s="121"/>
      <c r="D143" s="122" t="s">
        <v>74</v>
      </c>
      <c r="E143" s="131" t="s">
        <v>266</v>
      </c>
      <c r="F143" s="131" t="s">
        <v>267</v>
      </c>
      <c r="I143" s="124"/>
      <c r="J143" s="132">
        <f>BK143</f>
        <v>0</v>
      </c>
      <c r="L143" s="121"/>
      <c r="M143" s="126"/>
      <c r="P143" s="127">
        <f>SUM(P144:P147)</f>
        <v>0</v>
      </c>
      <c r="R143" s="127">
        <f>SUM(R144:R147)</f>
        <v>0.0013999999999999998</v>
      </c>
      <c r="T143" s="128">
        <f>SUM(T144:T147)</f>
        <v>0</v>
      </c>
      <c r="AR143" s="122" t="s">
        <v>84</v>
      </c>
      <c r="AT143" s="129" t="s">
        <v>74</v>
      </c>
      <c r="AU143" s="129" t="s">
        <v>82</v>
      </c>
      <c r="AY143" s="122" t="s">
        <v>138</v>
      </c>
      <c r="BK143" s="130">
        <f>SUM(BK144:BK147)</f>
        <v>0</v>
      </c>
    </row>
    <row r="144" spans="2:65" s="1" customFormat="1" ht="16.5" customHeight="1">
      <c r="B144" s="133"/>
      <c r="C144" s="134" t="s">
        <v>8</v>
      </c>
      <c r="D144" s="134" t="s">
        <v>141</v>
      </c>
      <c r="E144" s="135" t="s">
        <v>269</v>
      </c>
      <c r="F144" s="136" t="s">
        <v>270</v>
      </c>
      <c r="G144" s="137" t="s">
        <v>271</v>
      </c>
      <c r="H144" s="138">
        <v>20</v>
      </c>
      <c r="I144" s="139"/>
      <c r="J144" s="140">
        <f>ROUND(I144*H144,1)</f>
        <v>0</v>
      </c>
      <c r="K144" s="141"/>
      <c r="L144" s="142"/>
      <c r="M144" s="143" t="s">
        <v>1</v>
      </c>
      <c r="N144" s="144" t="s">
        <v>40</v>
      </c>
      <c r="P144" s="145">
        <f>O144*H144</f>
        <v>0</v>
      </c>
      <c r="Q144" s="145">
        <v>0</v>
      </c>
      <c r="R144" s="145">
        <f>Q144*H144</f>
        <v>0</v>
      </c>
      <c r="S144" s="145">
        <v>0</v>
      </c>
      <c r="T144" s="146">
        <f>S144*H144</f>
        <v>0</v>
      </c>
      <c r="AR144" s="147" t="s">
        <v>145</v>
      </c>
      <c r="AT144" s="147" t="s">
        <v>141</v>
      </c>
      <c r="AU144" s="147" t="s">
        <v>84</v>
      </c>
      <c r="AY144" s="13" t="s">
        <v>138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3" t="s">
        <v>82</v>
      </c>
      <c r="BK144" s="148">
        <f>ROUND(I144*H144,1)</f>
        <v>0</v>
      </c>
      <c r="BL144" s="13" t="s">
        <v>146</v>
      </c>
      <c r="BM144" s="147" t="s">
        <v>313</v>
      </c>
    </row>
    <row r="145" spans="2:65" s="1" customFormat="1" ht="21.75" customHeight="1">
      <c r="B145" s="133"/>
      <c r="C145" s="149" t="s">
        <v>146</v>
      </c>
      <c r="D145" s="149" t="s">
        <v>152</v>
      </c>
      <c r="E145" s="150" t="s">
        <v>273</v>
      </c>
      <c r="F145" s="151" t="s">
        <v>274</v>
      </c>
      <c r="G145" s="152" t="s">
        <v>271</v>
      </c>
      <c r="H145" s="153">
        <v>20</v>
      </c>
      <c r="I145" s="154"/>
      <c r="J145" s="155">
        <f>ROUND(I145*H145,1)</f>
        <v>0</v>
      </c>
      <c r="K145" s="156"/>
      <c r="L145" s="28"/>
      <c r="M145" s="157" t="s">
        <v>1</v>
      </c>
      <c r="N145" s="158" t="s">
        <v>40</v>
      </c>
      <c r="P145" s="145">
        <f>O145*H145</f>
        <v>0</v>
      </c>
      <c r="Q145" s="145">
        <v>7E-05</v>
      </c>
      <c r="R145" s="145">
        <f>Q145*H145</f>
        <v>0.0013999999999999998</v>
      </c>
      <c r="S145" s="145">
        <v>0</v>
      </c>
      <c r="T145" s="146">
        <f>S145*H145</f>
        <v>0</v>
      </c>
      <c r="AR145" s="147" t="s">
        <v>146</v>
      </c>
      <c r="AT145" s="147" t="s">
        <v>152</v>
      </c>
      <c r="AU145" s="147" t="s">
        <v>84</v>
      </c>
      <c r="AY145" s="13" t="s">
        <v>138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3" t="s">
        <v>82</v>
      </c>
      <c r="BK145" s="148">
        <f>ROUND(I145*H145,1)</f>
        <v>0</v>
      </c>
      <c r="BL145" s="13" t="s">
        <v>146</v>
      </c>
      <c r="BM145" s="147" t="s">
        <v>314</v>
      </c>
    </row>
    <row r="146" spans="2:65" s="1" customFormat="1" ht="24.15" customHeight="1">
      <c r="B146" s="133"/>
      <c r="C146" s="149" t="s">
        <v>209</v>
      </c>
      <c r="D146" s="149" t="s">
        <v>152</v>
      </c>
      <c r="E146" s="150" t="s">
        <v>277</v>
      </c>
      <c r="F146" s="151" t="s">
        <v>278</v>
      </c>
      <c r="G146" s="152" t="s">
        <v>159</v>
      </c>
      <c r="H146" s="159"/>
      <c r="I146" s="154"/>
      <c r="J146" s="155">
        <f>ROUND(I146*H146,1)</f>
        <v>0</v>
      </c>
      <c r="K146" s="156"/>
      <c r="L146" s="28"/>
      <c r="M146" s="157" t="s">
        <v>1</v>
      </c>
      <c r="N146" s="158" t="s">
        <v>40</v>
      </c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146</v>
      </c>
      <c r="AT146" s="147" t="s">
        <v>152</v>
      </c>
      <c r="AU146" s="147" t="s">
        <v>84</v>
      </c>
      <c r="AY146" s="13" t="s">
        <v>138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3" t="s">
        <v>82</v>
      </c>
      <c r="BK146" s="148">
        <f>ROUND(I146*H146,1)</f>
        <v>0</v>
      </c>
      <c r="BL146" s="13" t="s">
        <v>146</v>
      </c>
      <c r="BM146" s="147" t="s">
        <v>315</v>
      </c>
    </row>
    <row r="147" spans="2:65" s="1" customFormat="1" ht="24.15" customHeight="1">
      <c r="B147" s="133"/>
      <c r="C147" s="149" t="s">
        <v>213</v>
      </c>
      <c r="D147" s="149" t="s">
        <v>152</v>
      </c>
      <c r="E147" s="150" t="s">
        <v>281</v>
      </c>
      <c r="F147" s="151" t="s">
        <v>282</v>
      </c>
      <c r="G147" s="152" t="s">
        <v>159</v>
      </c>
      <c r="H147" s="159"/>
      <c r="I147" s="154"/>
      <c r="J147" s="155">
        <f>ROUND(I147*H147,1)</f>
        <v>0</v>
      </c>
      <c r="K147" s="156"/>
      <c r="L147" s="28"/>
      <c r="M147" s="157" t="s">
        <v>1</v>
      </c>
      <c r="N147" s="158" t="s">
        <v>40</v>
      </c>
      <c r="P147" s="145">
        <f>O147*H147</f>
        <v>0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146</v>
      </c>
      <c r="AT147" s="147" t="s">
        <v>152</v>
      </c>
      <c r="AU147" s="147" t="s">
        <v>84</v>
      </c>
      <c r="AY147" s="13" t="s">
        <v>138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3" t="s">
        <v>82</v>
      </c>
      <c r="BK147" s="148">
        <f>ROUND(I147*H147,1)</f>
        <v>0</v>
      </c>
      <c r="BL147" s="13" t="s">
        <v>146</v>
      </c>
      <c r="BM147" s="147" t="s">
        <v>316</v>
      </c>
    </row>
    <row r="148" spans="2:63" s="11" customFormat="1" ht="25.95" customHeight="1">
      <c r="B148" s="121"/>
      <c r="D148" s="122" t="s">
        <v>74</v>
      </c>
      <c r="E148" s="123" t="s">
        <v>284</v>
      </c>
      <c r="F148" s="123" t="s">
        <v>285</v>
      </c>
      <c r="I148" s="124"/>
      <c r="J148" s="125">
        <f>BK148</f>
        <v>0</v>
      </c>
      <c r="L148" s="121"/>
      <c r="M148" s="126"/>
      <c r="P148" s="127">
        <f>SUM(P149:P150)</f>
        <v>0</v>
      </c>
      <c r="R148" s="127">
        <f>SUM(R149:R150)</f>
        <v>0</v>
      </c>
      <c r="T148" s="128">
        <f>SUM(T149:T150)</f>
        <v>0</v>
      </c>
      <c r="AR148" s="122" t="s">
        <v>156</v>
      </c>
      <c r="AT148" s="129" t="s">
        <v>74</v>
      </c>
      <c r="AU148" s="129" t="s">
        <v>75</v>
      </c>
      <c r="AY148" s="122" t="s">
        <v>138</v>
      </c>
      <c r="BK148" s="130">
        <f>SUM(BK149:BK150)</f>
        <v>0</v>
      </c>
    </row>
    <row r="149" spans="2:65" s="1" customFormat="1" ht="16.5" customHeight="1">
      <c r="B149" s="133"/>
      <c r="C149" s="149" t="s">
        <v>217</v>
      </c>
      <c r="D149" s="149" t="s">
        <v>152</v>
      </c>
      <c r="E149" s="150" t="s">
        <v>287</v>
      </c>
      <c r="F149" s="151" t="s">
        <v>288</v>
      </c>
      <c r="G149" s="152" t="s">
        <v>289</v>
      </c>
      <c r="H149" s="153">
        <v>24</v>
      </c>
      <c r="I149" s="154"/>
      <c r="J149" s="155">
        <f>ROUND(I149*H149,1)</f>
        <v>0</v>
      </c>
      <c r="K149" s="156"/>
      <c r="L149" s="28"/>
      <c r="M149" s="157" t="s">
        <v>1</v>
      </c>
      <c r="N149" s="158" t="s">
        <v>40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156</v>
      </c>
      <c r="AT149" s="147" t="s">
        <v>152</v>
      </c>
      <c r="AU149" s="147" t="s">
        <v>82</v>
      </c>
      <c r="AY149" s="13" t="s">
        <v>138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3" t="s">
        <v>82</v>
      </c>
      <c r="BK149" s="148">
        <f>ROUND(I149*H149,1)</f>
        <v>0</v>
      </c>
      <c r="BL149" s="13" t="s">
        <v>156</v>
      </c>
      <c r="BM149" s="147" t="s">
        <v>317</v>
      </c>
    </row>
    <row r="150" spans="2:65" s="1" customFormat="1" ht="33" customHeight="1">
      <c r="B150" s="133"/>
      <c r="C150" s="149" t="s">
        <v>221</v>
      </c>
      <c r="D150" s="149" t="s">
        <v>152</v>
      </c>
      <c r="E150" s="150" t="s">
        <v>331</v>
      </c>
      <c r="F150" s="151" t="s">
        <v>332</v>
      </c>
      <c r="G150" s="152" t="s">
        <v>256</v>
      </c>
      <c r="H150" s="153">
        <v>1</v>
      </c>
      <c r="I150" s="154"/>
      <c r="J150" s="155">
        <f>ROUND(I150*H150,1)</f>
        <v>0</v>
      </c>
      <c r="K150" s="156"/>
      <c r="L150" s="28"/>
      <c r="M150" s="160" t="s">
        <v>1</v>
      </c>
      <c r="N150" s="161" t="s">
        <v>40</v>
      </c>
      <c r="O150" s="162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AR150" s="147" t="s">
        <v>156</v>
      </c>
      <c r="AT150" s="147" t="s">
        <v>152</v>
      </c>
      <c r="AU150" s="147" t="s">
        <v>82</v>
      </c>
      <c r="AY150" s="13" t="s">
        <v>138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3" t="s">
        <v>82</v>
      </c>
      <c r="BK150" s="148">
        <f>ROUND(I150*H150,1)</f>
        <v>0</v>
      </c>
      <c r="BL150" s="13" t="s">
        <v>156</v>
      </c>
      <c r="BM150" s="147" t="s">
        <v>333</v>
      </c>
    </row>
    <row r="151" spans="2:12" s="1" customFormat="1" ht="6.9" customHeight="1">
      <c r="B151" s="40"/>
      <c r="C151" s="41"/>
      <c r="D151" s="41"/>
      <c r="E151" s="41"/>
      <c r="F151" s="41"/>
      <c r="G151" s="41"/>
      <c r="H151" s="41"/>
      <c r="I151" s="41"/>
      <c r="J151" s="41"/>
      <c r="K151" s="41"/>
      <c r="L151" s="28"/>
    </row>
  </sheetData>
  <autoFilter ref="C124:K15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6"/>
  <sheetViews>
    <sheetView showGridLines="0" workbookViewId="0" topLeftCell="A118">
      <selection activeCell="F133" sqref="F1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3" t="s">
        <v>107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108</v>
      </c>
      <c r="L4" s="16"/>
      <c r="M4" s="89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Nemocnice Vyškov, p.o.</v>
      </c>
      <c r="F7" s="209"/>
      <c r="G7" s="209"/>
      <c r="H7" s="209"/>
      <c r="L7" s="16"/>
    </row>
    <row r="8" spans="2:12" ht="12" customHeight="1">
      <c r="B8" s="16"/>
      <c r="D8" s="23" t="s">
        <v>109</v>
      </c>
      <c r="L8" s="16"/>
    </row>
    <row r="9" spans="2:12" s="1" customFormat="1" ht="16.5" customHeight="1">
      <c r="B9" s="28"/>
      <c r="E9" s="208" t="s">
        <v>110</v>
      </c>
      <c r="F9" s="210"/>
      <c r="G9" s="210"/>
      <c r="H9" s="210"/>
      <c r="L9" s="28"/>
    </row>
    <row r="10" spans="2:12" s="1" customFormat="1" ht="12" customHeight="1">
      <c r="B10" s="28"/>
      <c r="D10" s="23" t="s">
        <v>111</v>
      </c>
      <c r="L10" s="28"/>
    </row>
    <row r="11" spans="2:12" s="1" customFormat="1" ht="16.5" customHeight="1">
      <c r="B11" s="28"/>
      <c r="E11" s="165" t="s">
        <v>337</v>
      </c>
      <c r="F11" s="210"/>
      <c r="G11" s="210"/>
      <c r="H11" s="210"/>
      <c r="L11" s="28"/>
    </row>
    <row r="12" spans="2:12" s="1" customFormat="1" ht="10.2">
      <c r="B12" s="28"/>
      <c r="L12" s="28"/>
    </row>
    <row r="13" spans="2:12" s="1" customFormat="1" ht="12" customHeight="1">
      <c r="B13" s="28"/>
      <c r="D13" s="23" t="s">
        <v>18</v>
      </c>
      <c r="F13" s="21" t="s">
        <v>1</v>
      </c>
      <c r="I13" s="23" t="s">
        <v>19</v>
      </c>
      <c r="J13" s="21" t="s">
        <v>1</v>
      </c>
      <c r="L13" s="28"/>
    </row>
    <row r="14" spans="2:12" s="1" customFormat="1" ht="12" customHeight="1">
      <c r="B14" s="28"/>
      <c r="D14" s="23" t="s">
        <v>20</v>
      </c>
      <c r="F14" s="21" t="s">
        <v>21</v>
      </c>
      <c r="I14" s="23" t="s">
        <v>22</v>
      </c>
      <c r="J14" s="48" t="str">
        <f>'Rekapitulace stavby'!AN8</f>
        <v>28. 7. 2023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3" t="s">
        <v>24</v>
      </c>
      <c r="I16" s="23" t="s">
        <v>25</v>
      </c>
      <c r="J16" s="21" t="str">
        <f>IF('Rekapitulace stavby'!AN10="","",'Rekapitulace stavby'!AN10)</f>
        <v/>
      </c>
      <c r="L16" s="28"/>
    </row>
    <row r="17" spans="2:12" s="1" customFormat="1" ht="18" customHeight="1">
      <c r="B17" s="28"/>
      <c r="E17" s="21" t="str">
        <f>IF('Rekapitulace stavby'!E11="","",'Rekapitulace stavby'!E11)</f>
        <v xml:space="preserve"> </v>
      </c>
      <c r="I17" s="23" t="s">
        <v>26</v>
      </c>
      <c r="J17" s="21" t="str">
        <f>IF('Rekapitulace stavby'!AN11="","",'Rekapitulace stavby'!AN11)</f>
        <v/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25</v>
      </c>
      <c r="J19" s="24" t="str">
        <f>'Rekapitulace stavby'!AN13</f>
        <v>Vyplň údaj</v>
      </c>
      <c r="L19" s="28"/>
    </row>
    <row r="20" spans="2:12" s="1" customFormat="1" ht="18" customHeight="1">
      <c r="B20" s="28"/>
      <c r="E20" s="211" t="str">
        <f>'Rekapitulace stavby'!E14</f>
        <v>Vyplň údaj</v>
      </c>
      <c r="F20" s="191"/>
      <c r="G20" s="191"/>
      <c r="H20" s="191"/>
      <c r="I20" s="23" t="s">
        <v>26</v>
      </c>
      <c r="J20" s="24" t="str">
        <f>'Rekapitulace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25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25</v>
      </c>
      <c r="J25" s="21" t="str">
        <f>IF('Rekapitulace stavby'!AN19="","",'Rekapitulace stavby'!AN19)</f>
        <v/>
      </c>
      <c r="L25" s="28"/>
    </row>
    <row r="26" spans="2:12" s="1" customFormat="1" ht="18" customHeight="1">
      <c r="B26" s="28"/>
      <c r="E26" s="21" t="str">
        <f>IF('Rekapitulace stavby'!E20="","",'Rekapitulace stavby'!E20)</f>
        <v xml:space="preserve"> </v>
      </c>
      <c r="I26" s="23" t="s">
        <v>26</v>
      </c>
      <c r="J26" s="21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0"/>
      <c r="E29" s="196" t="s">
        <v>1</v>
      </c>
      <c r="F29" s="196"/>
      <c r="G29" s="196"/>
      <c r="H29" s="196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35</v>
      </c>
      <c r="J32" s="62">
        <f>ROUND(J125,1)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>
      <c r="B35" s="28"/>
      <c r="D35" s="51" t="s">
        <v>39</v>
      </c>
      <c r="E35" s="23" t="s">
        <v>40</v>
      </c>
      <c r="F35" s="82">
        <f>ROUND((SUM(BE125:BE155)),1)</f>
        <v>0</v>
      </c>
      <c r="I35" s="92">
        <v>0.21</v>
      </c>
      <c r="J35" s="82">
        <f>ROUND(((SUM(BE125:BE155))*I35),1)</f>
        <v>0</v>
      </c>
      <c r="L35" s="28"/>
    </row>
    <row r="36" spans="2:12" s="1" customFormat="1" ht="14.4" customHeight="1">
      <c r="B36" s="28"/>
      <c r="E36" s="23" t="s">
        <v>41</v>
      </c>
      <c r="F36" s="82">
        <f>ROUND((SUM(BF125:BF155)),1)</f>
        <v>0</v>
      </c>
      <c r="I36" s="92">
        <v>0.15</v>
      </c>
      <c r="J36" s="82">
        <f>ROUND(((SUM(BF125:BF155))*I36),1)</f>
        <v>0</v>
      </c>
      <c r="L36" s="28"/>
    </row>
    <row r="37" spans="2:12" s="1" customFormat="1" ht="14.4" customHeight="1" hidden="1">
      <c r="B37" s="28"/>
      <c r="E37" s="23" t="s">
        <v>42</v>
      </c>
      <c r="F37" s="82">
        <f>ROUND((SUM(BG125:BG155)),1)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3" t="s">
        <v>43</v>
      </c>
      <c r="F38" s="82">
        <f>ROUND((SUM(BH125:BH155)),1)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3" t="s">
        <v>44</v>
      </c>
      <c r="F39" s="82">
        <f>ROUND((SUM(BI125:BI155)),1)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28"/>
      <c r="D61" s="39" t="s">
        <v>50</v>
      </c>
      <c r="E61" s="30"/>
      <c r="F61" s="99" t="s">
        <v>51</v>
      </c>
      <c r="G61" s="39" t="s">
        <v>50</v>
      </c>
      <c r="H61" s="30"/>
      <c r="I61" s="30"/>
      <c r="J61" s="100" t="s">
        <v>51</v>
      </c>
      <c r="K61" s="30"/>
      <c r="L61" s="28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28"/>
      <c r="D76" s="39" t="s">
        <v>50</v>
      </c>
      <c r="E76" s="30"/>
      <c r="F76" s="99" t="s">
        <v>51</v>
      </c>
      <c r="G76" s="39" t="s">
        <v>50</v>
      </c>
      <c r="H76" s="30"/>
      <c r="I76" s="30"/>
      <c r="J76" s="100" t="s">
        <v>51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113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8" t="str">
        <f>E7</f>
        <v>Nemocnice Vyškov, p.o.</v>
      </c>
      <c r="F85" s="209"/>
      <c r="G85" s="209"/>
      <c r="H85" s="209"/>
      <c r="L85" s="28"/>
    </row>
    <row r="86" spans="2:12" ht="12" customHeight="1" hidden="1">
      <c r="B86" s="16"/>
      <c r="C86" s="23" t="s">
        <v>109</v>
      </c>
      <c r="L86" s="16"/>
    </row>
    <row r="87" spans="2:12" s="1" customFormat="1" ht="16.5" customHeight="1" hidden="1">
      <c r="B87" s="28"/>
      <c r="E87" s="208" t="s">
        <v>110</v>
      </c>
      <c r="F87" s="210"/>
      <c r="G87" s="210"/>
      <c r="H87" s="210"/>
      <c r="L87" s="28"/>
    </row>
    <row r="88" spans="2:12" s="1" customFormat="1" ht="12" customHeight="1" hidden="1">
      <c r="B88" s="28"/>
      <c r="C88" s="23" t="s">
        <v>111</v>
      </c>
      <c r="L88" s="28"/>
    </row>
    <row r="89" spans="2:12" s="1" customFormat="1" ht="16.5" customHeight="1" hidden="1">
      <c r="B89" s="28"/>
      <c r="E89" s="165" t="str">
        <f>E11</f>
        <v>23-400-01-7 - OPS 9 (Pavilon C2)</v>
      </c>
      <c r="F89" s="210"/>
      <c r="G89" s="210"/>
      <c r="H89" s="210"/>
      <c r="L89" s="28"/>
    </row>
    <row r="90" spans="2:12" s="1" customFormat="1" ht="6.9" customHeight="1" hidden="1">
      <c r="B90" s="28"/>
      <c r="L90" s="28"/>
    </row>
    <row r="91" spans="2:12" s="1" customFormat="1" ht="12" customHeight="1" hidden="1">
      <c r="B91" s="28"/>
      <c r="C91" s="23" t="s">
        <v>20</v>
      </c>
      <c r="F91" s="21" t="str">
        <f>F14</f>
        <v xml:space="preserve"> </v>
      </c>
      <c r="I91" s="23" t="s">
        <v>22</v>
      </c>
      <c r="J91" s="48" t="str">
        <f>IF(J14="","",J14)</f>
        <v>28. 7. 2023</v>
      </c>
      <c r="L91" s="28"/>
    </row>
    <row r="92" spans="2:12" s="1" customFormat="1" ht="6.9" customHeight="1" hidden="1">
      <c r="B92" s="28"/>
      <c r="L92" s="28"/>
    </row>
    <row r="93" spans="2:12" s="1" customFormat="1" ht="15.15" customHeight="1" hidden="1">
      <c r="B93" s="28"/>
      <c r="C93" s="23" t="s">
        <v>24</v>
      </c>
      <c r="F93" s="21" t="str">
        <f>E17</f>
        <v xml:space="preserve"> </v>
      </c>
      <c r="I93" s="23" t="s">
        <v>29</v>
      </c>
      <c r="J93" s="26" t="str">
        <f>E23</f>
        <v>Ing. Lukáš Zvolský</v>
      </c>
      <c r="L93" s="28"/>
    </row>
    <row r="94" spans="2:12" s="1" customFormat="1" ht="15.15" customHeight="1" hidden="1">
      <c r="B94" s="28"/>
      <c r="C94" s="23" t="s">
        <v>27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35" customHeight="1" hidden="1">
      <c r="B95" s="28"/>
      <c r="L95" s="28"/>
    </row>
    <row r="96" spans="2:12" s="1" customFormat="1" ht="29.25" customHeight="1" hidden="1">
      <c r="B96" s="28"/>
      <c r="C96" s="101" t="s">
        <v>114</v>
      </c>
      <c r="D96" s="93"/>
      <c r="E96" s="93"/>
      <c r="F96" s="93"/>
      <c r="G96" s="93"/>
      <c r="H96" s="93"/>
      <c r="I96" s="93"/>
      <c r="J96" s="102" t="s">
        <v>115</v>
      </c>
      <c r="K96" s="93"/>
      <c r="L96" s="28"/>
    </row>
    <row r="97" spans="2:12" s="1" customFormat="1" ht="10.35" customHeight="1" hidden="1">
      <c r="B97" s="28"/>
      <c r="L97" s="28"/>
    </row>
    <row r="98" spans="2:47" s="1" customFormat="1" ht="22.8" customHeight="1" hidden="1">
      <c r="B98" s="28"/>
      <c r="C98" s="103" t="s">
        <v>116</v>
      </c>
      <c r="J98" s="62">
        <f>J125</f>
        <v>0</v>
      </c>
      <c r="L98" s="28"/>
      <c r="AU98" s="13" t="s">
        <v>117</v>
      </c>
    </row>
    <row r="99" spans="2:12" s="8" customFormat="1" ht="24.9" customHeight="1" hidden="1">
      <c r="B99" s="104"/>
      <c r="D99" s="105" t="s">
        <v>118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9" customFormat="1" ht="19.95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5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 hidden="1">
      <c r="B102" s="108"/>
      <c r="D102" s="109" t="s">
        <v>121</v>
      </c>
      <c r="E102" s="110"/>
      <c r="F102" s="110"/>
      <c r="G102" s="110"/>
      <c r="H102" s="110"/>
      <c r="I102" s="110"/>
      <c r="J102" s="111">
        <f>J149</f>
        <v>0</v>
      </c>
      <c r="L102" s="108"/>
    </row>
    <row r="103" spans="2:12" s="8" customFormat="1" ht="24.9" customHeight="1" hidden="1">
      <c r="B103" s="104"/>
      <c r="D103" s="105" t="s">
        <v>122</v>
      </c>
      <c r="E103" s="106"/>
      <c r="F103" s="106"/>
      <c r="G103" s="106"/>
      <c r="H103" s="106"/>
      <c r="I103" s="106"/>
      <c r="J103" s="107">
        <f>J154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0.2" hidden="1"/>
    <row r="107" ht="10.2" hidden="1"/>
    <row r="108" ht="10.2" hidden="1"/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17" t="s">
        <v>123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Nemocnice Vyškov, p.o.</v>
      </c>
      <c r="F113" s="209"/>
      <c r="G113" s="209"/>
      <c r="H113" s="209"/>
      <c r="L113" s="28"/>
    </row>
    <row r="114" spans="2:12" ht="12" customHeight="1">
      <c r="B114" s="16"/>
      <c r="C114" s="23" t="s">
        <v>109</v>
      </c>
      <c r="L114" s="16"/>
    </row>
    <row r="115" spans="2:12" s="1" customFormat="1" ht="16.5" customHeight="1">
      <c r="B115" s="28"/>
      <c r="E115" s="208" t="s">
        <v>110</v>
      </c>
      <c r="F115" s="210"/>
      <c r="G115" s="210"/>
      <c r="H115" s="210"/>
      <c r="L115" s="28"/>
    </row>
    <row r="116" spans="2:12" s="1" customFormat="1" ht="12" customHeight="1">
      <c r="B116" s="28"/>
      <c r="C116" s="23" t="s">
        <v>111</v>
      </c>
      <c r="L116" s="28"/>
    </row>
    <row r="117" spans="2:12" s="1" customFormat="1" ht="16.5" customHeight="1">
      <c r="B117" s="28"/>
      <c r="E117" s="165" t="str">
        <f>E11</f>
        <v>23-400-01-7 - OPS 9 (Pavilon C2)</v>
      </c>
      <c r="F117" s="210"/>
      <c r="G117" s="210"/>
      <c r="H117" s="210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F14</f>
        <v xml:space="preserve"> </v>
      </c>
      <c r="I119" s="23" t="s">
        <v>22</v>
      </c>
      <c r="J119" s="48" t="str">
        <f>IF(J14="","",J14)</f>
        <v>28. 7. 2023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24</v>
      </c>
      <c r="F121" s="21" t="str">
        <f>E17</f>
        <v xml:space="preserve"> </v>
      </c>
      <c r="I121" s="23" t="s">
        <v>29</v>
      </c>
      <c r="J121" s="26" t="str">
        <f>E23</f>
        <v>Ing. Lukáš Zvolský</v>
      </c>
      <c r="L121" s="28"/>
    </row>
    <row r="122" spans="2:12" s="1" customFormat="1" ht="15.15" customHeight="1">
      <c r="B122" s="28"/>
      <c r="C122" s="23" t="s">
        <v>27</v>
      </c>
      <c r="F122" s="21" t="str">
        <f>IF(E20="","",E20)</f>
        <v>Vyplň údaj</v>
      </c>
      <c r="I122" s="23" t="s">
        <v>31</v>
      </c>
      <c r="J122" s="26" t="str">
        <f>E26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124</v>
      </c>
      <c r="D124" s="114" t="s">
        <v>60</v>
      </c>
      <c r="E124" s="114" t="s">
        <v>56</v>
      </c>
      <c r="F124" s="114" t="s">
        <v>57</v>
      </c>
      <c r="G124" s="114" t="s">
        <v>125</v>
      </c>
      <c r="H124" s="114" t="s">
        <v>126</v>
      </c>
      <c r="I124" s="114" t="s">
        <v>127</v>
      </c>
      <c r="J124" s="115" t="s">
        <v>115</v>
      </c>
      <c r="K124" s="116" t="s">
        <v>128</v>
      </c>
      <c r="L124" s="112"/>
      <c r="M124" s="55" t="s">
        <v>1</v>
      </c>
      <c r="N124" s="56" t="s">
        <v>39</v>
      </c>
      <c r="O124" s="56" t="s">
        <v>129</v>
      </c>
      <c r="P124" s="56" t="s">
        <v>130</v>
      </c>
      <c r="Q124" s="56" t="s">
        <v>131</v>
      </c>
      <c r="R124" s="56" t="s">
        <v>132</v>
      </c>
      <c r="S124" s="56" t="s">
        <v>133</v>
      </c>
      <c r="T124" s="57" t="s">
        <v>134</v>
      </c>
    </row>
    <row r="125" spans="2:63" s="1" customFormat="1" ht="22.8" customHeight="1">
      <c r="B125" s="28"/>
      <c r="C125" s="60" t="s">
        <v>135</v>
      </c>
      <c r="J125" s="117">
        <f>BK125</f>
        <v>0</v>
      </c>
      <c r="L125" s="28"/>
      <c r="M125" s="58"/>
      <c r="N125" s="49"/>
      <c r="O125" s="49"/>
      <c r="P125" s="118">
        <f>P126+P154</f>
        <v>0</v>
      </c>
      <c r="Q125" s="49"/>
      <c r="R125" s="118">
        <f>R126+R154</f>
        <v>0.012829999999999998</v>
      </c>
      <c r="S125" s="49"/>
      <c r="T125" s="119">
        <f>T126+T154</f>
        <v>0.00184</v>
      </c>
      <c r="AT125" s="13" t="s">
        <v>74</v>
      </c>
      <c r="AU125" s="13" t="s">
        <v>117</v>
      </c>
      <c r="BK125" s="120">
        <f>BK126+BK154</f>
        <v>0</v>
      </c>
    </row>
    <row r="126" spans="2:63" s="11" customFormat="1" ht="25.95" customHeight="1">
      <c r="B126" s="121"/>
      <c r="D126" s="122" t="s">
        <v>74</v>
      </c>
      <c r="E126" s="123" t="s">
        <v>136</v>
      </c>
      <c r="F126" s="123" t="s">
        <v>137</v>
      </c>
      <c r="I126" s="124"/>
      <c r="J126" s="125">
        <f>BK126</f>
        <v>0</v>
      </c>
      <c r="L126" s="121"/>
      <c r="M126" s="126"/>
      <c r="P126" s="127">
        <f>P127+P132+P149</f>
        <v>0</v>
      </c>
      <c r="R126" s="127">
        <f>R127+R132+R149</f>
        <v>0.012829999999999998</v>
      </c>
      <c r="T126" s="128">
        <f>T127+T132+T149</f>
        <v>0.00184</v>
      </c>
      <c r="AR126" s="122" t="s">
        <v>84</v>
      </c>
      <c r="AT126" s="129" t="s">
        <v>74</v>
      </c>
      <c r="AU126" s="129" t="s">
        <v>75</v>
      </c>
      <c r="AY126" s="122" t="s">
        <v>138</v>
      </c>
      <c r="BK126" s="130">
        <f>BK127+BK132+BK149</f>
        <v>0</v>
      </c>
    </row>
    <row r="127" spans="2:63" s="11" customFormat="1" ht="22.8" customHeight="1">
      <c r="B127" s="121"/>
      <c r="D127" s="122" t="s">
        <v>74</v>
      </c>
      <c r="E127" s="131" t="s">
        <v>139</v>
      </c>
      <c r="F127" s="131" t="s">
        <v>140</v>
      </c>
      <c r="I127" s="124"/>
      <c r="J127" s="132">
        <f>BK127</f>
        <v>0</v>
      </c>
      <c r="L127" s="121"/>
      <c r="M127" s="126"/>
      <c r="P127" s="127">
        <f>SUM(P128:P131)</f>
        <v>0</v>
      </c>
      <c r="R127" s="127">
        <f>SUM(R128:R131)</f>
        <v>0</v>
      </c>
      <c r="T127" s="128">
        <f>SUM(T128:T131)</f>
        <v>0</v>
      </c>
      <c r="AR127" s="122" t="s">
        <v>84</v>
      </c>
      <c r="AT127" s="129" t="s">
        <v>74</v>
      </c>
      <c r="AU127" s="129" t="s">
        <v>82</v>
      </c>
      <c r="AY127" s="122" t="s">
        <v>138</v>
      </c>
      <c r="BK127" s="130">
        <f>SUM(BK128:BK131)</f>
        <v>0</v>
      </c>
    </row>
    <row r="128" spans="2:65" s="1" customFormat="1" ht="16.5" customHeight="1">
      <c r="B128" s="133"/>
      <c r="C128" s="134" t="s">
        <v>82</v>
      </c>
      <c r="D128" s="134" t="s">
        <v>141</v>
      </c>
      <c r="E128" s="135" t="s">
        <v>338</v>
      </c>
      <c r="F128" s="136" t="s">
        <v>339</v>
      </c>
      <c r="G128" s="137" t="s">
        <v>144</v>
      </c>
      <c r="H128" s="138">
        <v>2</v>
      </c>
      <c r="I128" s="139"/>
      <c r="J128" s="140">
        <f>ROUND(I128*H128,1)</f>
        <v>0</v>
      </c>
      <c r="K128" s="141"/>
      <c r="L128" s="142"/>
      <c r="M128" s="143" t="s">
        <v>1</v>
      </c>
      <c r="N128" s="144" t="s">
        <v>40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145</v>
      </c>
      <c r="AT128" s="147" t="s">
        <v>141</v>
      </c>
      <c r="AU128" s="147" t="s">
        <v>84</v>
      </c>
      <c r="AY128" s="13" t="s">
        <v>138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3" t="s">
        <v>82</v>
      </c>
      <c r="BK128" s="148">
        <f>ROUND(I128*H128,1)</f>
        <v>0</v>
      </c>
      <c r="BL128" s="13" t="s">
        <v>146</v>
      </c>
      <c r="BM128" s="147" t="s">
        <v>340</v>
      </c>
    </row>
    <row r="129" spans="2:65" s="1" customFormat="1" ht="16.5" customHeight="1">
      <c r="B129" s="133"/>
      <c r="C129" s="149" t="s">
        <v>84</v>
      </c>
      <c r="D129" s="149" t="s">
        <v>152</v>
      </c>
      <c r="E129" s="150" t="s">
        <v>153</v>
      </c>
      <c r="F129" s="151" t="s">
        <v>154</v>
      </c>
      <c r="G129" s="152" t="s">
        <v>144</v>
      </c>
      <c r="H129" s="153">
        <v>2</v>
      </c>
      <c r="I129" s="154"/>
      <c r="J129" s="155">
        <f>ROUND(I129*H129,1)</f>
        <v>0</v>
      </c>
      <c r="K129" s="156"/>
      <c r="L129" s="28"/>
      <c r="M129" s="157" t="s">
        <v>1</v>
      </c>
      <c r="N129" s="158" t="s">
        <v>40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146</v>
      </c>
      <c r="AT129" s="147" t="s">
        <v>152</v>
      </c>
      <c r="AU129" s="147" t="s">
        <v>84</v>
      </c>
      <c r="AY129" s="13" t="s">
        <v>138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3" t="s">
        <v>82</v>
      </c>
      <c r="BK129" s="148">
        <f>ROUND(I129*H129,1)</f>
        <v>0</v>
      </c>
      <c r="BL129" s="13" t="s">
        <v>146</v>
      </c>
      <c r="BM129" s="147" t="s">
        <v>341</v>
      </c>
    </row>
    <row r="130" spans="2:65" s="1" customFormat="1" ht="24.15" customHeight="1">
      <c r="B130" s="133"/>
      <c r="C130" s="149" t="s">
        <v>151</v>
      </c>
      <c r="D130" s="149" t="s">
        <v>152</v>
      </c>
      <c r="E130" s="150" t="s">
        <v>157</v>
      </c>
      <c r="F130" s="151" t="s">
        <v>158</v>
      </c>
      <c r="G130" s="152" t="s">
        <v>159</v>
      </c>
      <c r="H130" s="159"/>
      <c r="I130" s="154"/>
      <c r="J130" s="155">
        <f>ROUND(I130*H130,1)</f>
        <v>0</v>
      </c>
      <c r="K130" s="156"/>
      <c r="L130" s="28"/>
      <c r="M130" s="157" t="s">
        <v>1</v>
      </c>
      <c r="N130" s="158" t="s">
        <v>40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146</v>
      </c>
      <c r="AT130" s="147" t="s">
        <v>152</v>
      </c>
      <c r="AU130" s="147" t="s">
        <v>84</v>
      </c>
      <c r="AY130" s="13" t="s">
        <v>138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3" t="s">
        <v>82</v>
      </c>
      <c r="BK130" s="148">
        <f>ROUND(I130*H130,1)</f>
        <v>0</v>
      </c>
      <c r="BL130" s="13" t="s">
        <v>146</v>
      </c>
      <c r="BM130" s="147" t="s">
        <v>342</v>
      </c>
    </row>
    <row r="131" spans="2:65" s="1" customFormat="1" ht="24.15" customHeight="1">
      <c r="B131" s="133"/>
      <c r="C131" s="149" t="s">
        <v>156</v>
      </c>
      <c r="D131" s="149" t="s">
        <v>152</v>
      </c>
      <c r="E131" s="150" t="s">
        <v>162</v>
      </c>
      <c r="F131" s="151" t="s">
        <v>163</v>
      </c>
      <c r="G131" s="152" t="s">
        <v>159</v>
      </c>
      <c r="H131" s="159"/>
      <c r="I131" s="154"/>
      <c r="J131" s="155">
        <f>ROUND(I131*H131,1)</f>
        <v>0</v>
      </c>
      <c r="K131" s="156"/>
      <c r="L131" s="28"/>
      <c r="M131" s="157" t="s">
        <v>1</v>
      </c>
      <c r="N131" s="158" t="s">
        <v>40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146</v>
      </c>
      <c r="AT131" s="147" t="s">
        <v>152</v>
      </c>
      <c r="AU131" s="147" t="s">
        <v>84</v>
      </c>
      <c r="AY131" s="13" t="s">
        <v>138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3" t="s">
        <v>82</v>
      </c>
      <c r="BK131" s="148">
        <f>ROUND(I131*H131,1)</f>
        <v>0</v>
      </c>
      <c r="BL131" s="13" t="s">
        <v>146</v>
      </c>
      <c r="BM131" s="147" t="s">
        <v>343</v>
      </c>
    </row>
    <row r="132" spans="2:63" s="11" customFormat="1" ht="22.8" customHeight="1">
      <c r="B132" s="121"/>
      <c r="D132" s="122" t="s">
        <v>74</v>
      </c>
      <c r="E132" s="131" t="s">
        <v>165</v>
      </c>
      <c r="F132" s="131" t="s">
        <v>166</v>
      </c>
      <c r="I132" s="124"/>
      <c r="J132" s="132">
        <f>BK132</f>
        <v>0</v>
      </c>
      <c r="L132" s="121"/>
      <c r="M132" s="126"/>
      <c r="P132" s="127">
        <f>SUM(P133:P148)</f>
        <v>0</v>
      </c>
      <c r="R132" s="127">
        <f>SUM(R133:R148)</f>
        <v>0.012479999999999998</v>
      </c>
      <c r="T132" s="128">
        <f>SUM(T133:T148)</f>
        <v>0.00184</v>
      </c>
      <c r="AR132" s="122" t="s">
        <v>84</v>
      </c>
      <c r="AT132" s="129" t="s">
        <v>74</v>
      </c>
      <c r="AU132" s="129" t="s">
        <v>82</v>
      </c>
      <c r="AY132" s="122" t="s">
        <v>138</v>
      </c>
      <c r="BK132" s="130">
        <f>SUM(BK133:BK148)</f>
        <v>0</v>
      </c>
    </row>
    <row r="133" spans="2:65" s="1" customFormat="1" ht="24.15" customHeight="1">
      <c r="B133" s="133"/>
      <c r="C133" s="134" t="s">
        <v>161</v>
      </c>
      <c r="D133" s="134" t="s">
        <v>141</v>
      </c>
      <c r="E133" s="135" t="s">
        <v>201</v>
      </c>
      <c r="F133" s="136" t="s">
        <v>377</v>
      </c>
      <c r="G133" s="137" t="s">
        <v>178</v>
      </c>
      <c r="H133" s="138">
        <v>1</v>
      </c>
      <c r="I133" s="139"/>
      <c r="J133" s="140">
        <f aca="true" t="shared" si="0" ref="J133:J148">ROUND(I133*H133,1)</f>
        <v>0</v>
      </c>
      <c r="K133" s="141"/>
      <c r="L133" s="142"/>
      <c r="M133" s="143" t="s">
        <v>1</v>
      </c>
      <c r="N133" s="144" t="s">
        <v>40</v>
      </c>
      <c r="P133" s="145">
        <f aca="true" t="shared" si="1" ref="P133:P148">O133*H133</f>
        <v>0</v>
      </c>
      <c r="Q133" s="145">
        <v>0</v>
      </c>
      <c r="R133" s="145">
        <f aca="true" t="shared" si="2" ref="R133:R148">Q133*H133</f>
        <v>0</v>
      </c>
      <c r="S133" s="145">
        <v>0</v>
      </c>
      <c r="T133" s="146">
        <f aca="true" t="shared" si="3" ref="T133:T148">S133*H133</f>
        <v>0</v>
      </c>
      <c r="AR133" s="147" t="s">
        <v>145</v>
      </c>
      <c r="AT133" s="147" t="s">
        <v>141</v>
      </c>
      <c r="AU133" s="147" t="s">
        <v>84</v>
      </c>
      <c r="AY133" s="13" t="s">
        <v>138</v>
      </c>
      <c r="BE133" s="148">
        <f aca="true" t="shared" si="4" ref="BE133:BE148">IF(N133="základní",J133,0)</f>
        <v>0</v>
      </c>
      <c r="BF133" s="148">
        <f aca="true" t="shared" si="5" ref="BF133:BF148">IF(N133="snížená",J133,0)</f>
        <v>0</v>
      </c>
      <c r="BG133" s="148">
        <f aca="true" t="shared" si="6" ref="BG133:BG148">IF(N133="zákl. přenesená",J133,0)</f>
        <v>0</v>
      </c>
      <c r="BH133" s="148">
        <f aca="true" t="shared" si="7" ref="BH133:BH148">IF(N133="sníž. přenesená",J133,0)</f>
        <v>0</v>
      </c>
      <c r="BI133" s="148">
        <f aca="true" t="shared" si="8" ref="BI133:BI148">IF(N133="nulová",J133,0)</f>
        <v>0</v>
      </c>
      <c r="BJ133" s="13" t="s">
        <v>82</v>
      </c>
      <c r="BK133" s="148">
        <f aca="true" t="shared" si="9" ref="BK133:BK148">ROUND(I133*H133,1)</f>
        <v>0</v>
      </c>
      <c r="BL133" s="13" t="s">
        <v>146</v>
      </c>
      <c r="BM133" s="147" t="s">
        <v>344</v>
      </c>
    </row>
    <row r="134" spans="2:65" s="1" customFormat="1" ht="16.5" customHeight="1">
      <c r="B134" s="133"/>
      <c r="C134" s="134" t="s">
        <v>167</v>
      </c>
      <c r="D134" s="134" t="s">
        <v>141</v>
      </c>
      <c r="E134" s="135" t="s">
        <v>206</v>
      </c>
      <c r="F134" s="136" t="s">
        <v>207</v>
      </c>
      <c r="G134" s="137" t="s">
        <v>178</v>
      </c>
      <c r="H134" s="138">
        <v>1</v>
      </c>
      <c r="I134" s="139"/>
      <c r="J134" s="140">
        <f t="shared" si="0"/>
        <v>0</v>
      </c>
      <c r="K134" s="141"/>
      <c r="L134" s="142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145</v>
      </c>
      <c r="AT134" s="147" t="s">
        <v>141</v>
      </c>
      <c r="AU134" s="147" t="s">
        <v>84</v>
      </c>
      <c r="AY134" s="13" t="s">
        <v>138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82</v>
      </c>
      <c r="BK134" s="148">
        <f t="shared" si="9"/>
        <v>0</v>
      </c>
      <c r="BL134" s="13" t="s">
        <v>146</v>
      </c>
      <c r="BM134" s="147" t="s">
        <v>345</v>
      </c>
    </row>
    <row r="135" spans="2:65" s="1" customFormat="1" ht="16.5" customHeight="1">
      <c r="B135" s="133"/>
      <c r="C135" s="134" t="s">
        <v>171</v>
      </c>
      <c r="D135" s="134" t="s">
        <v>141</v>
      </c>
      <c r="E135" s="135" t="s">
        <v>346</v>
      </c>
      <c r="F135" s="136" t="s">
        <v>347</v>
      </c>
      <c r="G135" s="137" t="s">
        <v>178</v>
      </c>
      <c r="H135" s="138">
        <v>2</v>
      </c>
      <c r="I135" s="139"/>
      <c r="J135" s="140">
        <f t="shared" si="0"/>
        <v>0</v>
      </c>
      <c r="K135" s="141"/>
      <c r="L135" s="142"/>
      <c r="M135" s="143" t="s">
        <v>1</v>
      </c>
      <c r="N135" s="144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145</v>
      </c>
      <c r="AT135" s="147" t="s">
        <v>141</v>
      </c>
      <c r="AU135" s="147" t="s">
        <v>84</v>
      </c>
      <c r="AY135" s="13" t="s">
        <v>138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82</v>
      </c>
      <c r="BK135" s="148">
        <f t="shared" si="9"/>
        <v>0</v>
      </c>
      <c r="BL135" s="13" t="s">
        <v>146</v>
      </c>
      <c r="BM135" s="147" t="s">
        <v>348</v>
      </c>
    </row>
    <row r="136" spans="2:65" s="1" customFormat="1" ht="16.5" customHeight="1">
      <c r="B136" s="133"/>
      <c r="C136" s="134" t="s">
        <v>175</v>
      </c>
      <c r="D136" s="134" t="s">
        <v>141</v>
      </c>
      <c r="E136" s="135" t="s">
        <v>349</v>
      </c>
      <c r="F136" s="136" t="s">
        <v>350</v>
      </c>
      <c r="G136" s="137" t="s">
        <v>178</v>
      </c>
      <c r="H136" s="138">
        <v>1</v>
      </c>
      <c r="I136" s="139"/>
      <c r="J136" s="140">
        <f t="shared" si="0"/>
        <v>0</v>
      </c>
      <c r="K136" s="141"/>
      <c r="L136" s="142"/>
      <c r="M136" s="143" t="s">
        <v>1</v>
      </c>
      <c r="N136" s="144" t="s">
        <v>40</v>
      </c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47" t="s">
        <v>145</v>
      </c>
      <c r="AT136" s="147" t="s">
        <v>141</v>
      </c>
      <c r="AU136" s="147" t="s">
        <v>84</v>
      </c>
      <c r="AY136" s="13" t="s">
        <v>138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3" t="s">
        <v>82</v>
      </c>
      <c r="BK136" s="148">
        <f t="shared" si="9"/>
        <v>0</v>
      </c>
      <c r="BL136" s="13" t="s">
        <v>146</v>
      </c>
      <c r="BM136" s="147" t="s">
        <v>351</v>
      </c>
    </row>
    <row r="137" spans="2:65" s="1" customFormat="1" ht="21.75" customHeight="1">
      <c r="B137" s="133"/>
      <c r="C137" s="149" t="s">
        <v>180</v>
      </c>
      <c r="D137" s="149" t="s">
        <v>152</v>
      </c>
      <c r="E137" s="150" t="s">
        <v>352</v>
      </c>
      <c r="F137" s="151" t="s">
        <v>353</v>
      </c>
      <c r="G137" s="152" t="s">
        <v>144</v>
      </c>
      <c r="H137" s="153">
        <v>2</v>
      </c>
      <c r="I137" s="154"/>
      <c r="J137" s="155">
        <f t="shared" si="0"/>
        <v>0</v>
      </c>
      <c r="K137" s="156"/>
      <c r="L137" s="28"/>
      <c r="M137" s="157" t="s">
        <v>1</v>
      </c>
      <c r="N137" s="158" t="s">
        <v>40</v>
      </c>
      <c r="P137" s="145">
        <f t="shared" si="1"/>
        <v>0</v>
      </c>
      <c r="Q137" s="145">
        <v>0</v>
      </c>
      <c r="R137" s="145">
        <f t="shared" si="2"/>
        <v>0</v>
      </c>
      <c r="S137" s="145">
        <v>0.00032</v>
      </c>
      <c r="T137" s="146">
        <f t="shared" si="3"/>
        <v>0.00064</v>
      </c>
      <c r="AR137" s="147" t="s">
        <v>146</v>
      </c>
      <c r="AT137" s="147" t="s">
        <v>152</v>
      </c>
      <c r="AU137" s="147" t="s">
        <v>84</v>
      </c>
      <c r="AY137" s="13" t="s">
        <v>138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3" t="s">
        <v>82</v>
      </c>
      <c r="BK137" s="148">
        <f t="shared" si="9"/>
        <v>0</v>
      </c>
      <c r="BL137" s="13" t="s">
        <v>146</v>
      </c>
      <c r="BM137" s="147" t="s">
        <v>354</v>
      </c>
    </row>
    <row r="138" spans="2:65" s="1" customFormat="1" ht="24.15" customHeight="1">
      <c r="B138" s="133"/>
      <c r="C138" s="149" t="s">
        <v>184</v>
      </c>
      <c r="D138" s="149" t="s">
        <v>152</v>
      </c>
      <c r="E138" s="150" t="s">
        <v>355</v>
      </c>
      <c r="F138" s="151" t="s">
        <v>356</v>
      </c>
      <c r="G138" s="152" t="s">
        <v>144</v>
      </c>
      <c r="H138" s="153">
        <v>2</v>
      </c>
      <c r="I138" s="154"/>
      <c r="J138" s="155">
        <f t="shared" si="0"/>
        <v>0</v>
      </c>
      <c r="K138" s="156"/>
      <c r="L138" s="28"/>
      <c r="M138" s="157" t="s">
        <v>1</v>
      </c>
      <c r="N138" s="158" t="s">
        <v>40</v>
      </c>
      <c r="P138" s="145">
        <f t="shared" si="1"/>
        <v>0</v>
      </c>
      <c r="Q138" s="145">
        <v>0.00601</v>
      </c>
      <c r="R138" s="145">
        <f t="shared" si="2"/>
        <v>0.01202</v>
      </c>
      <c r="S138" s="145">
        <v>0</v>
      </c>
      <c r="T138" s="146">
        <f t="shared" si="3"/>
        <v>0</v>
      </c>
      <c r="AR138" s="147" t="s">
        <v>146</v>
      </c>
      <c r="AT138" s="147" t="s">
        <v>152</v>
      </c>
      <c r="AU138" s="147" t="s">
        <v>84</v>
      </c>
      <c r="AY138" s="13" t="s">
        <v>138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3" t="s">
        <v>82</v>
      </c>
      <c r="BK138" s="148">
        <f t="shared" si="9"/>
        <v>0</v>
      </c>
      <c r="BL138" s="13" t="s">
        <v>146</v>
      </c>
      <c r="BM138" s="147" t="s">
        <v>357</v>
      </c>
    </row>
    <row r="139" spans="2:65" s="1" customFormat="1" ht="21.75" customHeight="1">
      <c r="B139" s="133"/>
      <c r="C139" s="149" t="s">
        <v>188</v>
      </c>
      <c r="D139" s="149" t="s">
        <v>152</v>
      </c>
      <c r="E139" s="150" t="s">
        <v>358</v>
      </c>
      <c r="F139" s="151" t="s">
        <v>359</v>
      </c>
      <c r="G139" s="152" t="s">
        <v>144</v>
      </c>
      <c r="H139" s="153">
        <v>2</v>
      </c>
      <c r="I139" s="154"/>
      <c r="J139" s="155">
        <f t="shared" si="0"/>
        <v>0</v>
      </c>
      <c r="K139" s="156"/>
      <c r="L139" s="28"/>
      <c r="M139" s="157" t="s">
        <v>1</v>
      </c>
      <c r="N139" s="158" t="s">
        <v>40</v>
      </c>
      <c r="P139" s="145">
        <f t="shared" si="1"/>
        <v>0</v>
      </c>
      <c r="Q139" s="145">
        <v>0</v>
      </c>
      <c r="R139" s="145">
        <f t="shared" si="2"/>
        <v>0</v>
      </c>
      <c r="S139" s="145">
        <v>0.0006</v>
      </c>
      <c r="T139" s="146">
        <f t="shared" si="3"/>
        <v>0.0012</v>
      </c>
      <c r="AR139" s="147" t="s">
        <v>146</v>
      </c>
      <c r="AT139" s="147" t="s">
        <v>152</v>
      </c>
      <c r="AU139" s="147" t="s">
        <v>84</v>
      </c>
      <c r="AY139" s="13" t="s">
        <v>138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3" t="s">
        <v>82</v>
      </c>
      <c r="BK139" s="148">
        <f t="shared" si="9"/>
        <v>0</v>
      </c>
      <c r="BL139" s="13" t="s">
        <v>146</v>
      </c>
      <c r="BM139" s="147" t="s">
        <v>360</v>
      </c>
    </row>
    <row r="140" spans="2:65" s="1" customFormat="1" ht="24.15" customHeight="1">
      <c r="B140" s="133"/>
      <c r="C140" s="149" t="s">
        <v>192</v>
      </c>
      <c r="D140" s="149" t="s">
        <v>152</v>
      </c>
      <c r="E140" s="150" t="s">
        <v>218</v>
      </c>
      <c r="F140" s="151" t="s">
        <v>361</v>
      </c>
      <c r="G140" s="152" t="s">
        <v>178</v>
      </c>
      <c r="H140" s="153">
        <v>1</v>
      </c>
      <c r="I140" s="154"/>
      <c r="J140" s="155">
        <f t="shared" si="0"/>
        <v>0</v>
      </c>
      <c r="K140" s="156"/>
      <c r="L140" s="28"/>
      <c r="M140" s="157" t="s">
        <v>1</v>
      </c>
      <c r="N140" s="158" t="s">
        <v>40</v>
      </c>
      <c r="P140" s="145">
        <f t="shared" si="1"/>
        <v>0</v>
      </c>
      <c r="Q140" s="145">
        <v>2E-05</v>
      </c>
      <c r="R140" s="145">
        <f t="shared" si="2"/>
        <v>2E-05</v>
      </c>
      <c r="S140" s="145">
        <v>0</v>
      </c>
      <c r="T140" s="146">
        <f t="shared" si="3"/>
        <v>0</v>
      </c>
      <c r="AR140" s="147" t="s">
        <v>146</v>
      </c>
      <c r="AT140" s="147" t="s">
        <v>152</v>
      </c>
      <c r="AU140" s="147" t="s">
        <v>84</v>
      </c>
      <c r="AY140" s="13" t="s">
        <v>138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3" t="s">
        <v>82</v>
      </c>
      <c r="BK140" s="148">
        <f t="shared" si="9"/>
        <v>0</v>
      </c>
      <c r="BL140" s="13" t="s">
        <v>146</v>
      </c>
      <c r="BM140" s="147" t="s">
        <v>362</v>
      </c>
    </row>
    <row r="141" spans="2:65" s="1" customFormat="1" ht="24.15" customHeight="1">
      <c r="B141" s="133"/>
      <c r="C141" s="149" t="s">
        <v>196</v>
      </c>
      <c r="D141" s="149" t="s">
        <v>152</v>
      </c>
      <c r="E141" s="150" t="s">
        <v>222</v>
      </c>
      <c r="F141" s="151" t="s">
        <v>363</v>
      </c>
      <c r="G141" s="152" t="s">
        <v>178</v>
      </c>
      <c r="H141" s="153">
        <v>2</v>
      </c>
      <c r="I141" s="154"/>
      <c r="J141" s="155">
        <f t="shared" si="0"/>
        <v>0</v>
      </c>
      <c r="K141" s="156"/>
      <c r="L141" s="28"/>
      <c r="M141" s="157" t="s">
        <v>1</v>
      </c>
      <c r="N141" s="158" t="s">
        <v>40</v>
      </c>
      <c r="P141" s="145">
        <f t="shared" si="1"/>
        <v>0</v>
      </c>
      <c r="Q141" s="145">
        <v>2E-05</v>
      </c>
      <c r="R141" s="145">
        <f t="shared" si="2"/>
        <v>4E-05</v>
      </c>
      <c r="S141" s="145">
        <v>0</v>
      </c>
      <c r="T141" s="146">
        <f t="shared" si="3"/>
        <v>0</v>
      </c>
      <c r="AR141" s="147" t="s">
        <v>146</v>
      </c>
      <c r="AT141" s="147" t="s">
        <v>152</v>
      </c>
      <c r="AU141" s="147" t="s">
        <v>84</v>
      </c>
      <c r="AY141" s="13" t="s">
        <v>138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3" t="s">
        <v>82</v>
      </c>
      <c r="BK141" s="148">
        <f t="shared" si="9"/>
        <v>0</v>
      </c>
      <c r="BL141" s="13" t="s">
        <v>146</v>
      </c>
      <c r="BM141" s="147" t="s">
        <v>364</v>
      </c>
    </row>
    <row r="142" spans="2:65" s="1" customFormat="1" ht="16.5" customHeight="1">
      <c r="B142" s="133"/>
      <c r="C142" s="149" t="s">
        <v>200</v>
      </c>
      <c r="D142" s="149" t="s">
        <v>152</v>
      </c>
      <c r="E142" s="150" t="s">
        <v>233</v>
      </c>
      <c r="F142" s="151" t="s">
        <v>234</v>
      </c>
      <c r="G142" s="152" t="s">
        <v>178</v>
      </c>
      <c r="H142" s="153">
        <v>1</v>
      </c>
      <c r="I142" s="154"/>
      <c r="J142" s="155">
        <f t="shared" si="0"/>
        <v>0</v>
      </c>
      <c r="K142" s="156"/>
      <c r="L142" s="28"/>
      <c r="M142" s="157" t="s">
        <v>1</v>
      </c>
      <c r="N142" s="158" t="s">
        <v>40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47" t="s">
        <v>146</v>
      </c>
      <c r="AT142" s="147" t="s">
        <v>152</v>
      </c>
      <c r="AU142" s="147" t="s">
        <v>84</v>
      </c>
      <c r="AY142" s="13" t="s">
        <v>138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3" t="s">
        <v>82</v>
      </c>
      <c r="BK142" s="148">
        <f t="shared" si="9"/>
        <v>0</v>
      </c>
      <c r="BL142" s="13" t="s">
        <v>146</v>
      </c>
      <c r="BM142" s="147" t="s">
        <v>365</v>
      </c>
    </row>
    <row r="143" spans="2:65" s="1" customFormat="1" ht="16.5" customHeight="1">
      <c r="B143" s="133"/>
      <c r="C143" s="149" t="s">
        <v>8</v>
      </c>
      <c r="D143" s="149" t="s">
        <v>152</v>
      </c>
      <c r="E143" s="150" t="s">
        <v>237</v>
      </c>
      <c r="F143" s="151" t="s">
        <v>238</v>
      </c>
      <c r="G143" s="152" t="s">
        <v>178</v>
      </c>
      <c r="H143" s="153">
        <v>1</v>
      </c>
      <c r="I143" s="154"/>
      <c r="J143" s="155">
        <f t="shared" si="0"/>
        <v>0</v>
      </c>
      <c r="K143" s="156"/>
      <c r="L143" s="28"/>
      <c r="M143" s="157" t="s">
        <v>1</v>
      </c>
      <c r="N143" s="158" t="s">
        <v>40</v>
      </c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AR143" s="147" t="s">
        <v>146</v>
      </c>
      <c r="AT143" s="147" t="s">
        <v>152</v>
      </c>
      <c r="AU143" s="147" t="s">
        <v>84</v>
      </c>
      <c r="AY143" s="13" t="s">
        <v>138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3" t="s">
        <v>82</v>
      </c>
      <c r="BK143" s="148">
        <f t="shared" si="9"/>
        <v>0</v>
      </c>
      <c r="BL143" s="13" t="s">
        <v>146</v>
      </c>
      <c r="BM143" s="147" t="s">
        <v>366</v>
      </c>
    </row>
    <row r="144" spans="2:65" s="1" customFormat="1" ht="24.15" customHeight="1">
      <c r="B144" s="133"/>
      <c r="C144" s="149" t="s">
        <v>146</v>
      </c>
      <c r="D144" s="149" t="s">
        <v>152</v>
      </c>
      <c r="E144" s="150" t="s">
        <v>241</v>
      </c>
      <c r="F144" s="151" t="s">
        <v>242</v>
      </c>
      <c r="G144" s="152" t="s">
        <v>144</v>
      </c>
      <c r="H144" s="153">
        <v>2</v>
      </c>
      <c r="I144" s="154"/>
      <c r="J144" s="155">
        <f t="shared" si="0"/>
        <v>0</v>
      </c>
      <c r="K144" s="156"/>
      <c r="L144" s="28"/>
      <c r="M144" s="157" t="s">
        <v>1</v>
      </c>
      <c r="N144" s="158" t="s">
        <v>40</v>
      </c>
      <c r="P144" s="145">
        <f t="shared" si="1"/>
        <v>0</v>
      </c>
      <c r="Q144" s="145">
        <v>0.00019</v>
      </c>
      <c r="R144" s="145">
        <f t="shared" si="2"/>
        <v>0.00038</v>
      </c>
      <c r="S144" s="145">
        <v>0</v>
      </c>
      <c r="T144" s="146">
        <f t="shared" si="3"/>
        <v>0</v>
      </c>
      <c r="AR144" s="147" t="s">
        <v>146</v>
      </c>
      <c r="AT144" s="147" t="s">
        <v>152</v>
      </c>
      <c r="AU144" s="147" t="s">
        <v>84</v>
      </c>
      <c r="AY144" s="13" t="s">
        <v>138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3" t="s">
        <v>82</v>
      </c>
      <c r="BK144" s="148">
        <f t="shared" si="9"/>
        <v>0</v>
      </c>
      <c r="BL144" s="13" t="s">
        <v>146</v>
      </c>
      <c r="BM144" s="147" t="s">
        <v>367</v>
      </c>
    </row>
    <row r="145" spans="2:65" s="1" customFormat="1" ht="21.75" customHeight="1">
      <c r="B145" s="133"/>
      <c r="C145" s="149" t="s">
        <v>209</v>
      </c>
      <c r="D145" s="149" t="s">
        <v>152</v>
      </c>
      <c r="E145" s="150" t="s">
        <v>245</v>
      </c>
      <c r="F145" s="151" t="s">
        <v>246</v>
      </c>
      <c r="G145" s="152" t="s">
        <v>144</v>
      </c>
      <c r="H145" s="153">
        <v>2</v>
      </c>
      <c r="I145" s="154"/>
      <c r="J145" s="155">
        <f t="shared" si="0"/>
        <v>0</v>
      </c>
      <c r="K145" s="156"/>
      <c r="L145" s="28"/>
      <c r="M145" s="157" t="s">
        <v>1</v>
      </c>
      <c r="N145" s="158" t="s">
        <v>40</v>
      </c>
      <c r="P145" s="145">
        <f t="shared" si="1"/>
        <v>0</v>
      </c>
      <c r="Q145" s="145">
        <v>1E-05</v>
      </c>
      <c r="R145" s="145">
        <f t="shared" si="2"/>
        <v>2E-05</v>
      </c>
      <c r="S145" s="145">
        <v>0</v>
      </c>
      <c r="T145" s="146">
        <f t="shared" si="3"/>
        <v>0</v>
      </c>
      <c r="AR145" s="147" t="s">
        <v>146</v>
      </c>
      <c r="AT145" s="147" t="s">
        <v>152</v>
      </c>
      <c r="AU145" s="147" t="s">
        <v>84</v>
      </c>
      <c r="AY145" s="13" t="s">
        <v>138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3" t="s">
        <v>82</v>
      </c>
      <c r="BK145" s="148">
        <f t="shared" si="9"/>
        <v>0</v>
      </c>
      <c r="BL145" s="13" t="s">
        <v>146</v>
      </c>
      <c r="BM145" s="147" t="s">
        <v>368</v>
      </c>
    </row>
    <row r="146" spans="2:65" s="1" customFormat="1" ht="16.5" customHeight="1">
      <c r="B146" s="133"/>
      <c r="C146" s="149" t="s">
        <v>213</v>
      </c>
      <c r="D146" s="149" t="s">
        <v>152</v>
      </c>
      <c r="E146" s="150" t="s">
        <v>249</v>
      </c>
      <c r="F146" s="151" t="s">
        <v>250</v>
      </c>
      <c r="G146" s="152" t="s">
        <v>251</v>
      </c>
      <c r="H146" s="153">
        <v>2</v>
      </c>
      <c r="I146" s="154"/>
      <c r="J146" s="155">
        <f t="shared" si="0"/>
        <v>0</v>
      </c>
      <c r="K146" s="156"/>
      <c r="L146" s="28"/>
      <c r="M146" s="157" t="s">
        <v>1</v>
      </c>
      <c r="N146" s="158" t="s">
        <v>40</v>
      </c>
      <c r="P146" s="145">
        <f t="shared" si="1"/>
        <v>0</v>
      </c>
      <c r="Q146" s="145">
        <v>0</v>
      </c>
      <c r="R146" s="145">
        <f t="shared" si="2"/>
        <v>0</v>
      </c>
      <c r="S146" s="145">
        <v>0</v>
      </c>
      <c r="T146" s="146">
        <f t="shared" si="3"/>
        <v>0</v>
      </c>
      <c r="AR146" s="147" t="s">
        <v>146</v>
      </c>
      <c r="AT146" s="147" t="s">
        <v>152</v>
      </c>
      <c r="AU146" s="147" t="s">
        <v>84</v>
      </c>
      <c r="AY146" s="13" t="s">
        <v>138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3" t="s">
        <v>82</v>
      </c>
      <c r="BK146" s="148">
        <f t="shared" si="9"/>
        <v>0</v>
      </c>
      <c r="BL146" s="13" t="s">
        <v>146</v>
      </c>
      <c r="BM146" s="147" t="s">
        <v>369</v>
      </c>
    </row>
    <row r="147" spans="2:65" s="1" customFormat="1" ht="24.15" customHeight="1">
      <c r="B147" s="133"/>
      <c r="C147" s="149" t="s">
        <v>217</v>
      </c>
      <c r="D147" s="149" t="s">
        <v>152</v>
      </c>
      <c r="E147" s="150" t="s">
        <v>259</v>
      </c>
      <c r="F147" s="151" t="s">
        <v>260</v>
      </c>
      <c r="G147" s="152" t="s">
        <v>159</v>
      </c>
      <c r="H147" s="159"/>
      <c r="I147" s="154"/>
      <c r="J147" s="155">
        <f t="shared" si="0"/>
        <v>0</v>
      </c>
      <c r="K147" s="156"/>
      <c r="L147" s="28"/>
      <c r="M147" s="157" t="s">
        <v>1</v>
      </c>
      <c r="N147" s="158" t="s">
        <v>40</v>
      </c>
      <c r="P147" s="145">
        <f t="shared" si="1"/>
        <v>0</v>
      </c>
      <c r="Q147" s="145">
        <v>0</v>
      </c>
      <c r="R147" s="145">
        <f t="shared" si="2"/>
        <v>0</v>
      </c>
      <c r="S147" s="145">
        <v>0</v>
      </c>
      <c r="T147" s="146">
        <f t="shared" si="3"/>
        <v>0</v>
      </c>
      <c r="AR147" s="147" t="s">
        <v>146</v>
      </c>
      <c r="AT147" s="147" t="s">
        <v>152</v>
      </c>
      <c r="AU147" s="147" t="s">
        <v>84</v>
      </c>
      <c r="AY147" s="13" t="s">
        <v>138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3" t="s">
        <v>82</v>
      </c>
      <c r="BK147" s="148">
        <f t="shared" si="9"/>
        <v>0</v>
      </c>
      <c r="BL147" s="13" t="s">
        <v>146</v>
      </c>
      <c r="BM147" s="147" t="s">
        <v>370</v>
      </c>
    </row>
    <row r="148" spans="2:65" s="1" customFormat="1" ht="24.15" customHeight="1">
      <c r="B148" s="133"/>
      <c r="C148" s="149" t="s">
        <v>221</v>
      </c>
      <c r="D148" s="149" t="s">
        <v>152</v>
      </c>
      <c r="E148" s="150" t="s">
        <v>263</v>
      </c>
      <c r="F148" s="151" t="s">
        <v>264</v>
      </c>
      <c r="G148" s="152" t="s">
        <v>159</v>
      </c>
      <c r="H148" s="159"/>
      <c r="I148" s="154"/>
      <c r="J148" s="155">
        <f t="shared" si="0"/>
        <v>0</v>
      </c>
      <c r="K148" s="156"/>
      <c r="L148" s="28"/>
      <c r="M148" s="157" t="s">
        <v>1</v>
      </c>
      <c r="N148" s="158" t="s">
        <v>40</v>
      </c>
      <c r="P148" s="145">
        <f t="shared" si="1"/>
        <v>0</v>
      </c>
      <c r="Q148" s="145">
        <v>0</v>
      </c>
      <c r="R148" s="145">
        <f t="shared" si="2"/>
        <v>0</v>
      </c>
      <c r="S148" s="145">
        <v>0</v>
      </c>
      <c r="T148" s="146">
        <f t="shared" si="3"/>
        <v>0</v>
      </c>
      <c r="AR148" s="147" t="s">
        <v>146</v>
      </c>
      <c r="AT148" s="147" t="s">
        <v>152</v>
      </c>
      <c r="AU148" s="147" t="s">
        <v>84</v>
      </c>
      <c r="AY148" s="13" t="s">
        <v>138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3" t="s">
        <v>82</v>
      </c>
      <c r="BK148" s="148">
        <f t="shared" si="9"/>
        <v>0</v>
      </c>
      <c r="BL148" s="13" t="s">
        <v>146</v>
      </c>
      <c r="BM148" s="147" t="s">
        <v>371</v>
      </c>
    </row>
    <row r="149" spans="2:63" s="11" customFormat="1" ht="22.8" customHeight="1">
      <c r="B149" s="121"/>
      <c r="D149" s="122" t="s">
        <v>74</v>
      </c>
      <c r="E149" s="131" t="s">
        <v>266</v>
      </c>
      <c r="F149" s="131" t="s">
        <v>267</v>
      </c>
      <c r="I149" s="124"/>
      <c r="J149" s="132">
        <f>BK149</f>
        <v>0</v>
      </c>
      <c r="L149" s="121"/>
      <c r="M149" s="126"/>
      <c r="P149" s="127">
        <f>SUM(P150:P153)</f>
        <v>0</v>
      </c>
      <c r="R149" s="127">
        <f>SUM(R150:R153)</f>
        <v>0.00034999999999999994</v>
      </c>
      <c r="T149" s="128">
        <f>SUM(T150:T153)</f>
        <v>0</v>
      </c>
      <c r="AR149" s="122" t="s">
        <v>84</v>
      </c>
      <c r="AT149" s="129" t="s">
        <v>74</v>
      </c>
      <c r="AU149" s="129" t="s">
        <v>82</v>
      </c>
      <c r="AY149" s="122" t="s">
        <v>138</v>
      </c>
      <c r="BK149" s="130">
        <f>SUM(BK150:BK153)</f>
        <v>0</v>
      </c>
    </row>
    <row r="150" spans="2:65" s="1" customFormat="1" ht="16.5" customHeight="1">
      <c r="B150" s="133"/>
      <c r="C150" s="134" t="s">
        <v>7</v>
      </c>
      <c r="D150" s="134" t="s">
        <v>141</v>
      </c>
      <c r="E150" s="135" t="s">
        <v>269</v>
      </c>
      <c r="F150" s="136" t="s">
        <v>270</v>
      </c>
      <c r="G150" s="137" t="s">
        <v>271</v>
      </c>
      <c r="H150" s="138">
        <v>5</v>
      </c>
      <c r="I150" s="139"/>
      <c r="J150" s="140">
        <f>ROUND(I150*H150,1)</f>
        <v>0</v>
      </c>
      <c r="K150" s="141"/>
      <c r="L150" s="142"/>
      <c r="M150" s="143" t="s">
        <v>1</v>
      </c>
      <c r="N150" s="144" t="s">
        <v>40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145</v>
      </c>
      <c r="AT150" s="147" t="s">
        <v>141</v>
      </c>
      <c r="AU150" s="147" t="s">
        <v>84</v>
      </c>
      <c r="AY150" s="13" t="s">
        <v>138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3" t="s">
        <v>82</v>
      </c>
      <c r="BK150" s="148">
        <f>ROUND(I150*H150,1)</f>
        <v>0</v>
      </c>
      <c r="BL150" s="13" t="s">
        <v>146</v>
      </c>
      <c r="BM150" s="147" t="s">
        <v>372</v>
      </c>
    </row>
    <row r="151" spans="2:65" s="1" customFormat="1" ht="21.75" customHeight="1">
      <c r="B151" s="133"/>
      <c r="C151" s="149" t="s">
        <v>228</v>
      </c>
      <c r="D151" s="149" t="s">
        <v>152</v>
      </c>
      <c r="E151" s="150" t="s">
        <v>273</v>
      </c>
      <c r="F151" s="151" t="s">
        <v>274</v>
      </c>
      <c r="G151" s="152" t="s">
        <v>271</v>
      </c>
      <c r="H151" s="153">
        <v>5</v>
      </c>
      <c r="I151" s="154"/>
      <c r="J151" s="155">
        <f>ROUND(I151*H151,1)</f>
        <v>0</v>
      </c>
      <c r="K151" s="156"/>
      <c r="L151" s="28"/>
      <c r="M151" s="157" t="s">
        <v>1</v>
      </c>
      <c r="N151" s="158" t="s">
        <v>40</v>
      </c>
      <c r="P151" s="145">
        <f>O151*H151</f>
        <v>0</v>
      </c>
      <c r="Q151" s="145">
        <v>7E-05</v>
      </c>
      <c r="R151" s="145">
        <f>Q151*H151</f>
        <v>0.00034999999999999994</v>
      </c>
      <c r="S151" s="145">
        <v>0</v>
      </c>
      <c r="T151" s="146">
        <f>S151*H151</f>
        <v>0</v>
      </c>
      <c r="AR151" s="147" t="s">
        <v>146</v>
      </c>
      <c r="AT151" s="147" t="s">
        <v>152</v>
      </c>
      <c r="AU151" s="147" t="s">
        <v>84</v>
      </c>
      <c r="AY151" s="13" t="s">
        <v>138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3" t="s">
        <v>82</v>
      </c>
      <c r="BK151" s="148">
        <f>ROUND(I151*H151,1)</f>
        <v>0</v>
      </c>
      <c r="BL151" s="13" t="s">
        <v>146</v>
      </c>
      <c r="BM151" s="147" t="s">
        <v>373</v>
      </c>
    </row>
    <row r="152" spans="2:65" s="1" customFormat="1" ht="24.15" customHeight="1">
      <c r="B152" s="133"/>
      <c r="C152" s="149" t="s">
        <v>232</v>
      </c>
      <c r="D152" s="149" t="s">
        <v>152</v>
      </c>
      <c r="E152" s="150" t="s">
        <v>277</v>
      </c>
      <c r="F152" s="151" t="s">
        <v>278</v>
      </c>
      <c r="G152" s="152" t="s">
        <v>159</v>
      </c>
      <c r="H152" s="159"/>
      <c r="I152" s="154"/>
      <c r="J152" s="155">
        <f>ROUND(I152*H152,1)</f>
        <v>0</v>
      </c>
      <c r="K152" s="156"/>
      <c r="L152" s="28"/>
      <c r="M152" s="157" t="s">
        <v>1</v>
      </c>
      <c r="N152" s="158" t="s">
        <v>40</v>
      </c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146</v>
      </c>
      <c r="AT152" s="147" t="s">
        <v>152</v>
      </c>
      <c r="AU152" s="147" t="s">
        <v>84</v>
      </c>
      <c r="AY152" s="13" t="s">
        <v>138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3" t="s">
        <v>82</v>
      </c>
      <c r="BK152" s="148">
        <f>ROUND(I152*H152,1)</f>
        <v>0</v>
      </c>
      <c r="BL152" s="13" t="s">
        <v>146</v>
      </c>
      <c r="BM152" s="147" t="s">
        <v>374</v>
      </c>
    </row>
    <row r="153" spans="2:65" s="1" customFormat="1" ht="24.15" customHeight="1">
      <c r="B153" s="133"/>
      <c r="C153" s="149" t="s">
        <v>236</v>
      </c>
      <c r="D153" s="149" t="s">
        <v>152</v>
      </c>
      <c r="E153" s="150" t="s">
        <v>281</v>
      </c>
      <c r="F153" s="151" t="s">
        <v>282</v>
      </c>
      <c r="G153" s="152" t="s">
        <v>159</v>
      </c>
      <c r="H153" s="159"/>
      <c r="I153" s="154"/>
      <c r="J153" s="155">
        <f>ROUND(I153*H153,1)</f>
        <v>0</v>
      </c>
      <c r="K153" s="156"/>
      <c r="L153" s="28"/>
      <c r="M153" s="157" t="s">
        <v>1</v>
      </c>
      <c r="N153" s="158" t="s">
        <v>40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146</v>
      </c>
      <c r="AT153" s="147" t="s">
        <v>152</v>
      </c>
      <c r="AU153" s="147" t="s">
        <v>84</v>
      </c>
      <c r="AY153" s="13" t="s">
        <v>138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3" t="s">
        <v>82</v>
      </c>
      <c r="BK153" s="148">
        <f>ROUND(I153*H153,1)</f>
        <v>0</v>
      </c>
      <c r="BL153" s="13" t="s">
        <v>146</v>
      </c>
      <c r="BM153" s="147" t="s">
        <v>375</v>
      </c>
    </row>
    <row r="154" spans="2:63" s="11" customFormat="1" ht="25.95" customHeight="1">
      <c r="B154" s="121"/>
      <c r="D154" s="122" t="s">
        <v>74</v>
      </c>
      <c r="E154" s="123" t="s">
        <v>284</v>
      </c>
      <c r="F154" s="123" t="s">
        <v>285</v>
      </c>
      <c r="I154" s="124"/>
      <c r="J154" s="125">
        <f>BK154</f>
        <v>0</v>
      </c>
      <c r="L154" s="121"/>
      <c r="M154" s="126"/>
      <c r="P154" s="127">
        <f>P155</f>
        <v>0</v>
      </c>
      <c r="R154" s="127">
        <f>R155</f>
        <v>0</v>
      </c>
      <c r="T154" s="128">
        <f>T155</f>
        <v>0</v>
      </c>
      <c r="AR154" s="122" t="s">
        <v>156</v>
      </c>
      <c r="AT154" s="129" t="s">
        <v>74</v>
      </c>
      <c r="AU154" s="129" t="s">
        <v>75</v>
      </c>
      <c r="AY154" s="122" t="s">
        <v>138</v>
      </c>
      <c r="BK154" s="130">
        <f>BK155</f>
        <v>0</v>
      </c>
    </row>
    <row r="155" spans="2:65" s="1" customFormat="1" ht="16.5" customHeight="1">
      <c r="B155" s="133"/>
      <c r="C155" s="149" t="s">
        <v>240</v>
      </c>
      <c r="D155" s="149" t="s">
        <v>152</v>
      </c>
      <c r="E155" s="150" t="s">
        <v>287</v>
      </c>
      <c r="F155" s="151" t="s">
        <v>288</v>
      </c>
      <c r="G155" s="152" t="s">
        <v>289</v>
      </c>
      <c r="H155" s="153">
        <v>24</v>
      </c>
      <c r="I155" s="154"/>
      <c r="J155" s="155">
        <f>ROUND(I155*H155,1)</f>
        <v>0</v>
      </c>
      <c r="K155" s="156"/>
      <c r="L155" s="28"/>
      <c r="M155" s="160" t="s">
        <v>1</v>
      </c>
      <c r="N155" s="161" t="s">
        <v>40</v>
      </c>
      <c r="O155" s="162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AR155" s="147" t="s">
        <v>156</v>
      </c>
      <c r="AT155" s="147" t="s">
        <v>152</v>
      </c>
      <c r="AU155" s="147" t="s">
        <v>82</v>
      </c>
      <c r="AY155" s="13" t="s">
        <v>138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3" t="s">
        <v>82</v>
      </c>
      <c r="BK155" s="148">
        <f>ROUND(I155*H155,1)</f>
        <v>0</v>
      </c>
      <c r="BL155" s="13" t="s">
        <v>156</v>
      </c>
      <c r="BM155" s="147" t="s">
        <v>376</v>
      </c>
    </row>
    <row r="156" spans="2:12" s="1" customFormat="1" ht="6.9" customHeight="1"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28"/>
    </row>
  </sheetData>
  <autoFilter ref="C124:K15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Ševčík</dc:creator>
  <cp:keywords/>
  <dc:description/>
  <cp:lastModifiedBy>Milan Pavlun</cp:lastModifiedBy>
  <cp:lastPrinted>2024-06-14T06:52:28Z</cp:lastPrinted>
  <dcterms:created xsi:type="dcterms:W3CDTF">2024-06-13T11:02:15Z</dcterms:created>
  <dcterms:modified xsi:type="dcterms:W3CDTF">2024-06-14T06:52:44Z</dcterms:modified>
  <cp:category/>
  <cp:version/>
  <cp:contentType/>
  <cp:contentStatus/>
</cp:coreProperties>
</file>