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stal\Desktop\Provoz 2024\Příprava 2024\Nové Povrchy\III-4262 Sudoměřice od nádraží\Soutěž\"/>
    </mc:Choice>
  </mc:AlternateContent>
  <bookViews>
    <workbookView xWindow="0" yWindow="0" windowWidth="28800" windowHeight="13470" activeTab="2"/>
  </bookViews>
  <sheets>
    <sheet name="Rekapitulace stavby" sheetId="1" r:id="rId1"/>
    <sheet name="01 - III-4262 Sudoměřice ..." sheetId="2" r:id="rId2"/>
    <sheet name="02 - Vedlejší a ostatní n..." sheetId="3" r:id="rId3"/>
  </sheets>
  <definedNames>
    <definedName name="_xlnm._FilterDatabase" localSheetId="1" hidden="1">'01 - III-4262 Sudoměřice ...'!$C$124:$K$177</definedName>
    <definedName name="_xlnm._FilterDatabase" localSheetId="2" hidden="1">'02 - Vedlejší a ostatní n...'!$C$118:$K$124</definedName>
    <definedName name="_xlnm.Print_Titles" localSheetId="1">'01 - III-4262 Sudoměřice ...'!$124:$124</definedName>
    <definedName name="_xlnm.Print_Titles" localSheetId="2">'02 - Vedlejší a ostatní n...'!$118:$118</definedName>
    <definedName name="_xlnm.Print_Titles" localSheetId="0">'Rekapitulace stavby'!$92:$92</definedName>
    <definedName name="_xlnm.Print_Area" localSheetId="1">'01 - III-4262 Sudoměřice ...'!$C$4:$J$76,'01 - III-4262 Sudoměřice ...'!$C$82:$J$106,'01 - III-4262 Sudoměřice ...'!$C$112:$J$177</definedName>
    <definedName name="_xlnm.Print_Area" localSheetId="2">'02 - Vedlejší a ostatní n...'!$C$4:$J$76,'02 - Vedlejší a ostatní n...'!$C$82:$J$100,'02 - Vedlejší a ostatní n...'!$C$106:$J$124</definedName>
    <definedName name="_xlnm.Print_Area" localSheetId="0">'Rekapitulace stavby'!$D$4:$AO$76,'Rekapitulace stavby'!$C$82:$AQ$97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24" i="3"/>
  <c r="BH124" i="3"/>
  <c r="BG124" i="3"/>
  <c r="BF124" i="3"/>
  <c r="T124" i="3"/>
  <c r="T123" i="3" s="1"/>
  <c r="T120" i="3" s="1"/>
  <c r="T119" i="3" s="1"/>
  <c r="R124" i="3"/>
  <c r="R123" i="3"/>
  <c r="P124" i="3"/>
  <c r="P123" i="3" s="1"/>
  <c r="P120" i="3" s="1"/>
  <c r="P119" i="3" s="1"/>
  <c r="AU96" i="1" s="1"/>
  <c r="BI122" i="3"/>
  <c r="BH122" i="3"/>
  <c r="BG122" i="3"/>
  <c r="BF122" i="3"/>
  <c r="T122" i="3"/>
  <c r="T121" i="3"/>
  <c r="R122" i="3"/>
  <c r="R121" i="3" s="1"/>
  <c r="R120" i="3" s="1"/>
  <c r="R119" i="3" s="1"/>
  <c r="P122" i="3"/>
  <c r="P121" i="3"/>
  <c r="F113" i="3"/>
  <c r="E111" i="3"/>
  <c r="F89" i="3"/>
  <c r="E87" i="3"/>
  <c r="J24" i="3"/>
  <c r="E24" i="3"/>
  <c r="J92" i="3" s="1"/>
  <c r="J23" i="3"/>
  <c r="J21" i="3"/>
  <c r="E21" i="3"/>
  <c r="J115" i="3" s="1"/>
  <c r="J20" i="3"/>
  <c r="J18" i="3"/>
  <c r="E18" i="3"/>
  <c r="F116" i="3" s="1"/>
  <c r="J17" i="3"/>
  <c r="J15" i="3"/>
  <c r="E15" i="3"/>
  <c r="F115" i="3" s="1"/>
  <c r="J14" i="3"/>
  <c r="J113" i="3"/>
  <c r="E7" i="3"/>
  <c r="E109" i="3" s="1"/>
  <c r="J37" i="2"/>
  <c r="J36" i="2"/>
  <c r="AY95" i="1" s="1"/>
  <c r="J35" i="2"/>
  <c r="AX95" i="1" s="1"/>
  <c r="BI176" i="2"/>
  <c r="BH176" i="2"/>
  <c r="BG176" i="2"/>
  <c r="BF176" i="2"/>
  <c r="T176" i="2"/>
  <c r="T175" i="2" s="1"/>
  <c r="T174" i="2" s="1"/>
  <c r="R176" i="2"/>
  <c r="R175" i="2"/>
  <c r="R174" i="2"/>
  <c r="P176" i="2"/>
  <c r="P175" i="2" s="1"/>
  <c r="P174" i="2" s="1"/>
  <c r="BI173" i="2"/>
  <c r="BH173" i="2"/>
  <c r="BG173" i="2"/>
  <c r="BF173" i="2"/>
  <c r="T173" i="2"/>
  <c r="T172" i="2"/>
  <c r="R173" i="2"/>
  <c r="R172" i="2" s="1"/>
  <c r="P173" i="2"/>
  <c r="P172" i="2" s="1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T135" i="2" s="1"/>
  <c r="R136" i="2"/>
  <c r="R135" i="2" s="1"/>
  <c r="P136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19" i="2"/>
  <c r="F89" i="2"/>
  <c r="J24" i="2"/>
  <c r="E24" i="2"/>
  <c r="J122" i="2" s="1"/>
  <c r="J23" i="2"/>
  <c r="J21" i="2"/>
  <c r="E21" i="2"/>
  <c r="J121" i="2" s="1"/>
  <c r="J20" i="2"/>
  <c r="J18" i="2"/>
  <c r="E18" i="2"/>
  <c r="F122" i="2" s="1"/>
  <c r="J17" i="2"/>
  <c r="J15" i="2"/>
  <c r="E15" i="2"/>
  <c r="F121" i="2" s="1"/>
  <c r="J14" i="2"/>
  <c r="J119" i="2"/>
  <c r="E7" i="2"/>
  <c r="E115" i="2" s="1"/>
  <c r="L90" i="1"/>
  <c r="AM90" i="1"/>
  <c r="AM89" i="1"/>
  <c r="L89" i="1"/>
  <c r="AM87" i="1"/>
  <c r="L87" i="1"/>
  <c r="L84" i="1"/>
  <c r="J176" i="2"/>
  <c r="BK173" i="2"/>
  <c r="BK171" i="2"/>
  <c r="BK170" i="2"/>
  <c r="BK169" i="2"/>
  <c r="BK168" i="2"/>
  <c r="BK167" i="2"/>
  <c r="BK166" i="2"/>
  <c r="J165" i="2"/>
  <c r="J164" i="2"/>
  <c r="J163" i="2"/>
  <c r="BK162" i="2"/>
  <c r="J161" i="2"/>
  <c r="BK158" i="2"/>
  <c r="J156" i="2"/>
  <c r="J153" i="2"/>
  <c r="BK149" i="2"/>
  <c r="J143" i="2"/>
  <c r="J138" i="2"/>
  <c r="BK132" i="2"/>
  <c r="BK128" i="2"/>
  <c r="BK153" i="2"/>
  <c r="J149" i="2"/>
  <c r="BK144" i="2"/>
  <c r="J141" i="2"/>
  <c r="BK136" i="2"/>
  <c r="J131" i="2"/>
  <c r="BK124" i="3"/>
  <c r="BK156" i="2"/>
  <c r="BK152" i="2"/>
  <c r="BK148" i="2"/>
  <c r="J146" i="2"/>
  <c r="J140" i="2"/>
  <c r="BK133" i="2"/>
  <c r="J130" i="2"/>
  <c r="J158" i="2"/>
  <c r="J154" i="2"/>
  <c r="J150" i="2"/>
  <c r="BK143" i="2"/>
  <c r="J139" i="2"/>
  <c r="J134" i="2"/>
  <c r="J132" i="2"/>
  <c r="J128" i="2"/>
  <c r="BK157" i="2"/>
  <c r="J155" i="2"/>
  <c r="BK151" i="2"/>
  <c r="BK147" i="2"/>
  <c r="BK142" i="2"/>
  <c r="BK139" i="2"/>
  <c r="J133" i="2"/>
  <c r="J129" i="2"/>
  <c r="J122" i="3"/>
  <c r="BK176" i="2"/>
  <c r="J173" i="2"/>
  <c r="J171" i="2"/>
  <c r="J170" i="2"/>
  <c r="J169" i="2"/>
  <c r="J168" i="2"/>
  <c r="J167" i="2"/>
  <c r="BK165" i="2"/>
  <c r="BK164" i="2"/>
  <c r="BK163" i="2"/>
  <c r="J162" i="2"/>
  <c r="BK161" i="2"/>
  <c r="BK160" i="2"/>
  <c r="J157" i="2"/>
  <c r="BK154" i="2"/>
  <c r="J151" i="2"/>
  <c r="BK146" i="2"/>
  <c r="J142" i="2"/>
  <c r="BK134" i="2"/>
  <c r="BK131" i="2"/>
  <c r="BK122" i="3"/>
  <c r="BK150" i="2"/>
  <c r="J147" i="2"/>
  <c r="BK141" i="2"/>
  <c r="BK138" i="2"/>
  <c r="BK130" i="2"/>
  <c r="AS94" i="1"/>
  <c r="J166" i="2"/>
  <c r="J160" i="2"/>
  <c r="BK155" i="2"/>
  <c r="J152" i="2"/>
  <c r="J148" i="2"/>
  <c r="J144" i="2"/>
  <c r="BK140" i="2"/>
  <c r="J136" i="2"/>
  <c r="BK129" i="2"/>
  <c r="J124" i="3"/>
  <c r="F37" i="2" l="1"/>
  <c r="BD95" i="1" s="1"/>
  <c r="F34" i="2"/>
  <c r="BA95" i="1" s="1"/>
  <c r="F35" i="2"/>
  <c r="BB95" i="1" s="1"/>
  <c r="F36" i="2"/>
  <c r="BC95" i="1" s="1"/>
  <c r="J34" i="2"/>
  <c r="AW95" i="1" s="1"/>
  <c r="BK127" i="2"/>
  <c r="J127" i="2" s="1"/>
  <c r="J98" i="2" s="1"/>
  <c r="T145" i="2"/>
  <c r="P145" i="2"/>
  <c r="P127" i="2"/>
  <c r="P126" i="2" s="1"/>
  <c r="P125" i="2" s="1"/>
  <c r="AU95" i="1" s="1"/>
  <c r="AU94" i="1" s="1"/>
  <c r="BK137" i="2"/>
  <c r="J137" i="2" s="1"/>
  <c r="J100" i="2" s="1"/>
  <c r="R145" i="2"/>
  <c r="T137" i="2"/>
  <c r="R159" i="2"/>
  <c r="R127" i="2"/>
  <c r="R137" i="2"/>
  <c r="T159" i="2"/>
  <c r="T127" i="2"/>
  <c r="P137" i="2"/>
  <c r="BK159" i="2"/>
  <c r="J159" i="2" s="1"/>
  <c r="J102" i="2" s="1"/>
  <c r="BK145" i="2"/>
  <c r="J145" i="2" s="1"/>
  <c r="J101" i="2" s="1"/>
  <c r="P159" i="2"/>
  <c r="BK172" i="2"/>
  <c r="J172" i="2" s="1"/>
  <c r="J103" i="2" s="1"/>
  <c r="BK135" i="2"/>
  <c r="J135" i="2"/>
  <c r="J99" i="2" s="1"/>
  <c r="BK175" i="2"/>
  <c r="BK174" i="2" s="1"/>
  <c r="J174" i="2" s="1"/>
  <c r="J104" i="2" s="1"/>
  <c r="BK123" i="3"/>
  <c r="J123" i="3" s="1"/>
  <c r="J99" i="3" s="1"/>
  <c r="BK121" i="3"/>
  <c r="J121" i="3" s="1"/>
  <c r="J98" i="3" s="1"/>
  <c r="J91" i="3"/>
  <c r="F92" i="3"/>
  <c r="J116" i="3"/>
  <c r="F91" i="3"/>
  <c r="E85" i="3"/>
  <c r="J89" i="3"/>
  <c r="BE122" i="3"/>
  <c r="BE124" i="3"/>
  <c r="E85" i="2"/>
  <c r="J89" i="2"/>
  <c r="F91" i="2"/>
  <c r="J91" i="2"/>
  <c r="F92" i="2"/>
  <c r="J92" i="2"/>
  <c r="BE128" i="2"/>
  <c r="BE129" i="2"/>
  <c r="BE130" i="2"/>
  <c r="BE131" i="2"/>
  <c r="BE132" i="2"/>
  <c r="BE133" i="2"/>
  <c r="BE134" i="2"/>
  <c r="BE136" i="2"/>
  <c r="BE138" i="2"/>
  <c r="BE139" i="2"/>
  <c r="BE140" i="2"/>
  <c r="BE141" i="2"/>
  <c r="BE142" i="2"/>
  <c r="BE143" i="2"/>
  <c r="BE144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3" i="2"/>
  <c r="BE176" i="2"/>
  <c r="F35" i="3"/>
  <c r="BB96" i="1" s="1"/>
  <c r="J34" i="3"/>
  <c r="AW96" i="1" s="1"/>
  <c r="F36" i="3"/>
  <c r="BC96" i="1" s="1"/>
  <c r="F34" i="3"/>
  <c r="BA96" i="1" s="1"/>
  <c r="F37" i="3"/>
  <c r="BD96" i="1"/>
  <c r="BB94" i="1" l="1"/>
  <c r="W31" i="1" s="1"/>
  <c r="BA94" i="1"/>
  <c r="W30" i="1" s="1"/>
  <c r="BC94" i="1"/>
  <c r="W32" i="1" s="1"/>
  <c r="R126" i="2"/>
  <c r="R125" i="2" s="1"/>
  <c r="BD94" i="1"/>
  <c r="W33" i="1" s="1"/>
  <c r="J175" i="2"/>
  <c r="J105" i="2" s="1"/>
  <c r="BK126" i="2"/>
  <c r="J126" i="2" s="1"/>
  <c r="J97" i="2" s="1"/>
  <c r="T126" i="2"/>
  <c r="T125" i="2"/>
  <c r="BK120" i="3"/>
  <c r="BK119" i="3" s="1"/>
  <c r="J119" i="3" s="1"/>
  <c r="J96" i="3" s="1"/>
  <c r="J33" i="2"/>
  <c r="AV95" i="1" s="1"/>
  <c r="AT95" i="1" s="1"/>
  <c r="F33" i="2"/>
  <c r="AZ95" i="1" s="1"/>
  <c r="F33" i="3"/>
  <c r="AZ96" i="1" s="1"/>
  <c r="J33" i="3"/>
  <c r="AV96" i="1" s="1"/>
  <c r="AT96" i="1" s="1"/>
  <c r="AW94" i="1" l="1"/>
  <c r="AK30" i="1" s="1"/>
  <c r="AY94" i="1"/>
  <c r="AX94" i="1"/>
  <c r="BK125" i="2"/>
  <c r="J125" i="2" s="1"/>
  <c r="J96" i="2" s="1"/>
  <c r="J120" i="3"/>
  <c r="J97" i="3" s="1"/>
  <c r="J30" i="3"/>
  <c r="AG96" i="1" s="1"/>
  <c r="AZ94" i="1"/>
  <c r="W29" i="1" s="1"/>
  <c r="J30" i="2" l="1"/>
  <c r="AG95" i="1" s="1"/>
  <c r="AG94" i="1" s="1"/>
  <c r="AK26" i="1" s="1"/>
  <c r="J39" i="3"/>
  <c r="AN96" i="1"/>
  <c r="AV94" i="1"/>
  <c r="AK29" i="1" s="1"/>
  <c r="AN95" i="1" l="1"/>
  <c r="AK35" i="1"/>
  <c r="J39" i="2"/>
  <c r="AT94" i="1"/>
  <c r="AN94" i="1" s="1"/>
</calcChain>
</file>

<file path=xl/sharedStrings.xml><?xml version="1.0" encoding="utf-8"?>
<sst xmlns="http://schemas.openxmlformats.org/spreadsheetml/2006/main" count="1062" uniqueCount="310">
  <si>
    <t>Export Komplet</t>
  </si>
  <si>
    <t/>
  </si>
  <si>
    <t>2.0</t>
  </si>
  <si>
    <t>False</t>
  </si>
  <si>
    <t>{9ab19b8a-1643-448c-aa66-efd1ce7bfcbe}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</si>
  <si>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</si>
  <si>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</si>
  <si>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</si>
  <si>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</si>
  <si>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</si>
  <si>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</si>
  <si>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</si>
  <si>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</si>
  <si>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</si>
  <si>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</si>
  <si>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</si>
  <si>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</si>
  <si>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</si>
  <si>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</si>
  <si>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</si>
  <si>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</si>
  <si>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</si>
  <si>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</si>
  <si>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</si>
  <si>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</si>
  <si>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</si>
  <si>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</si>
  <si>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</si>
  <si>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</si>
  <si>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</si>
  <si>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</si>
  <si>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</si>
  <si>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</si>
  <si>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</si>
  <si>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</si>
  <si>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</si>
  <si>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</si>
  <si>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</si>
  <si>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</si>
  <si>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</si>
  <si>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</si>
  <si>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</si>
  <si>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</si>
  <si>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</si>
  <si>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</si>
  <si>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</si>
  <si>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</si>
  <si>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</si>
  <si>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</si>
  <si>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</si>
  <si>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</si>
  <si>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</si>
  <si>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</si>
  <si>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</si>
  <si>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</si>
  <si>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</si>
  <si>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</si>
  <si>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</si>
  <si>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</si>
  <si>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</si>
  <si>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</si>
  <si>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</si>
  <si>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</si>
  <si>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</si>
  <si>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</si>
  <si>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</si>
  <si>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</si>
  <si>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</si>
  <si>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</si>
  <si>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</si>
  <si>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</si>
  <si>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</si>
  <si>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</si>
  <si>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</si>
  <si>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</si>
  <si>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{74e4c056-2fa3-4f8c-9f39-a8b14fa13802}</t>
  </si>
  <si>
    <t>2</t>
  </si>
  <si>
    <t>02</t>
  </si>
  <si>
    <t>Vedlejší a ostatní náklady</t>
  </si>
  <si>
    <t>{40795aab-60a3-4dff-9b37-56a16aa2a8f6}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</si>
  <si>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</si>
  <si>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</si>
  <si>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</si>
  <si>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</si>
  <si>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</si>
  <si>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</si>
  <si>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</si>
  <si>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</si>
  <si>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</si>
  <si>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</si>
  <si>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</si>
  <si>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</si>
  <si>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</si>
  <si>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</si>
  <si>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</si>
  <si>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</si>
  <si>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</si>
  <si>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</si>
  <si>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</si>
  <si>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</si>
  <si>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</si>
  <si>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</si>
  <si>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</si>
  <si>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</si>
  <si>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</si>
  <si>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</si>
  <si>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</si>
  <si>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</si>
  <si>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</si>
  <si>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</si>
  <si>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</si>
  <si>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</si>
  <si>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</si>
  <si>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</si>
  <si>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113154364</t>
  </si>
  <si>
    <t xml:space="preserve">Frézování živičného krytu tl 100 mm pruh š přes 1 do 2 m pl přes 1000 do 10000 m2 s překážkami v trase, odvoz suti a její likvidace v režii zhotovitele </t>
  </si>
  <si>
    <t>m2</t>
  </si>
  <si>
    <t>4</t>
  </si>
  <si>
    <t>1884123334</t>
  </si>
  <si>
    <t>PP</t>
  </si>
  <si>
    <t>113202111</t>
  </si>
  <si>
    <t xml:space="preserve">Vytrhání betonového monolitického žlabu š. 500mm, odvoz a likvidace v režii zhotovitele         					</t>
  </si>
  <si>
    <t>m</t>
  </si>
  <si>
    <t>678375902</t>
  </si>
  <si>
    <t>3</t>
  </si>
  <si>
    <t>132254101</t>
  </si>
  <si>
    <t>Hloubení rýh zapažených š do 800 mm v hornině třídy těžitelnosti I skupiny 3 objem do 20 m3 strojně, odvoz a likvidace v režii zhotovitele</t>
  </si>
  <si>
    <t>m3</t>
  </si>
  <si>
    <t>-1076901563</t>
  </si>
  <si>
    <t>7</t>
  </si>
  <si>
    <t>174112101</t>
  </si>
  <si>
    <t xml:space="preserve">Zásyp jam, šachet a rýh do 30 m3 sypaninou se zhutněním při překopech inženýrských sítí ručně       					</t>
  </si>
  <si>
    <t>-2007984610</t>
  </si>
  <si>
    <t>5</t>
  </si>
  <si>
    <t>175151101</t>
  </si>
  <si>
    <t xml:space="preserve">Obsypání potrubí strojně sypaninou bez prohození, uloženou do 3 m                                   					</t>
  </si>
  <si>
    <t>391003521</t>
  </si>
  <si>
    <t>6</t>
  </si>
  <si>
    <t>M</t>
  </si>
  <si>
    <t>58337303</t>
  </si>
  <si>
    <t>štěrkopísek frakce 0/16</t>
  </si>
  <si>
    <t>t</t>
  </si>
  <si>
    <t>8</t>
  </si>
  <si>
    <t>-949570045</t>
  </si>
  <si>
    <t>181152302</t>
  </si>
  <si>
    <t>Úprava pláně pro silnice a dálnice v zářezech se zhutněním</t>
  </si>
  <si>
    <t>2104190914</t>
  </si>
  <si>
    <t>Vodorovné konstrukce</t>
  </si>
  <si>
    <t>451573111</t>
  </si>
  <si>
    <t>Lože pod potrubí otevřený výkop ze štěrkopísku</t>
  </si>
  <si>
    <t>-1900479562</t>
  </si>
  <si>
    <t>Komunikace pozemní</t>
  </si>
  <si>
    <t>9</t>
  </si>
  <si>
    <t>564831011</t>
  </si>
  <si>
    <t xml:space="preserve">Podklad ze štěrkodrtě ŠD plochy do 100 m2 tl 100 mm                                                   					</t>
  </si>
  <si>
    <t>1897849949</t>
  </si>
  <si>
    <t>10</t>
  </si>
  <si>
    <t>567122114</t>
  </si>
  <si>
    <t xml:space="preserve">Podklad ze směsi stmelené cementem SC C 8/10 (KSC I) tl 150 mm             					</t>
  </si>
  <si>
    <t>-1392101037</t>
  </si>
  <si>
    <t>11</t>
  </si>
  <si>
    <t>569931132</t>
  </si>
  <si>
    <t xml:space="preserve">Zpevnění krajnic asfaltovým recyklátem tl 100 mm                                                             					</t>
  </si>
  <si>
    <t>410641862</t>
  </si>
  <si>
    <t>573231111</t>
  </si>
  <si>
    <t xml:space="preserve">Postřik živičný spojovací ze silniční emulze v množství do 0,7 kg/m2                                					</t>
  </si>
  <si>
    <t>-917778534</t>
  </si>
  <si>
    <t>14</t>
  </si>
  <si>
    <t>577134121</t>
  </si>
  <si>
    <t xml:space="preserve">Asfaltový beton vrstva obrusná ACO 11 (ABS) tř. I tl 40 mm š přes 3 m z nemodifikovaného asfaltu    					</t>
  </si>
  <si>
    <t>-622939831</t>
  </si>
  <si>
    <t>13</t>
  </si>
  <si>
    <t>577155112</t>
  </si>
  <si>
    <t xml:space="preserve">Asfaltový beton vrstva ložní ACL 16 (ABH) tl 60 mm š do 3 m z nemodifikovaného asfaltu         					</t>
  </si>
  <si>
    <t>833350126</t>
  </si>
  <si>
    <t>15</t>
  </si>
  <si>
    <t>599141111</t>
  </si>
  <si>
    <t xml:space="preserve">Vyplnění spár mezi silničními dílci živičnou zálivkou                                               					</t>
  </si>
  <si>
    <t>-1500111096</t>
  </si>
  <si>
    <t>Trubní vedení</t>
  </si>
  <si>
    <t>16</t>
  </si>
  <si>
    <t>871311101</t>
  </si>
  <si>
    <t xml:space="preserve">Montáž potrubí z PVC SDR 11 těsněných gumovým kroužkem otevřený výkop D 160 x 6,2 mm vč. dodávky trubního materiálu                					</t>
  </si>
  <si>
    <t>-1619742226</t>
  </si>
  <si>
    <t>17</t>
  </si>
  <si>
    <t>877310310</t>
  </si>
  <si>
    <t xml:space="preserve">Montáž tvarovek z tvrdého PVC-systém KG nebo z polypropylenu-systém KG 2000 jednoosé DN 160 vč. dodání materiálu  					</t>
  </si>
  <si>
    <t>kus</t>
  </si>
  <si>
    <t>78596813</t>
  </si>
  <si>
    <t>18</t>
  </si>
  <si>
    <t>895941342</t>
  </si>
  <si>
    <t xml:space="preserve">Osazení vpusti uliční do DN 500 z betonových dílců dno nízké s kalištěm                                					</t>
  </si>
  <si>
    <t>-1584064377</t>
  </si>
  <si>
    <t>19</t>
  </si>
  <si>
    <t>59224469</t>
  </si>
  <si>
    <t>vpusť uliční DN 450 kaliště nízké 450/240x50mm</t>
  </si>
  <si>
    <t>-1993140708</t>
  </si>
  <si>
    <t>24</t>
  </si>
  <si>
    <t>895941351</t>
  </si>
  <si>
    <t xml:space="preserve">Osazení vpusti uliční do DN 500 z betonových dílců skruž horní pro čtvercovou vtokovou mříž            					</t>
  </si>
  <si>
    <t>479293128</t>
  </si>
  <si>
    <t>25</t>
  </si>
  <si>
    <t>59224460</t>
  </si>
  <si>
    <t>skruž pro uliční vpusť středová betonová 450x295x50mm</t>
  </si>
  <si>
    <t>-1640356313</t>
  </si>
  <si>
    <t>22</t>
  </si>
  <si>
    <t>895941362</t>
  </si>
  <si>
    <t xml:space="preserve">Osazení vpusti uliční do DN 500 z betonových dílců skruž středová 590 mm                               					</t>
  </si>
  <si>
    <t>-2102655851</t>
  </si>
  <si>
    <t>23</t>
  </si>
  <si>
    <t>59224462</t>
  </si>
  <si>
    <t>skruž pro uliční vpusť horní betonová 450x295x50mm</t>
  </si>
  <si>
    <t>888239362</t>
  </si>
  <si>
    <t>20</t>
  </si>
  <si>
    <t>895941367</t>
  </si>
  <si>
    <t>Osazení vpusti uliční DN 500 z betonových dílců skruž se zápachovou uzávěrkou</t>
  </si>
  <si>
    <t>-133372291</t>
  </si>
  <si>
    <t>59224467</t>
  </si>
  <si>
    <t>vpusť uliční DN 450 skruž průběžná 450/645x50mm betonová se zápachovou uzávěrkou 150mm PVC</t>
  </si>
  <si>
    <t>-2103419487</t>
  </si>
  <si>
    <t>28</t>
  </si>
  <si>
    <t>899201211</t>
  </si>
  <si>
    <t xml:space="preserve">Výšková úprava uličního vstupu nebo vpusti do 200 mm zvýšením mříže                                 </t>
  </si>
  <si>
    <t>1653545422</t>
  </si>
  <si>
    <t>26</t>
  </si>
  <si>
    <t>899204112</t>
  </si>
  <si>
    <t>Osazení mříží litinových včetně rámů a košů na bahno pro třídu zatížení D400, E600</t>
  </si>
  <si>
    <t>-627234282</t>
  </si>
  <si>
    <t>27</t>
  </si>
  <si>
    <t>55241040</t>
  </si>
  <si>
    <t>mříž vtoková s rámem pro uliční vpusť 500x500, zatížení 40 tun</t>
  </si>
  <si>
    <t>1777187516</t>
  </si>
  <si>
    <t>Ostatní konstrukce a práce, bourání</t>
  </si>
  <si>
    <t>29</t>
  </si>
  <si>
    <t>915211112</t>
  </si>
  <si>
    <t xml:space="preserve">Vodorovné dopravní značení dělící čáry souvislé š 125 mm retroreflexní bílý plast  					</t>
  </si>
  <si>
    <t>1394360464</t>
  </si>
  <si>
    <t>30</t>
  </si>
  <si>
    <t>915221112</t>
  </si>
  <si>
    <t xml:space="preserve">Vodorovné dopravní značení vodící čáry souvislé š 250 mm retroreflexní bílý plast         					</t>
  </si>
  <si>
    <t>-1657895314</t>
  </si>
  <si>
    <t>31</t>
  </si>
  <si>
    <t>915231112</t>
  </si>
  <si>
    <t xml:space="preserve">Vodorovné dopravní značení přechody pro chodce, šipky, symboly retroreflexní bílý plast             					</t>
  </si>
  <si>
    <t>-289092740</t>
  </si>
  <si>
    <t>34</t>
  </si>
  <si>
    <t>915491211</t>
  </si>
  <si>
    <t>Osazení vodícího proužku - jednořádek z žulových kostek vč. dodání ŽK 10/10 se zaspárováním bet C20/25 XF3</t>
  </si>
  <si>
    <t>2098063373</t>
  </si>
  <si>
    <t>32</t>
  </si>
  <si>
    <t>915611111</t>
  </si>
  <si>
    <t xml:space="preserve">Předznačení vodorovného liniového značení  					</t>
  </si>
  <si>
    <t>842091883</t>
  </si>
  <si>
    <t>33</t>
  </si>
  <si>
    <t>915621111</t>
  </si>
  <si>
    <t>Předznačení vodorovného plošného značení</t>
  </si>
  <si>
    <t>-991386641</t>
  </si>
  <si>
    <t>35</t>
  </si>
  <si>
    <t>916131113</t>
  </si>
  <si>
    <t xml:space="preserve">Osazení silničního obrubníku betonového ležatého s boční opěrou do lože z betonu prostého C20/25 XF3             					</t>
  </si>
  <si>
    <t>765780033</t>
  </si>
  <si>
    <t>36</t>
  </si>
  <si>
    <t>59217031</t>
  </si>
  <si>
    <t>obrubník silniční betonový 1000x150x250mm</t>
  </si>
  <si>
    <t>-1248185338</t>
  </si>
  <si>
    <t>37</t>
  </si>
  <si>
    <t>919112223</t>
  </si>
  <si>
    <t xml:space="preserve">Řezání spár pro vytvoření komůrky š 15 mm hl 30 mm pro těsnící zálivku v živičném krytu                                   					</t>
  </si>
  <si>
    <t>-2133514515</t>
  </si>
  <si>
    <t>38</t>
  </si>
  <si>
    <t>919731112</t>
  </si>
  <si>
    <t xml:space="preserve">Zarovnání styčné plochy podkladu nebo krytu z betonu tl do 150 mm                                   					</t>
  </si>
  <si>
    <t>15283919</t>
  </si>
  <si>
    <t>39</t>
  </si>
  <si>
    <t>919735112</t>
  </si>
  <si>
    <t xml:space="preserve">Řezání stávajícího živičného krytu hl přes 50 mm do 100 mm                                             					</t>
  </si>
  <si>
    <t>-93641040</t>
  </si>
  <si>
    <t>40</t>
  </si>
  <si>
    <t>938909331</t>
  </si>
  <si>
    <t xml:space="preserve">Čištění vozovek metením podkladu nebo krytu betonového nebo živičného             					</t>
  </si>
  <si>
    <t>574081086</t>
  </si>
  <si>
    <t>998</t>
  </si>
  <si>
    <t>Přesun hmot</t>
  </si>
  <si>
    <t>41</t>
  </si>
  <si>
    <t>998225111</t>
  </si>
  <si>
    <t xml:space="preserve">Přesun hmot pro pozemní komunikace s krytem z kamene, monolitickým betonovým nebo živičným          					</t>
  </si>
  <si>
    <t>1294569609</t>
  </si>
  <si>
    <t>VRN</t>
  </si>
  <si>
    <t>Vedlejší rozpočtové náklady</t>
  </si>
  <si>
    <t>VRN3</t>
  </si>
  <si>
    <t>Zařízení staveniště</t>
  </si>
  <si>
    <t>42</t>
  </si>
  <si>
    <t>034303000</t>
  </si>
  <si>
    <t xml:space="preserve">Přechodné dopravní značení
</t>
  </si>
  <si>
    <t>kpl</t>
  </si>
  <si>
    <t>1024</t>
  </si>
  <si>
    <t>-469227025</t>
  </si>
  <si>
    <t xml:space="preserve">Přechodná úprava dopravního značení a objízdných tras, včetně údržby a úprav během stavebních prací v souladu s TP66 - II.vydání  """"Zásady pro označování pracovních míst na PK""""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Včetně projednání s dotčenými orgány.  
Vše v režii zhotovitele.
</t>
  </si>
  <si>
    <t>02 - Vedlejší a ostatní náklady</t>
  </si>
  <si>
    <t xml:space="preserve">    VRN9 - Ostatní náklady</t>
  </si>
  <si>
    <t>032103000</t>
  </si>
  <si>
    <t>soubor</t>
  </si>
  <si>
    <t>266668722</t>
  </si>
  <si>
    <t>VRN9</t>
  </si>
  <si>
    <t>Ostatní náklady</t>
  </si>
  <si>
    <t>094104000</t>
  </si>
  <si>
    <t>Zajištění BOZP na staveništi</t>
  </si>
  <si>
    <t>-53933982</t>
  </si>
  <si>
    <t>III/4262 Sudoměřice od nádraží</t>
  </si>
  <si>
    <t>01 - III/4262 Sudoměřice od nádraží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</si>
</sst>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6" workbookViewId="0">
      <selection activeCell="K6" sqref="K6:AO6"/>
    </sheetView>
  </sheetViews>
  <sheetFormatPr defaultRowHeight="11.25"/>
  <cols>
    <col min="1" max="1" width="8.5" style="1" customWidth="1"/>
    <col min="2" max="2" width="1.6640625" style="1" customWidth="1"/>
    <col min="3" max="3" width="4.33203125" style="1" customWidth="1"/>
    <col min="4" max="33" width="2.6640625" style="1" customWidth="1"/>
    <col min="34" max="34" width="3.5" style="1" customWidth="1"/>
    <col min="35" max="35" width="38.83203125" style="1" customWidth="1"/>
    <col min="36" max="37" width="2.5" style="1" customWidth="1"/>
    <col min="38" max="38" width="8.5" style="1" customWidth="1"/>
    <col min="39" max="39" width="3.5" style="1" customWidth="1"/>
    <col min="40" max="40" width="13.6640625" style="1" customWidth="1"/>
    <col min="41" max="41" width="7.6640625" style="1" customWidth="1"/>
    <col min="42" max="42" width="4.33203125" style="1" customWidth="1"/>
    <col min="43" max="43" width="16" style="1" hidden="1" customWidth="1"/>
    <col min="44" max="44" width="14" style="1" customWidth="1"/>
    <col min="45" max="47" width="26.5" style="1" hidden="1" customWidth="1"/>
    <col min="48" max="49" width="22.33203125" style="1" hidden="1" customWidth="1"/>
    <col min="50" max="51" width="25.5" style="1" hidden="1" customWidth="1"/>
    <col min="52" max="52" width="22.33203125" style="1" hidden="1" customWidth="1"/>
    <col min="53" max="53" width="19.6640625" style="1" hidden="1" customWidth="1"/>
    <col min="54" max="54" width="25.5" style="1" hidden="1" customWidth="1"/>
    <col min="55" max="55" width="22.33203125" style="1" hidden="1" customWidth="1"/>
    <col min="56" max="56" width="19.6640625" style="1" hidden="1" customWidth="1"/>
    <col min="57" max="57" width="68.33203125" style="1" customWidth="1"/>
    <col min="71" max="91" width="9.1640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8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96" t="s">
        <v>13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97" t="s">
        <v>308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600000000000001" customHeight="1">
      <c r="B11" s="17"/>
      <c r="E11" s="21" t="s">
        <v>18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18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600000000000001" customHeight="1">
      <c r="B17" s="17"/>
      <c r="E17" s="21" t="s">
        <v>18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600000000000001" customHeight="1">
      <c r="B20" s="17"/>
      <c r="E20" s="21" t="s">
        <v>18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27</v>
      </c>
      <c r="AR22" s="17"/>
    </row>
    <row r="23" spans="1:71" s="1" customFormat="1" ht="15" customHeight="1">
      <c r="B23" s="17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9">
        <f>ROUND(AG94,2)</f>
        <v>0</v>
      </c>
      <c r="AL26" s="200"/>
      <c r="AM26" s="200"/>
      <c r="AN26" s="200"/>
      <c r="AO26" s="200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1" t="s">
        <v>29</v>
      </c>
      <c r="M28" s="201"/>
      <c r="N28" s="201"/>
      <c r="O28" s="201"/>
      <c r="P28" s="201"/>
      <c r="Q28" s="26"/>
      <c r="R28" s="26"/>
      <c r="S28" s="26"/>
      <c r="T28" s="26"/>
      <c r="U28" s="26"/>
      <c r="V28" s="26"/>
      <c r="W28" s="201" t="s">
        <v>30</v>
      </c>
      <c r="X28" s="201"/>
      <c r="Y28" s="201"/>
      <c r="Z28" s="201"/>
      <c r="AA28" s="201"/>
      <c r="AB28" s="201"/>
      <c r="AC28" s="201"/>
      <c r="AD28" s="201"/>
      <c r="AE28" s="201"/>
      <c r="AF28" s="26"/>
      <c r="AG28" s="26"/>
      <c r="AH28" s="26"/>
      <c r="AI28" s="26"/>
      <c r="AJ28" s="26"/>
      <c r="AK28" s="201" t="s">
        <v>31</v>
      </c>
      <c r="AL28" s="201"/>
      <c r="AM28" s="201"/>
      <c r="AN28" s="201"/>
      <c r="AO28" s="201"/>
      <c r="AP28" s="26"/>
      <c r="AQ28" s="26"/>
      <c r="AR28" s="27"/>
      <c r="BE28" s="26"/>
    </row>
    <row r="29" spans="1:71" s="3" customFormat="1" ht="14.45" customHeight="1">
      <c r="B29" s="31"/>
      <c r="D29" s="23" t="s">
        <v>32</v>
      </c>
      <c r="F29" s="23" t="s">
        <v>33</v>
      </c>
      <c r="L29" s="19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1"/>
    </row>
    <row r="30" spans="1:71" s="3" customFormat="1" ht="14.45" customHeight="1">
      <c r="B30" s="31"/>
      <c r="F30" s="23" t="s">
        <v>34</v>
      </c>
      <c r="L30" s="191">
        <v>0.12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1"/>
    </row>
    <row r="31" spans="1:71" s="3" customFormat="1" ht="14.45" hidden="1" customHeight="1">
      <c r="B31" s="31"/>
      <c r="F31" s="23" t="s">
        <v>35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1"/>
    </row>
    <row r="32" spans="1:71" s="3" customFormat="1" ht="14.45" hidden="1" customHeight="1">
      <c r="B32" s="31"/>
      <c r="F32" s="23" t="s">
        <v>36</v>
      </c>
      <c r="L32" s="191">
        <v>0.12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1"/>
    </row>
    <row r="33" spans="1:57" s="3" customFormat="1" ht="14.45" hidden="1" customHeight="1">
      <c r="B33" s="31"/>
      <c r="F33" s="23" t="s">
        <v>37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192" t="s">
        <v>40</v>
      </c>
      <c r="Y35" s="193"/>
      <c r="Z35" s="193"/>
      <c r="AA35" s="193"/>
      <c r="AB35" s="193"/>
      <c r="AC35" s="34"/>
      <c r="AD35" s="34"/>
      <c r="AE35" s="34"/>
      <c r="AF35" s="34"/>
      <c r="AG35" s="34"/>
      <c r="AH35" s="34"/>
      <c r="AI35" s="34"/>
      <c r="AJ35" s="34"/>
      <c r="AK35" s="194">
        <f>SUM(AK26:AK33)</f>
        <v>0</v>
      </c>
      <c r="AL35" s="193"/>
      <c r="AM35" s="193"/>
      <c r="AN35" s="193"/>
      <c r="AO35" s="195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43</v>
      </c>
      <c r="AI60" s="29"/>
      <c r="AJ60" s="29"/>
      <c r="AK60" s="29"/>
      <c r="AL60" s="29"/>
      <c r="AM60" s="39" t="s">
        <v>44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46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43</v>
      </c>
      <c r="AI75" s="29"/>
      <c r="AJ75" s="29"/>
      <c r="AK75" s="29"/>
      <c r="AL75" s="29"/>
      <c r="AM75" s="39" t="s">
        <v>44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01</v>
      </c>
      <c r="AR84" s="45"/>
    </row>
    <row r="85" spans="1:91" s="5" customFormat="1" ht="36.950000000000003" customHeight="1">
      <c r="B85" s="46"/>
      <c r="C85" s="47" t="s">
        <v>14</v>
      </c>
      <c r="L85" s="180" t="s">
        <v>308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2" t="str">
        <f>IF(AN8= "","",AN8)</f>
        <v/>
      </c>
      <c r="AN87" s="182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4.85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83" t="str">
        <f>IF(E17="","",E17)</f>
        <v xml:space="preserve"> </v>
      </c>
      <c r="AN89" s="184"/>
      <c r="AO89" s="184"/>
      <c r="AP89" s="184"/>
      <c r="AQ89" s="26"/>
      <c r="AR89" s="27"/>
      <c r="AS89" s="185" t="s">
        <v>48</v>
      </c>
      <c r="AT89" s="18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4.85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183" t="str">
        <f>IF(E20="","",E20)</f>
        <v xml:space="preserve"> </v>
      </c>
      <c r="AN90" s="184"/>
      <c r="AO90" s="184"/>
      <c r="AP90" s="184"/>
      <c r="AQ90" s="26"/>
      <c r="AR90" s="27"/>
      <c r="AS90" s="187"/>
      <c r="AT90" s="18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7"/>
      <c r="AT91" s="18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5" t="s">
        <v>49</v>
      </c>
      <c r="D92" s="176"/>
      <c r="E92" s="176"/>
      <c r="F92" s="176"/>
      <c r="G92" s="176"/>
      <c r="H92" s="54"/>
      <c r="I92" s="177" t="s">
        <v>50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51</v>
      </c>
      <c r="AH92" s="176"/>
      <c r="AI92" s="176"/>
      <c r="AJ92" s="176"/>
      <c r="AK92" s="176"/>
      <c r="AL92" s="176"/>
      <c r="AM92" s="176"/>
      <c r="AN92" s="177" t="s">
        <v>52</v>
      </c>
      <c r="AO92" s="176"/>
      <c r="AP92" s="179"/>
      <c r="AQ92" s="55" t="s">
        <v>53</v>
      </c>
      <c r="AR92" s="27"/>
      <c r="AS92" s="56" t="s">
        <v>54</v>
      </c>
      <c r="AT92" s="57" t="s">
        <v>55</v>
      </c>
      <c r="AU92" s="57" t="s">
        <v>56</v>
      </c>
      <c r="AV92" s="57" t="s">
        <v>57</v>
      </c>
      <c r="AW92" s="57" t="s">
        <v>58</v>
      </c>
      <c r="AX92" s="57" t="s">
        <v>59</v>
      </c>
      <c r="AY92" s="57" t="s">
        <v>60</v>
      </c>
      <c r="AZ92" s="57" t="s">
        <v>61</v>
      </c>
      <c r="BA92" s="57" t="s">
        <v>62</v>
      </c>
      <c r="BB92" s="57" t="s">
        <v>63</v>
      </c>
      <c r="BC92" s="57" t="s">
        <v>64</v>
      </c>
      <c r="BD92" s="58" t="s">
        <v>65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3">
        <f>ROUND(SUM(AG95:AG96),2)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1300.9654499999999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67</v>
      </c>
      <c r="BT94" s="71" t="s">
        <v>68</v>
      </c>
      <c r="BU94" s="72" t="s">
        <v>69</v>
      </c>
      <c r="BV94" s="71" t="s">
        <v>70</v>
      </c>
      <c r="BW94" s="71" t="s">
        <v>4</v>
      </c>
      <c r="BX94" s="71" t="s">
        <v>71</v>
      </c>
      <c r="CL94" s="71" t="s">
        <v>1</v>
      </c>
    </row>
    <row r="95" spans="1:91" s="7" customFormat="1" ht="15" customHeight="1">
      <c r="A95" s="73" t="s">
        <v>72</v>
      </c>
      <c r="B95" s="74"/>
      <c r="C95" s="75"/>
      <c r="D95" s="172" t="s">
        <v>13</v>
      </c>
      <c r="E95" s="172"/>
      <c r="F95" s="172"/>
      <c r="G95" s="172"/>
      <c r="H95" s="172"/>
      <c r="I95" s="76"/>
      <c r="J95" s="172" t="s">
        <v>308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'01 - III-4262 Sudoměřice ...'!J30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7" t="s">
        <v>73</v>
      </c>
      <c r="AR95" s="74"/>
      <c r="AS95" s="78">
        <v>0</v>
      </c>
      <c r="AT95" s="79">
        <f>ROUND(SUM(AV95:AW95),2)</f>
        <v>0</v>
      </c>
      <c r="AU95" s="80">
        <f>'01 - III-4262 Sudoměřice ...'!P125</f>
        <v>1300.9654499999999</v>
      </c>
      <c r="AV95" s="79">
        <f>'01 - III-4262 Sudoměřice ...'!J33</f>
        <v>0</v>
      </c>
      <c r="AW95" s="79">
        <f>'01 - III-4262 Sudoměřice ...'!J34</f>
        <v>0</v>
      </c>
      <c r="AX95" s="79">
        <f>'01 - III-4262 Sudoměřice ...'!J35</f>
        <v>0</v>
      </c>
      <c r="AY95" s="79">
        <f>'01 - III-4262 Sudoměřice ...'!J36</f>
        <v>0</v>
      </c>
      <c r="AZ95" s="79">
        <f>'01 - III-4262 Sudoměřice ...'!F33</f>
        <v>0</v>
      </c>
      <c r="BA95" s="79">
        <f>'01 - III-4262 Sudoměřice ...'!F34</f>
        <v>0</v>
      </c>
      <c r="BB95" s="79">
        <f>'01 - III-4262 Sudoměřice ...'!F35</f>
        <v>0</v>
      </c>
      <c r="BC95" s="79">
        <f>'01 - III-4262 Sudoměřice ...'!F36</f>
        <v>0</v>
      </c>
      <c r="BD95" s="81">
        <f>'01 - III-4262 Sudoměřice ...'!F37</f>
        <v>0</v>
      </c>
      <c r="BT95" s="82" t="s">
        <v>74</v>
      </c>
      <c r="BV95" s="82" t="s">
        <v>70</v>
      </c>
      <c r="BW95" s="82" t="s">
        <v>75</v>
      </c>
      <c r="BX95" s="82" t="s">
        <v>4</v>
      </c>
      <c r="CL95" s="82" t="s">
        <v>1</v>
      </c>
      <c r="CM95" s="82" t="s">
        <v>76</v>
      </c>
    </row>
    <row r="96" spans="1:91" s="7" customFormat="1" ht="15" customHeight="1">
      <c r="A96" s="73" t="s">
        <v>72</v>
      </c>
      <c r="B96" s="74"/>
      <c r="C96" s="75"/>
      <c r="D96" s="172" t="s">
        <v>77</v>
      </c>
      <c r="E96" s="172"/>
      <c r="F96" s="172"/>
      <c r="G96" s="172"/>
      <c r="H96" s="172"/>
      <c r="I96" s="76"/>
      <c r="J96" s="172" t="s">
        <v>78</v>
      </c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0">
        <f>'02 - Vedlejší a ostatní n...'!J30</f>
        <v>0</v>
      </c>
      <c r="AH96" s="171"/>
      <c r="AI96" s="171"/>
      <c r="AJ96" s="171"/>
      <c r="AK96" s="171"/>
      <c r="AL96" s="171"/>
      <c r="AM96" s="171"/>
      <c r="AN96" s="170">
        <f>SUM(AG96,AT96)</f>
        <v>0</v>
      </c>
      <c r="AO96" s="171"/>
      <c r="AP96" s="171"/>
      <c r="AQ96" s="77" t="s">
        <v>73</v>
      </c>
      <c r="AR96" s="74"/>
      <c r="AS96" s="83">
        <v>0</v>
      </c>
      <c r="AT96" s="84">
        <f>ROUND(SUM(AV96:AW96),2)</f>
        <v>0</v>
      </c>
      <c r="AU96" s="85">
        <f>'02 - Vedlejší a ostatní n...'!P119</f>
        <v>0</v>
      </c>
      <c r="AV96" s="84">
        <f>'02 - Vedlejší a ostatní n...'!J33</f>
        <v>0</v>
      </c>
      <c r="AW96" s="84">
        <f>'02 - Vedlejší a ostatní n...'!J34</f>
        <v>0</v>
      </c>
      <c r="AX96" s="84">
        <f>'02 - Vedlejší a ostatní n...'!J35</f>
        <v>0</v>
      </c>
      <c r="AY96" s="84">
        <f>'02 - Vedlejší a ostatní n...'!J36</f>
        <v>0</v>
      </c>
      <c r="AZ96" s="84">
        <f>'02 - Vedlejší a ostatní n...'!F33</f>
        <v>0</v>
      </c>
      <c r="BA96" s="84">
        <f>'02 - Vedlejší a ostatní n...'!F34</f>
        <v>0</v>
      </c>
      <c r="BB96" s="84">
        <f>'02 - Vedlejší a ostatní n...'!F35</f>
        <v>0</v>
      </c>
      <c r="BC96" s="84">
        <f>'02 - Vedlejší a ostatní n...'!F36</f>
        <v>0</v>
      </c>
      <c r="BD96" s="86">
        <f>'02 - Vedlejší a ostatní n...'!F37</f>
        <v>0</v>
      </c>
      <c r="BT96" s="82" t="s">
        <v>74</v>
      </c>
      <c r="BV96" s="82" t="s">
        <v>70</v>
      </c>
      <c r="BW96" s="82" t="s">
        <v>79</v>
      </c>
      <c r="BX96" s="82" t="s">
        <v>4</v>
      </c>
      <c r="CL96" s="82" t="s">
        <v>1</v>
      </c>
      <c r="CM96" s="82" t="s">
        <v>76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III-4262 Sudoměřice ...'!C2" display="/"/>
    <hyperlink ref="A96" location="'02 - Vedlejší a ostatn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8"/>
  <sheetViews>
    <sheetView showGridLines="0" topLeftCell="A31" workbookViewId="0">
      <selection activeCell="H20" sqref="H20"/>
    </sheetView>
  </sheetViews>
  <sheetFormatPr defaultRowHeight="11.25"/>
  <cols>
    <col min="1" max="1" width="8.5" style="1" customWidth="1"/>
    <col min="2" max="2" width="1.1640625" style="1" customWidth="1"/>
    <col min="3" max="3" width="4.33203125" style="1" customWidth="1"/>
    <col min="4" max="4" width="4.5" style="1" customWidth="1"/>
    <col min="5" max="5" width="17.5" style="1" customWidth="1"/>
    <col min="6" max="6" width="52.1640625" style="1" customWidth="1"/>
    <col min="7" max="7" width="7.6640625" style="1" customWidth="1"/>
    <col min="8" max="8" width="14.33203125" style="1" customWidth="1"/>
    <col min="9" max="9" width="16.1640625" style="1" customWidth="1"/>
    <col min="10" max="10" width="22.83203125" style="1" customWidth="1"/>
    <col min="11" max="11" width="22.83203125" style="1" hidden="1" customWidth="1"/>
    <col min="12" max="12" width="9.5" style="1" customWidth="1"/>
    <col min="13" max="13" width="11.1640625" style="1" hidden="1" customWidth="1"/>
    <col min="14" max="14" width="9.1640625" style="1" hidden="1"/>
    <col min="15" max="20" width="14.5" style="1" hidden="1" customWidth="1"/>
    <col min="21" max="21" width="16.6640625" style="1" hidden="1" customWidth="1"/>
    <col min="22" max="22" width="12.6640625" style="1" customWidth="1"/>
    <col min="23" max="23" width="16.6640625" style="1" customWidth="1"/>
    <col min="24" max="24" width="12.6640625" style="1" customWidth="1"/>
    <col min="25" max="25" width="15.5" style="1" customWidth="1"/>
    <col min="26" max="26" width="11.33203125" style="1" customWidth="1"/>
    <col min="27" max="27" width="15.5" style="1" customWidth="1"/>
    <col min="28" max="28" width="16.6640625" style="1" customWidth="1"/>
    <col min="29" max="29" width="11.33203125" style="1" customWidth="1"/>
    <col min="30" max="30" width="15.5" style="1" customWidth="1"/>
    <col min="31" max="31" width="16.6640625" style="1" customWidth="1"/>
    <col min="44" max="65" width="9.1640625" style="1" hidden="1"/>
  </cols>
  <sheetData>
    <row r="1" spans="1:46">
      <c r="A1" s="87"/>
    </row>
    <row r="2" spans="1:46" s="1" customFormat="1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75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80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5" customHeight="1">
      <c r="B7" s="17"/>
      <c r="E7" s="203" t="str">
        <f>'Rekapitulace stavby'!K6</f>
        <v>III/4262 Sudoměřice od nádraží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81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5" customHeight="1">
      <c r="A9" s="26"/>
      <c r="B9" s="27"/>
      <c r="C9" s="26"/>
      <c r="D9" s="26"/>
      <c r="E9" s="180" t="s">
        <v>309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22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6" t="str">
        <f>'Rekapitulace stavby'!E14</f>
        <v xml:space="preserve"> </v>
      </c>
      <c r="F18" s="196"/>
      <c r="G18" s="196"/>
      <c r="H18" s="196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5" customHeight="1">
      <c r="A27" s="89"/>
      <c r="B27" s="90"/>
      <c r="C27" s="89"/>
      <c r="D27" s="89"/>
      <c r="E27" s="198" t="s">
        <v>1</v>
      </c>
      <c r="F27" s="198"/>
      <c r="G27" s="198"/>
      <c r="H27" s="198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28</v>
      </c>
      <c r="E30" s="26"/>
      <c r="F30" s="26"/>
      <c r="G30" s="26"/>
      <c r="H30" s="26"/>
      <c r="I30" s="26"/>
      <c r="J30" s="65">
        <f>ROUND(J125,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32</v>
      </c>
      <c r="E33" s="23" t="s">
        <v>33</v>
      </c>
      <c r="F33" s="94">
        <f>ROUND((SUM(BE125:BE177)),  2)</f>
        <v>0</v>
      </c>
      <c r="G33" s="26"/>
      <c r="H33" s="26"/>
      <c r="I33" s="95">
        <v>0.21</v>
      </c>
      <c r="J33" s="94">
        <f>ROUND(((SUM(BE125:BE177))*I33),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34</v>
      </c>
      <c r="F34" s="94">
        <f>ROUND((SUM(BF125:BF177)),  2)</f>
        <v>0</v>
      </c>
      <c r="G34" s="26"/>
      <c r="H34" s="26"/>
      <c r="I34" s="95">
        <v>0.12</v>
      </c>
      <c r="J34" s="94">
        <f>ROUND(((SUM(BF125:BF177))*I34),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35</v>
      </c>
      <c r="F35" s="94">
        <f>ROUND((SUM(BG125:BG177)),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36</v>
      </c>
      <c r="F36" s="94">
        <f>ROUND((SUM(BH125:BH177)),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94">
        <f>ROUND((SUM(BI125:BI177)),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38</v>
      </c>
      <c r="E39" s="54"/>
      <c r="F39" s="54"/>
      <c r="G39" s="98" t="s">
        <v>39</v>
      </c>
      <c r="H39" s="99" t="s">
        <v>40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43</v>
      </c>
      <c r="E61" s="29"/>
      <c r="F61" s="102" t="s">
        <v>44</v>
      </c>
      <c r="G61" s="39" t="s">
        <v>43</v>
      </c>
      <c r="H61" s="29"/>
      <c r="I61" s="29"/>
      <c r="J61" s="103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43</v>
      </c>
      <c r="E76" s="29"/>
      <c r="F76" s="102" t="s">
        <v>44</v>
      </c>
      <c r="G76" s="39" t="s">
        <v>43</v>
      </c>
      <c r="H76" s="29"/>
      <c r="I76" s="29"/>
      <c r="J76" s="103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5" customHeight="1">
      <c r="A85" s="26"/>
      <c r="B85" s="27"/>
      <c r="C85" s="26"/>
      <c r="D85" s="26"/>
      <c r="E85" s="203" t="str">
        <f>E7</f>
        <v>III/4262 Sudoměřice od nádraží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81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5" customHeight="1">
      <c r="A87" s="26"/>
      <c r="B87" s="27"/>
      <c r="C87" s="26"/>
      <c r="D87" s="26"/>
      <c r="E87" s="180" t="s">
        <v>308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4.8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4.8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83</v>
      </c>
      <c r="D94" s="96"/>
      <c r="E94" s="96"/>
      <c r="F94" s="96"/>
      <c r="G94" s="96"/>
      <c r="H94" s="96"/>
      <c r="I94" s="96"/>
      <c r="J94" s="105" t="s">
        <v>84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85</v>
      </c>
      <c r="D96" s="26"/>
      <c r="E96" s="26"/>
      <c r="F96" s="26"/>
      <c r="G96" s="26"/>
      <c r="H96" s="26"/>
      <c r="I96" s="26"/>
      <c r="J96" s="65">
        <f>J125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86</v>
      </c>
    </row>
    <row r="97" spans="1:31" s="9" customFormat="1" ht="24.95" customHeight="1">
      <c r="B97" s="107"/>
      <c r="D97" s="108" t="s">
        <v>87</v>
      </c>
      <c r="E97" s="109"/>
      <c r="F97" s="109"/>
      <c r="G97" s="109"/>
      <c r="H97" s="109"/>
      <c r="I97" s="109"/>
      <c r="J97" s="110">
        <f>J126</f>
        <v>0</v>
      </c>
      <c r="L97" s="107"/>
    </row>
    <row r="98" spans="1:31" s="10" customFormat="1" ht="19.899999999999999" customHeight="1">
      <c r="B98" s="111"/>
      <c r="D98" s="112" t="s">
        <v>88</v>
      </c>
      <c r="E98" s="113"/>
      <c r="F98" s="113"/>
      <c r="G98" s="113"/>
      <c r="H98" s="113"/>
      <c r="I98" s="113"/>
      <c r="J98" s="114">
        <f>J127</f>
        <v>0</v>
      </c>
      <c r="L98" s="111"/>
    </row>
    <row r="99" spans="1:31" s="10" customFormat="1" ht="19.899999999999999" customHeight="1">
      <c r="B99" s="111"/>
      <c r="D99" s="112" t="s">
        <v>89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1:31" s="10" customFormat="1" ht="19.899999999999999" customHeight="1">
      <c r="B100" s="111"/>
      <c r="D100" s="112" t="s">
        <v>90</v>
      </c>
      <c r="E100" s="113"/>
      <c r="F100" s="113"/>
      <c r="G100" s="113"/>
      <c r="H100" s="113"/>
      <c r="I100" s="113"/>
      <c r="J100" s="114">
        <f>J137</f>
        <v>0</v>
      </c>
      <c r="L100" s="111"/>
    </row>
    <row r="101" spans="1:31" s="10" customFormat="1" ht="19.899999999999999" customHeight="1">
      <c r="B101" s="111"/>
      <c r="D101" s="112" t="s">
        <v>91</v>
      </c>
      <c r="E101" s="113"/>
      <c r="F101" s="113"/>
      <c r="G101" s="113"/>
      <c r="H101" s="113"/>
      <c r="I101" s="113"/>
      <c r="J101" s="114">
        <f>J145</f>
        <v>0</v>
      </c>
      <c r="L101" s="111"/>
    </row>
    <row r="102" spans="1:31" s="10" customFormat="1" ht="19.899999999999999" customHeight="1">
      <c r="B102" s="111"/>
      <c r="D102" s="112" t="s">
        <v>92</v>
      </c>
      <c r="E102" s="113"/>
      <c r="F102" s="113"/>
      <c r="G102" s="113"/>
      <c r="H102" s="113"/>
      <c r="I102" s="113"/>
      <c r="J102" s="114">
        <f>J159</f>
        <v>0</v>
      </c>
      <c r="L102" s="111"/>
    </row>
    <row r="103" spans="1:31" s="10" customFormat="1" ht="19.899999999999999" customHeight="1">
      <c r="B103" s="111"/>
      <c r="D103" s="112" t="s">
        <v>93</v>
      </c>
      <c r="E103" s="113"/>
      <c r="F103" s="113"/>
      <c r="G103" s="113"/>
      <c r="H103" s="113"/>
      <c r="I103" s="113"/>
      <c r="J103" s="114">
        <f>J172</f>
        <v>0</v>
      </c>
      <c r="L103" s="111"/>
    </row>
    <row r="104" spans="1:31" s="9" customFormat="1" ht="24.95" customHeight="1">
      <c r="B104" s="107"/>
      <c r="D104" s="108" t="s">
        <v>94</v>
      </c>
      <c r="E104" s="109"/>
      <c r="F104" s="109"/>
      <c r="G104" s="109"/>
      <c r="H104" s="109"/>
      <c r="I104" s="109"/>
      <c r="J104" s="110">
        <f>J174</f>
        <v>0</v>
      </c>
      <c r="L104" s="107"/>
    </row>
    <row r="105" spans="1:31" s="10" customFormat="1" ht="19.899999999999999" customHeight="1">
      <c r="B105" s="111"/>
      <c r="D105" s="112" t="s">
        <v>95</v>
      </c>
      <c r="E105" s="113"/>
      <c r="F105" s="113"/>
      <c r="G105" s="113"/>
      <c r="H105" s="113"/>
      <c r="I105" s="113"/>
      <c r="J105" s="114">
        <f>J175</f>
        <v>0</v>
      </c>
      <c r="L105" s="111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96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14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" customHeight="1">
      <c r="A115" s="26"/>
      <c r="B115" s="27"/>
      <c r="C115" s="26"/>
      <c r="D115" s="26"/>
      <c r="E115" s="203" t="str">
        <f>E7</f>
        <v>III/4262 Sudoměřice od nádraží</v>
      </c>
      <c r="F115" s="204"/>
      <c r="G115" s="204"/>
      <c r="H115" s="204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81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" customHeight="1">
      <c r="A117" s="26"/>
      <c r="B117" s="27"/>
      <c r="C117" s="26"/>
      <c r="D117" s="26"/>
      <c r="E117" s="180" t="s">
        <v>308</v>
      </c>
      <c r="F117" s="202"/>
      <c r="G117" s="202"/>
      <c r="H117" s="202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17</v>
      </c>
      <c r="D119" s="26"/>
      <c r="E119" s="26"/>
      <c r="F119" s="21" t="str">
        <f>F12</f>
        <v xml:space="preserve"> </v>
      </c>
      <c r="G119" s="26"/>
      <c r="H119" s="26"/>
      <c r="I119" s="23" t="s">
        <v>19</v>
      </c>
      <c r="J119" s="49" t="str">
        <f>IF(J12="","",J12)</f>
        <v/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4.85" customHeight="1">
      <c r="A121" s="26"/>
      <c r="B121" s="27"/>
      <c r="C121" s="23" t="s">
        <v>20</v>
      </c>
      <c r="D121" s="26"/>
      <c r="E121" s="26"/>
      <c r="F121" s="21" t="str">
        <f>E15</f>
        <v xml:space="preserve"> </v>
      </c>
      <c r="G121" s="26"/>
      <c r="H121" s="26"/>
      <c r="I121" s="23" t="s">
        <v>24</v>
      </c>
      <c r="J121" s="24" t="str">
        <f>E21</f>
        <v xml:space="preserve"> 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4.85" customHeight="1">
      <c r="A122" s="26"/>
      <c r="B122" s="27"/>
      <c r="C122" s="23" t="s">
        <v>23</v>
      </c>
      <c r="D122" s="26"/>
      <c r="E122" s="26"/>
      <c r="F122" s="21" t="str">
        <f>IF(E18="","",E18)</f>
        <v xml:space="preserve"> </v>
      </c>
      <c r="G122" s="26"/>
      <c r="H122" s="26"/>
      <c r="I122" s="23" t="s">
        <v>26</v>
      </c>
      <c r="J122" s="24" t="str">
        <f>E24</f>
        <v xml:space="preserve"> 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15"/>
      <c r="B124" s="116"/>
      <c r="C124" s="117" t="s">
        <v>97</v>
      </c>
      <c r="D124" s="118" t="s">
        <v>53</v>
      </c>
      <c r="E124" s="118" t="s">
        <v>49</v>
      </c>
      <c r="F124" s="118" t="s">
        <v>50</v>
      </c>
      <c r="G124" s="118" t="s">
        <v>98</v>
      </c>
      <c r="H124" s="118" t="s">
        <v>99</v>
      </c>
      <c r="I124" s="118" t="s">
        <v>100</v>
      </c>
      <c r="J124" s="119" t="s">
        <v>84</v>
      </c>
      <c r="K124" s="120" t="s">
        <v>101</v>
      </c>
      <c r="L124" s="121"/>
      <c r="M124" s="56" t="s">
        <v>1</v>
      </c>
      <c r="N124" s="57" t="s">
        <v>32</v>
      </c>
      <c r="O124" s="57" t="s">
        <v>102</v>
      </c>
      <c r="P124" s="57" t="s">
        <v>103</v>
      </c>
      <c r="Q124" s="57" t="s">
        <v>104</v>
      </c>
      <c r="R124" s="57" t="s">
        <v>105</v>
      </c>
      <c r="S124" s="57" t="s">
        <v>106</v>
      </c>
      <c r="T124" s="58" t="s">
        <v>107</v>
      </c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</row>
    <row r="125" spans="1:65" s="2" customFormat="1" ht="22.9" customHeight="1">
      <c r="A125" s="26"/>
      <c r="B125" s="27"/>
      <c r="C125" s="63" t="s">
        <v>108</v>
      </c>
      <c r="D125" s="26"/>
      <c r="E125" s="26"/>
      <c r="F125" s="26"/>
      <c r="G125" s="26"/>
      <c r="H125" s="26"/>
      <c r="I125" s="26"/>
      <c r="J125" s="122">
        <f>BK125</f>
        <v>0</v>
      </c>
      <c r="K125" s="26"/>
      <c r="L125" s="27"/>
      <c r="M125" s="59"/>
      <c r="N125" s="50"/>
      <c r="O125" s="60"/>
      <c r="P125" s="123">
        <f>P126+P174</f>
        <v>1300.9654499999999</v>
      </c>
      <c r="Q125" s="60"/>
      <c r="R125" s="123">
        <f>R126+R174</f>
        <v>280.53116999999997</v>
      </c>
      <c r="S125" s="60"/>
      <c r="T125" s="124">
        <f>T126+T174</f>
        <v>838.05499999999995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67</v>
      </c>
      <c r="AU125" s="14" t="s">
        <v>86</v>
      </c>
      <c r="BK125" s="125">
        <f>BK126+BK174</f>
        <v>0</v>
      </c>
    </row>
    <row r="126" spans="1:65" s="12" customFormat="1" ht="25.9" customHeight="1">
      <c r="B126" s="126"/>
      <c r="D126" s="127" t="s">
        <v>67</v>
      </c>
      <c r="E126" s="128" t="s">
        <v>109</v>
      </c>
      <c r="F126" s="128" t="s">
        <v>110</v>
      </c>
      <c r="J126" s="129">
        <f>BK126</f>
        <v>0</v>
      </c>
      <c r="L126" s="126"/>
      <c r="M126" s="130"/>
      <c r="N126" s="131"/>
      <c r="O126" s="131"/>
      <c r="P126" s="132">
        <f>P127+P135+P137+P145+P159+P172</f>
        <v>1300.9654499999999</v>
      </c>
      <c r="Q126" s="131"/>
      <c r="R126" s="132">
        <f>R127+R135+R137+R145+R159+R172</f>
        <v>280.53116999999997</v>
      </c>
      <c r="S126" s="131"/>
      <c r="T126" s="133">
        <f>T127+T135+T137+T145+T159+T172</f>
        <v>838.05499999999995</v>
      </c>
      <c r="AR126" s="127" t="s">
        <v>74</v>
      </c>
      <c r="AT126" s="134" t="s">
        <v>67</v>
      </c>
      <c r="AU126" s="134" t="s">
        <v>68</v>
      </c>
      <c r="AY126" s="127" t="s">
        <v>111</v>
      </c>
      <c r="BK126" s="135">
        <f>BK127+BK135+BK137+BK145+BK159+BK172</f>
        <v>0</v>
      </c>
    </row>
    <row r="127" spans="1:65" s="12" customFormat="1" ht="22.9" customHeight="1">
      <c r="B127" s="126"/>
      <c r="D127" s="127" t="s">
        <v>67</v>
      </c>
      <c r="E127" s="136" t="s">
        <v>74</v>
      </c>
      <c r="F127" s="136" t="s">
        <v>112</v>
      </c>
      <c r="J127" s="137">
        <f>BK127</f>
        <v>0</v>
      </c>
      <c r="L127" s="126"/>
      <c r="M127" s="130"/>
      <c r="N127" s="131"/>
      <c r="O127" s="131"/>
      <c r="P127" s="132">
        <f>SUM(P128:P134)</f>
        <v>263.31804999999997</v>
      </c>
      <c r="Q127" s="131"/>
      <c r="R127" s="132">
        <f>SUM(R128:R134)</f>
        <v>101.98496</v>
      </c>
      <c r="S127" s="131"/>
      <c r="T127" s="133">
        <f>SUM(T128:T134)</f>
        <v>777.28499999999997</v>
      </c>
      <c r="AR127" s="127" t="s">
        <v>74</v>
      </c>
      <c r="AT127" s="134" t="s">
        <v>67</v>
      </c>
      <c r="AU127" s="134" t="s">
        <v>74</v>
      </c>
      <c r="AY127" s="127" t="s">
        <v>111</v>
      </c>
      <c r="BK127" s="135">
        <f>SUM(BK128:BK134)</f>
        <v>0</v>
      </c>
    </row>
    <row r="128" spans="1:65" s="2" customFormat="1" ht="42.6" customHeight="1">
      <c r="A128" s="26"/>
      <c r="B128" s="138"/>
      <c r="C128" s="139" t="s">
        <v>74</v>
      </c>
      <c r="D128" s="139" t="s">
        <v>113</v>
      </c>
      <c r="E128" s="140" t="s">
        <v>114</v>
      </c>
      <c r="F128" s="141" t="s">
        <v>115</v>
      </c>
      <c r="G128" s="142" t="s">
        <v>116</v>
      </c>
      <c r="H128" s="143">
        <v>3031</v>
      </c>
      <c r="I128" s="144">
        <v>0</v>
      </c>
      <c r="J128" s="144">
        <f t="shared" ref="J128:J134" si="0">ROUND(I128*H128,2)</f>
        <v>0</v>
      </c>
      <c r="K128" s="145"/>
      <c r="L128" s="27"/>
      <c r="M128" s="146" t="s">
        <v>1</v>
      </c>
      <c r="N128" s="147" t="s">
        <v>33</v>
      </c>
      <c r="O128" s="148">
        <v>1.4E-2</v>
      </c>
      <c r="P128" s="148">
        <f t="shared" ref="P128:P134" si="1">O128*H128</f>
        <v>42.433999999999997</v>
      </c>
      <c r="Q128" s="148">
        <v>1.6000000000000001E-4</v>
      </c>
      <c r="R128" s="148">
        <f t="shared" ref="R128:R134" si="2">Q128*H128</f>
        <v>0.48496000000000006</v>
      </c>
      <c r="S128" s="148">
        <v>0.23</v>
      </c>
      <c r="T128" s="149">
        <f t="shared" ref="T128:T134" si="3">S128*H128</f>
        <v>697.13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117</v>
      </c>
      <c r="AT128" s="150" t="s">
        <v>113</v>
      </c>
      <c r="AU128" s="150" t="s">
        <v>76</v>
      </c>
      <c r="AY128" s="14" t="s">
        <v>111</v>
      </c>
      <c r="BE128" s="151">
        <f t="shared" ref="BE128:BE134" si="4">IF(N128="základní",J128,0)</f>
        <v>0</v>
      </c>
      <c r="BF128" s="151">
        <f t="shared" ref="BF128:BF134" si="5">IF(N128="snížená",J128,0)</f>
        <v>0</v>
      </c>
      <c r="BG128" s="151">
        <f t="shared" ref="BG128:BG134" si="6">IF(N128="zákl. přenesená",J128,0)</f>
        <v>0</v>
      </c>
      <c r="BH128" s="151">
        <f t="shared" ref="BH128:BH134" si="7">IF(N128="sníž. přenesená",J128,0)</f>
        <v>0</v>
      </c>
      <c r="BI128" s="151">
        <f t="shared" ref="BI128:BI134" si="8">IF(N128="nulová",J128,0)</f>
        <v>0</v>
      </c>
      <c r="BJ128" s="14" t="s">
        <v>74</v>
      </c>
      <c r="BK128" s="151">
        <f t="shared" ref="BK128:BK134" si="9">ROUND(I128*H128,2)</f>
        <v>0</v>
      </c>
      <c r="BL128" s="14" t="s">
        <v>117</v>
      </c>
      <c r="BM128" s="150" t="s">
        <v>118</v>
      </c>
    </row>
    <row r="129" spans="1:65" s="2" customFormat="1" ht="31.9" customHeight="1">
      <c r="A129" s="26"/>
      <c r="B129" s="138"/>
      <c r="C129" s="139" t="s">
        <v>76</v>
      </c>
      <c r="D129" s="139" t="s">
        <v>113</v>
      </c>
      <c r="E129" s="140" t="s">
        <v>120</v>
      </c>
      <c r="F129" s="141" t="s">
        <v>121</v>
      </c>
      <c r="G129" s="142" t="s">
        <v>122</v>
      </c>
      <c r="H129" s="143">
        <v>391</v>
      </c>
      <c r="I129" s="144">
        <v>0</v>
      </c>
      <c r="J129" s="144">
        <f t="shared" si="0"/>
        <v>0</v>
      </c>
      <c r="K129" s="145"/>
      <c r="L129" s="27"/>
      <c r="M129" s="146" t="s">
        <v>1</v>
      </c>
      <c r="N129" s="147" t="s">
        <v>33</v>
      </c>
      <c r="O129" s="148">
        <v>0.13300000000000001</v>
      </c>
      <c r="P129" s="148">
        <f t="shared" si="1"/>
        <v>52.003</v>
      </c>
      <c r="Q129" s="148">
        <v>0</v>
      </c>
      <c r="R129" s="148">
        <f t="shared" si="2"/>
        <v>0</v>
      </c>
      <c r="S129" s="148">
        <v>0.20499999999999999</v>
      </c>
      <c r="T129" s="149">
        <f t="shared" si="3"/>
        <v>80.155000000000001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117</v>
      </c>
      <c r="AT129" s="150" t="s">
        <v>113</v>
      </c>
      <c r="AU129" s="150" t="s">
        <v>76</v>
      </c>
      <c r="AY129" s="14" t="s">
        <v>111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4" t="s">
        <v>74</v>
      </c>
      <c r="BK129" s="151">
        <f t="shared" si="9"/>
        <v>0</v>
      </c>
      <c r="BL129" s="14" t="s">
        <v>117</v>
      </c>
      <c r="BM129" s="150" t="s">
        <v>123</v>
      </c>
    </row>
    <row r="130" spans="1:65" s="2" customFormat="1" ht="42.6" customHeight="1">
      <c r="A130" s="26"/>
      <c r="B130" s="138"/>
      <c r="C130" s="139" t="s">
        <v>124</v>
      </c>
      <c r="D130" s="139" t="s">
        <v>113</v>
      </c>
      <c r="E130" s="140" t="s">
        <v>125</v>
      </c>
      <c r="F130" s="141" t="s">
        <v>126</v>
      </c>
      <c r="G130" s="142" t="s">
        <v>127</v>
      </c>
      <c r="H130" s="143">
        <v>55.55</v>
      </c>
      <c r="I130" s="144">
        <v>0</v>
      </c>
      <c r="J130" s="144">
        <f t="shared" si="0"/>
        <v>0</v>
      </c>
      <c r="K130" s="145"/>
      <c r="L130" s="27"/>
      <c r="M130" s="146" t="s">
        <v>1</v>
      </c>
      <c r="N130" s="147" t="s">
        <v>33</v>
      </c>
      <c r="O130" s="148">
        <v>2.2599999999999998</v>
      </c>
      <c r="P130" s="148">
        <f t="shared" si="1"/>
        <v>125.54299999999998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117</v>
      </c>
      <c r="AT130" s="150" t="s">
        <v>113</v>
      </c>
      <c r="AU130" s="150" t="s">
        <v>76</v>
      </c>
      <c r="AY130" s="14" t="s">
        <v>111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4" t="s">
        <v>74</v>
      </c>
      <c r="BK130" s="151">
        <f t="shared" si="9"/>
        <v>0</v>
      </c>
      <c r="BL130" s="14" t="s">
        <v>117</v>
      </c>
      <c r="BM130" s="150" t="s">
        <v>128</v>
      </c>
    </row>
    <row r="131" spans="1:65" s="2" customFormat="1" ht="36.6" customHeight="1">
      <c r="A131" s="26"/>
      <c r="B131" s="138"/>
      <c r="C131" s="139" t="s">
        <v>129</v>
      </c>
      <c r="D131" s="139" t="s">
        <v>113</v>
      </c>
      <c r="E131" s="140" t="s">
        <v>130</v>
      </c>
      <c r="F131" s="141" t="s">
        <v>131</v>
      </c>
      <c r="G131" s="142" t="s">
        <v>127</v>
      </c>
      <c r="H131" s="143">
        <v>41.15</v>
      </c>
      <c r="I131" s="144">
        <v>0</v>
      </c>
      <c r="J131" s="144">
        <f t="shared" si="0"/>
        <v>0</v>
      </c>
      <c r="K131" s="145"/>
      <c r="L131" s="27"/>
      <c r="M131" s="146" t="s">
        <v>1</v>
      </c>
      <c r="N131" s="147" t="s">
        <v>33</v>
      </c>
      <c r="O131" s="148">
        <v>0.79700000000000004</v>
      </c>
      <c r="P131" s="148">
        <f t="shared" si="1"/>
        <v>32.796550000000003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117</v>
      </c>
      <c r="AT131" s="150" t="s">
        <v>113</v>
      </c>
      <c r="AU131" s="150" t="s">
        <v>76</v>
      </c>
      <c r="AY131" s="14" t="s">
        <v>111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74</v>
      </c>
      <c r="BK131" s="151">
        <f t="shared" si="9"/>
        <v>0</v>
      </c>
      <c r="BL131" s="14" t="s">
        <v>117</v>
      </c>
      <c r="BM131" s="150" t="s">
        <v>132</v>
      </c>
    </row>
    <row r="132" spans="1:65" s="2" customFormat="1" ht="31.9" customHeight="1">
      <c r="A132" s="26"/>
      <c r="B132" s="138"/>
      <c r="C132" s="139" t="s">
        <v>133</v>
      </c>
      <c r="D132" s="139" t="s">
        <v>113</v>
      </c>
      <c r="E132" s="140" t="s">
        <v>134</v>
      </c>
      <c r="F132" s="141" t="s">
        <v>135</v>
      </c>
      <c r="G132" s="142" t="s">
        <v>127</v>
      </c>
      <c r="H132" s="143">
        <v>9.6</v>
      </c>
      <c r="I132" s="144">
        <v>0</v>
      </c>
      <c r="J132" s="144">
        <f t="shared" si="0"/>
        <v>0</v>
      </c>
      <c r="K132" s="145"/>
      <c r="L132" s="27"/>
      <c r="M132" s="146" t="s">
        <v>1</v>
      </c>
      <c r="N132" s="147" t="s">
        <v>33</v>
      </c>
      <c r="O132" s="148">
        <v>0.435</v>
      </c>
      <c r="P132" s="148">
        <f t="shared" si="1"/>
        <v>4.1760000000000002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117</v>
      </c>
      <c r="AT132" s="150" t="s">
        <v>113</v>
      </c>
      <c r="AU132" s="150" t="s">
        <v>76</v>
      </c>
      <c r="AY132" s="14" t="s">
        <v>111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74</v>
      </c>
      <c r="BK132" s="151">
        <f t="shared" si="9"/>
        <v>0</v>
      </c>
      <c r="BL132" s="14" t="s">
        <v>117</v>
      </c>
      <c r="BM132" s="150" t="s">
        <v>136</v>
      </c>
    </row>
    <row r="133" spans="1:65" s="2" customFormat="1" ht="15" customHeight="1">
      <c r="A133" s="26"/>
      <c r="B133" s="138"/>
      <c r="C133" s="154" t="s">
        <v>137</v>
      </c>
      <c r="D133" s="154" t="s">
        <v>138</v>
      </c>
      <c r="E133" s="155" t="s">
        <v>139</v>
      </c>
      <c r="F133" s="156" t="s">
        <v>140</v>
      </c>
      <c r="G133" s="157" t="s">
        <v>141</v>
      </c>
      <c r="H133" s="158">
        <v>101.5</v>
      </c>
      <c r="I133" s="159">
        <v>0</v>
      </c>
      <c r="J133" s="159">
        <f t="shared" si="0"/>
        <v>0</v>
      </c>
      <c r="K133" s="160"/>
      <c r="L133" s="161"/>
      <c r="M133" s="162" t="s">
        <v>1</v>
      </c>
      <c r="N133" s="163" t="s">
        <v>33</v>
      </c>
      <c r="O133" s="148">
        <v>0</v>
      </c>
      <c r="P133" s="148">
        <f t="shared" si="1"/>
        <v>0</v>
      </c>
      <c r="Q133" s="148">
        <v>1</v>
      </c>
      <c r="R133" s="148">
        <f t="shared" si="2"/>
        <v>101.5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142</v>
      </c>
      <c r="AT133" s="150" t="s">
        <v>138</v>
      </c>
      <c r="AU133" s="150" t="s">
        <v>76</v>
      </c>
      <c r="AY133" s="14" t="s">
        <v>111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74</v>
      </c>
      <c r="BK133" s="151">
        <f t="shared" si="9"/>
        <v>0</v>
      </c>
      <c r="BL133" s="14" t="s">
        <v>117</v>
      </c>
      <c r="BM133" s="150" t="s">
        <v>143</v>
      </c>
    </row>
    <row r="134" spans="1:65" s="2" customFormat="1" ht="23.65" customHeight="1">
      <c r="A134" s="26"/>
      <c r="B134" s="138"/>
      <c r="C134" s="139" t="s">
        <v>142</v>
      </c>
      <c r="D134" s="139" t="s">
        <v>113</v>
      </c>
      <c r="E134" s="140" t="s">
        <v>144</v>
      </c>
      <c r="F134" s="141" t="s">
        <v>145</v>
      </c>
      <c r="G134" s="142" t="s">
        <v>116</v>
      </c>
      <c r="H134" s="143">
        <v>219.5</v>
      </c>
      <c r="I134" s="144">
        <v>0</v>
      </c>
      <c r="J134" s="144">
        <f t="shared" si="0"/>
        <v>0</v>
      </c>
      <c r="K134" s="145"/>
      <c r="L134" s="27"/>
      <c r="M134" s="146" t="s">
        <v>1</v>
      </c>
      <c r="N134" s="147" t="s">
        <v>33</v>
      </c>
      <c r="O134" s="148">
        <v>2.9000000000000001E-2</v>
      </c>
      <c r="P134" s="148">
        <f t="shared" si="1"/>
        <v>6.3654999999999999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117</v>
      </c>
      <c r="AT134" s="150" t="s">
        <v>113</v>
      </c>
      <c r="AU134" s="150" t="s">
        <v>76</v>
      </c>
      <c r="AY134" s="14" t="s">
        <v>111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74</v>
      </c>
      <c r="BK134" s="151">
        <f t="shared" si="9"/>
        <v>0</v>
      </c>
      <c r="BL134" s="14" t="s">
        <v>117</v>
      </c>
      <c r="BM134" s="150" t="s">
        <v>146</v>
      </c>
    </row>
    <row r="135" spans="1:65" s="12" customFormat="1" ht="22.9" customHeight="1">
      <c r="B135" s="126"/>
      <c r="D135" s="127" t="s">
        <v>67</v>
      </c>
      <c r="E135" s="136" t="s">
        <v>117</v>
      </c>
      <c r="F135" s="136" t="s">
        <v>147</v>
      </c>
      <c r="J135" s="137">
        <f>BK135</f>
        <v>0</v>
      </c>
      <c r="L135" s="126"/>
      <c r="M135" s="130"/>
      <c r="N135" s="131"/>
      <c r="O135" s="131"/>
      <c r="P135" s="132">
        <f>SUM(P136:P136)</f>
        <v>6.3215999999999992</v>
      </c>
      <c r="Q135" s="131"/>
      <c r="R135" s="132">
        <f>SUM(R136:R136)</f>
        <v>0</v>
      </c>
      <c r="S135" s="131"/>
      <c r="T135" s="133">
        <f>SUM(T136:T136)</f>
        <v>0</v>
      </c>
      <c r="AR135" s="127" t="s">
        <v>74</v>
      </c>
      <c r="AT135" s="134" t="s">
        <v>67</v>
      </c>
      <c r="AU135" s="134" t="s">
        <v>74</v>
      </c>
      <c r="AY135" s="127" t="s">
        <v>111</v>
      </c>
      <c r="BK135" s="135">
        <f>SUM(BK136:BK136)</f>
        <v>0</v>
      </c>
    </row>
    <row r="136" spans="1:65" s="2" customFormat="1" ht="23.65" customHeight="1">
      <c r="A136" s="26"/>
      <c r="B136" s="138"/>
      <c r="C136" s="139" t="s">
        <v>117</v>
      </c>
      <c r="D136" s="139" t="s">
        <v>113</v>
      </c>
      <c r="E136" s="140" t="s">
        <v>148</v>
      </c>
      <c r="F136" s="141" t="s">
        <v>149</v>
      </c>
      <c r="G136" s="142" t="s">
        <v>127</v>
      </c>
      <c r="H136" s="143">
        <v>4.8</v>
      </c>
      <c r="I136" s="144">
        <v>0</v>
      </c>
      <c r="J136" s="144">
        <f>ROUND(I136*H136,2)</f>
        <v>0</v>
      </c>
      <c r="K136" s="145"/>
      <c r="L136" s="27"/>
      <c r="M136" s="146" t="s">
        <v>1</v>
      </c>
      <c r="N136" s="147" t="s">
        <v>33</v>
      </c>
      <c r="O136" s="148">
        <v>1.3169999999999999</v>
      </c>
      <c r="P136" s="148">
        <f>O136*H136</f>
        <v>6.3215999999999992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117</v>
      </c>
      <c r="AT136" s="150" t="s">
        <v>113</v>
      </c>
      <c r="AU136" s="150" t="s">
        <v>76</v>
      </c>
      <c r="AY136" s="14" t="s">
        <v>111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4" t="s">
        <v>74</v>
      </c>
      <c r="BK136" s="151">
        <f>ROUND(I136*H136,2)</f>
        <v>0</v>
      </c>
      <c r="BL136" s="14" t="s">
        <v>117</v>
      </c>
      <c r="BM136" s="150" t="s">
        <v>150</v>
      </c>
    </row>
    <row r="137" spans="1:65" s="12" customFormat="1" ht="22.9" customHeight="1">
      <c r="B137" s="126"/>
      <c r="D137" s="127" t="s">
        <v>67</v>
      </c>
      <c r="E137" s="136" t="s">
        <v>133</v>
      </c>
      <c r="F137" s="136" t="s">
        <v>151</v>
      </c>
      <c r="J137" s="137">
        <f>BK137</f>
        <v>0</v>
      </c>
      <c r="L137" s="126"/>
      <c r="M137" s="130"/>
      <c r="N137" s="131"/>
      <c r="O137" s="131"/>
      <c r="P137" s="132">
        <f>SUM(P138:P144)</f>
        <v>341.65350000000001</v>
      </c>
      <c r="Q137" s="131"/>
      <c r="R137" s="132">
        <f>SUM(R138:R144)</f>
        <v>32.839199999999998</v>
      </c>
      <c r="S137" s="131"/>
      <c r="T137" s="133">
        <f>SUM(T138:T144)</f>
        <v>0</v>
      </c>
      <c r="AR137" s="127" t="s">
        <v>74</v>
      </c>
      <c r="AT137" s="134" t="s">
        <v>67</v>
      </c>
      <c r="AU137" s="134" t="s">
        <v>74</v>
      </c>
      <c r="AY137" s="127" t="s">
        <v>111</v>
      </c>
      <c r="BK137" s="135">
        <f>SUM(BK138:BK144)</f>
        <v>0</v>
      </c>
    </row>
    <row r="138" spans="1:65" s="2" customFormat="1" ht="42.6" customHeight="1">
      <c r="A138" s="26"/>
      <c r="B138" s="138"/>
      <c r="C138" s="139" t="s">
        <v>152</v>
      </c>
      <c r="D138" s="139" t="s">
        <v>113</v>
      </c>
      <c r="E138" s="140" t="s">
        <v>153</v>
      </c>
      <c r="F138" s="141" t="s">
        <v>154</v>
      </c>
      <c r="G138" s="142" t="s">
        <v>116</v>
      </c>
      <c r="H138" s="143">
        <v>211.5</v>
      </c>
      <c r="I138" s="144">
        <v>0</v>
      </c>
      <c r="J138" s="144">
        <f t="shared" ref="J138:J144" si="10">ROUND(I138*H138,2)</f>
        <v>0</v>
      </c>
      <c r="K138" s="145"/>
      <c r="L138" s="27"/>
      <c r="M138" s="146" t="s">
        <v>1</v>
      </c>
      <c r="N138" s="147" t="s">
        <v>33</v>
      </c>
      <c r="O138" s="148">
        <v>8.3000000000000004E-2</v>
      </c>
      <c r="P138" s="148">
        <f t="shared" ref="P138:P144" si="11">O138*H138</f>
        <v>17.554500000000001</v>
      </c>
      <c r="Q138" s="148">
        <v>0</v>
      </c>
      <c r="R138" s="148">
        <f t="shared" ref="R138:R144" si="12">Q138*H138</f>
        <v>0</v>
      </c>
      <c r="S138" s="148">
        <v>0</v>
      </c>
      <c r="T138" s="149">
        <f t="shared" ref="T138:T144" si="13"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117</v>
      </c>
      <c r="AT138" s="150" t="s">
        <v>113</v>
      </c>
      <c r="AU138" s="150" t="s">
        <v>76</v>
      </c>
      <c r="AY138" s="14" t="s">
        <v>111</v>
      </c>
      <c r="BE138" s="151">
        <f t="shared" ref="BE138:BE144" si="14">IF(N138="základní",J138,0)</f>
        <v>0</v>
      </c>
      <c r="BF138" s="151">
        <f t="shared" ref="BF138:BF144" si="15">IF(N138="snížená",J138,0)</f>
        <v>0</v>
      </c>
      <c r="BG138" s="151">
        <f t="shared" ref="BG138:BG144" si="16">IF(N138="zákl. přenesená",J138,0)</f>
        <v>0</v>
      </c>
      <c r="BH138" s="151">
        <f t="shared" ref="BH138:BH144" si="17">IF(N138="sníž. přenesená",J138,0)</f>
        <v>0</v>
      </c>
      <c r="BI138" s="151">
        <f t="shared" ref="BI138:BI144" si="18">IF(N138="nulová",J138,0)</f>
        <v>0</v>
      </c>
      <c r="BJ138" s="14" t="s">
        <v>74</v>
      </c>
      <c r="BK138" s="151">
        <f t="shared" ref="BK138:BK144" si="19">ROUND(I138*H138,2)</f>
        <v>0</v>
      </c>
      <c r="BL138" s="14" t="s">
        <v>117</v>
      </c>
      <c r="BM138" s="150" t="s">
        <v>155</v>
      </c>
    </row>
    <row r="139" spans="1:65" s="2" customFormat="1" ht="31.9" customHeight="1">
      <c r="A139" s="26"/>
      <c r="B139" s="138"/>
      <c r="C139" s="139" t="s">
        <v>156</v>
      </c>
      <c r="D139" s="139" t="s">
        <v>113</v>
      </c>
      <c r="E139" s="140" t="s">
        <v>157</v>
      </c>
      <c r="F139" s="141" t="s">
        <v>158</v>
      </c>
      <c r="G139" s="142" t="s">
        <v>116</v>
      </c>
      <c r="H139" s="143">
        <v>16</v>
      </c>
      <c r="I139" s="144">
        <v>0</v>
      </c>
      <c r="J139" s="144">
        <f t="shared" si="10"/>
        <v>0</v>
      </c>
      <c r="K139" s="145"/>
      <c r="L139" s="27"/>
      <c r="M139" s="146" t="s">
        <v>1</v>
      </c>
      <c r="N139" s="147" t="s">
        <v>33</v>
      </c>
      <c r="O139" s="148">
        <v>2.7E-2</v>
      </c>
      <c r="P139" s="148">
        <f t="shared" si="11"/>
        <v>0.432</v>
      </c>
      <c r="Q139" s="148">
        <v>0</v>
      </c>
      <c r="R139" s="148">
        <f t="shared" si="12"/>
        <v>0</v>
      </c>
      <c r="S139" s="148">
        <v>0</v>
      </c>
      <c r="T139" s="149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117</v>
      </c>
      <c r="AT139" s="150" t="s">
        <v>113</v>
      </c>
      <c r="AU139" s="150" t="s">
        <v>76</v>
      </c>
      <c r="AY139" s="14" t="s">
        <v>111</v>
      </c>
      <c r="BE139" s="151">
        <f t="shared" si="14"/>
        <v>0</v>
      </c>
      <c r="BF139" s="151">
        <f t="shared" si="15"/>
        <v>0</v>
      </c>
      <c r="BG139" s="151">
        <f t="shared" si="16"/>
        <v>0</v>
      </c>
      <c r="BH139" s="151">
        <f t="shared" si="17"/>
        <v>0</v>
      </c>
      <c r="BI139" s="151">
        <f t="shared" si="18"/>
        <v>0</v>
      </c>
      <c r="BJ139" s="14" t="s">
        <v>74</v>
      </c>
      <c r="BK139" s="151">
        <f t="shared" si="19"/>
        <v>0</v>
      </c>
      <c r="BL139" s="14" t="s">
        <v>117</v>
      </c>
      <c r="BM139" s="150" t="s">
        <v>159</v>
      </c>
    </row>
    <row r="140" spans="1:65" s="2" customFormat="1" ht="42.6" customHeight="1">
      <c r="A140" s="26"/>
      <c r="B140" s="138"/>
      <c r="C140" s="139" t="s">
        <v>160</v>
      </c>
      <c r="D140" s="139" t="s">
        <v>113</v>
      </c>
      <c r="E140" s="140" t="s">
        <v>161</v>
      </c>
      <c r="F140" s="141" t="s">
        <v>162</v>
      </c>
      <c r="G140" s="142" t="s">
        <v>116</v>
      </c>
      <c r="H140" s="143">
        <v>144</v>
      </c>
      <c r="I140" s="144">
        <v>0</v>
      </c>
      <c r="J140" s="144">
        <f t="shared" si="10"/>
        <v>0</v>
      </c>
      <c r="K140" s="145"/>
      <c r="L140" s="27"/>
      <c r="M140" s="146" t="s">
        <v>1</v>
      </c>
      <c r="N140" s="147" t="s">
        <v>33</v>
      </c>
      <c r="O140" s="148">
        <v>5.1999999999999998E-2</v>
      </c>
      <c r="P140" s="148">
        <f t="shared" si="11"/>
        <v>7.4879999999999995</v>
      </c>
      <c r="Q140" s="148">
        <v>0.216</v>
      </c>
      <c r="R140" s="148">
        <f t="shared" si="12"/>
        <v>31.103999999999999</v>
      </c>
      <c r="S140" s="148">
        <v>0</v>
      </c>
      <c r="T140" s="149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117</v>
      </c>
      <c r="AT140" s="150" t="s">
        <v>113</v>
      </c>
      <c r="AU140" s="150" t="s">
        <v>76</v>
      </c>
      <c r="AY140" s="14" t="s">
        <v>111</v>
      </c>
      <c r="BE140" s="151">
        <f t="shared" si="14"/>
        <v>0</v>
      </c>
      <c r="BF140" s="151">
        <f t="shared" si="15"/>
        <v>0</v>
      </c>
      <c r="BG140" s="151">
        <f t="shared" si="16"/>
        <v>0</v>
      </c>
      <c r="BH140" s="151">
        <f t="shared" si="17"/>
        <v>0</v>
      </c>
      <c r="BI140" s="151">
        <f t="shared" si="18"/>
        <v>0</v>
      </c>
      <c r="BJ140" s="14" t="s">
        <v>74</v>
      </c>
      <c r="BK140" s="151">
        <f t="shared" si="19"/>
        <v>0</v>
      </c>
      <c r="BL140" s="14" t="s">
        <v>117</v>
      </c>
      <c r="BM140" s="150" t="s">
        <v>163</v>
      </c>
    </row>
    <row r="141" spans="1:65" s="2" customFormat="1" ht="31.9" customHeight="1">
      <c r="A141" s="26"/>
      <c r="B141" s="138"/>
      <c r="C141" s="139" t="s">
        <v>8</v>
      </c>
      <c r="D141" s="139" t="s">
        <v>113</v>
      </c>
      <c r="E141" s="140" t="s">
        <v>164</v>
      </c>
      <c r="F141" s="141" t="s">
        <v>165</v>
      </c>
      <c r="G141" s="142" t="s">
        <v>116</v>
      </c>
      <c r="H141" s="143">
        <v>6062</v>
      </c>
      <c r="I141" s="144">
        <v>0</v>
      </c>
      <c r="J141" s="144">
        <f t="shared" si="10"/>
        <v>0</v>
      </c>
      <c r="K141" s="145"/>
      <c r="L141" s="27"/>
      <c r="M141" s="146" t="s">
        <v>1</v>
      </c>
      <c r="N141" s="147" t="s">
        <v>33</v>
      </c>
      <c r="O141" s="148">
        <v>2E-3</v>
      </c>
      <c r="P141" s="148">
        <f t="shared" si="11"/>
        <v>12.124000000000001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117</v>
      </c>
      <c r="AT141" s="150" t="s">
        <v>113</v>
      </c>
      <c r="AU141" s="150" t="s">
        <v>76</v>
      </c>
      <c r="AY141" s="14" t="s">
        <v>111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4" t="s">
        <v>74</v>
      </c>
      <c r="BK141" s="151">
        <f t="shared" si="19"/>
        <v>0</v>
      </c>
      <c r="BL141" s="14" t="s">
        <v>117</v>
      </c>
      <c r="BM141" s="150" t="s">
        <v>166</v>
      </c>
    </row>
    <row r="142" spans="1:65" s="2" customFormat="1" ht="36.6" customHeight="1">
      <c r="A142" s="26"/>
      <c r="B142" s="138"/>
      <c r="C142" s="139" t="s">
        <v>167</v>
      </c>
      <c r="D142" s="139" t="s">
        <v>113</v>
      </c>
      <c r="E142" s="140" t="s">
        <v>168</v>
      </c>
      <c r="F142" s="141" t="s">
        <v>169</v>
      </c>
      <c r="G142" s="142" t="s">
        <v>116</v>
      </c>
      <c r="H142" s="143">
        <v>3031</v>
      </c>
      <c r="I142" s="144">
        <v>0</v>
      </c>
      <c r="J142" s="144">
        <f t="shared" si="10"/>
        <v>0</v>
      </c>
      <c r="K142" s="145"/>
      <c r="L142" s="27"/>
      <c r="M142" s="146" t="s">
        <v>1</v>
      </c>
      <c r="N142" s="147" t="s">
        <v>33</v>
      </c>
      <c r="O142" s="148">
        <v>1.2999999999999999E-2</v>
      </c>
      <c r="P142" s="148">
        <f t="shared" si="11"/>
        <v>39.402999999999999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117</v>
      </c>
      <c r="AT142" s="150" t="s">
        <v>113</v>
      </c>
      <c r="AU142" s="150" t="s">
        <v>76</v>
      </c>
      <c r="AY142" s="14" t="s">
        <v>111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4" t="s">
        <v>74</v>
      </c>
      <c r="BK142" s="151">
        <f t="shared" si="19"/>
        <v>0</v>
      </c>
      <c r="BL142" s="14" t="s">
        <v>117</v>
      </c>
      <c r="BM142" s="150" t="s">
        <v>170</v>
      </c>
    </row>
    <row r="143" spans="1:65" s="2" customFormat="1" ht="31.9" customHeight="1">
      <c r="A143" s="26"/>
      <c r="B143" s="138"/>
      <c r="C143" s="139" t="s">
        <v>171</v>
      </c>
      <c r="D143" s="139" t="s">
        <v>113</v>
      </c>
      <c r="E143" s="140" t="s">
        <v>172</v>
      </c>
      <c r="F143" s="141" t="s">
        <v>173</v>
      </c>
      <c r="G143" s="142" t="s">
        <v>116</v>
      </c>
      <c r="H143" s="143">
        <v>3031</v>
      </c>
      <c r="I143" s="144">
        <v>0</v>
      </c>
      <c r="J143" s="144">
        <f t="shared" si="10"/>
        <v>0</v>
      </c>
      <c r="K143" s="145"/>
      <c r="L143" s="27"/>
      <c r="M143" s="146" t="s">
        <v>1</v>
      </c>
      <c r="N143" s="147" t="s">
        <v>33</v>
      </c>
      <c r="O143" s="148">
        <v>0.08</v>
      </c>
      <c r="P143" s="148">
        <f t="shared" si="11"/>
        <v>242.48000000000002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117</v>
      </c>
      <c r="AT143" s="150" t="s">
        <v>113</v>
      </c>
      <c r="AU143" s="150" t="s">
        <v>76</v>
      </c>
      <c r="AY143" s="14" t="s">
        <v>111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4" t="s">
        <v>74</v>
      </c>
      <c r="BK143" s="151">
        <f t="shared" si="19"/>
        <v>0</v>
      </c>
      <c r="BL143" s="14" t="s">
        <v>117</v>
      </c>
      <c r="BM143" s="150" t="s">
        <v>174</v>
      </c>
    </row>
    <row r="144" spans="1:65" s="2" customFormat="1" ht="31.9" customHeight="1">
      <c r="A144" s="26"/>
      <c r="B144" s="138"/>
      <c r="C144" s="139" t="s">
        <v>175</v>
      </c>
      <c r="D144" s="139" t="s">
        <v>113</v>
      </c>
      <c r="E144" s="140" t="s">
        <v>176</v>
      </c>
      <c r="F144" s="141" t="s">
        <v>177</v>
      </c>
      <c r="G144" s="142" t="s">
        <v>122</v>
      </c>
      <c r="H144" s="143">
        <v>482</v>
      </c>
      <c r="I144" s="144">
        <v>0</v>
      </c>
      <c r="J144" s="144">
        <f t="shared" si="10"/>
        <v>0</v>
      </c>
      <c r="K144" s="145"/>
      <c r="L144" s="27"/>
      <c r="M144" s="146" t="s">
        <v>1</v>
      </c>
      <c r="N144" s="147" t="s">
        <v>33</v>
      </c>
      <c r="O144" s="148">
        <v>4.5999999999999999E-2</v>
      </c>
      <c r="P144" s="148">
        <f t="shared" si="11"/>
        <v>22.172000000000001</v>
      </c>
      <c r="Q144" s="148">
        <v>3.5999999999999999E-3</v>
      </c>
      <c r="R144" s="148">
        <f t="shared" si="12"/>
        <v>1.7351999999999999</v>
      </c>
      <c r="S144" s="148">
        <v>0</v>
      </c>
      <c r="T144" s="149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117</v>
      </c>
      <c r="AT144" s="150" t="s">
        <v>113</v>
      </c>
      <c r="AU144" s="150" t="s">
        <v>76</v>
      </c>
      <c r="AY144" s="14" t="s">
        <v>111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4" t="s">
        <v>74</v>
      </c>
      <c r="BK144" s="151">
        <f t="shared" si="19"/>
        <v>0</v>
      </c>
      <c r="BL144" s="14" t="s">
        <v>117</v>
      </c>
      <c r="BM144" s="150" t="s">
        <v>178</v>
      </c>
    </row>
    <row r="145" spans="1:65" s="12" customFormat="1" ht="22.9" customHeight="1">
      <c r="B145" s="126"/>
      <c r="D145" s="127" t="s">
        <v>67</v>
      </c>
      <c r="E145" s="136" t="s">
        <v>142</v>
      </c>
      <c r="F145" s="136" t="s">
        <v>179</v>
      </c>
      <c r="J145" s="137">
        <f>BK145</f>
        <v>0</v>
      </c>
      <c r="L145" s="126"/>
      <c r="M145" s="130"/>
      <c r="N145" s="131"/>
      <c r="O145" s="131"/>
      <c r="P145" s="132">
        <f>SUM(P146:P158)</f>
        <v>47.141999999999996</v>
      </c>
      <c r="Q145" s="131"/>
      <c r="R145" s="132">
        <f>SUM(R146:R158)</f>
        <v>3.5097999999999998</v>
      </c>
      <c r="S145" s="131"/>
      <c r="T145" s="133">
        <f>SUM(T146:T158)</f>
        <v>0.15000000000000002</v>
      </c>
      <c r="AR145" s="127" t="s">
        <v>74</v>
      </c>
      <c r="AT145" s="134" t="s">
        <v>67</v>
      </c>
      <c r="AU145" s="134" t="s">
        <v>74</v>
      </c>
      <c r="AY145" s="127" t="s">
        <v>111</v>
      </c>
      <c r="BK145" s="135">
        <f>SUM(BK146:BK158)</f>
        <v>0</v>
      </c>
    </row>
    <row r="146" spans="1:65" s="2" customFormat="1" ht="42.6" customHeight="1">
      <c r="A146" s="26"/>
      <c r="B146" s="138"/>
      <c r="C146" s="139" t="s">
        <v>180</v>
      </c>
      <c r="D146" s="139" t="s">
        <v>113</v>
      </c>
      <c r="E146" s="140" t="s">
        <v>181</v>
      </c>
      <c r="F146" s="141" t="s">
        <v>182</v>
      </c>
      <c r="G146" s="142" t="s">
        <v>122</v>
      </c>
      <c r="H146" s="143">
        <v>16</v>
      </c>
      <c r="I146" s="144">
        <v>0</v>
      </c>
      <c r="J146" s="144">
        <f t="shared" ref="J146:J158" si="20">ROUND(I146*H146,2)</f>
        <v>0</v>
      </c>
      <c r="K146" s="145"/>
      <c r="L146" s="27"/>
      <c r="M146" s="146" t="s">
        <v>1</v>
      </c>
      <c r="N146" s="147" t="s">
        <v>33</v>
      </c>
      <c r="O146" s="148">
        <v>0.29199999999999998</v>
      </c>
      <c r="P146" s="148">
        <f t="shared" ref="P146:P158" si="21">O146*H146</f>
        <v>4.6719999999999997</v>
      </c>
      <c r="Q146" s="148">
        <v>1.0000000000000001E-5</v>
      </c>
      <c r="R146" s="148">
        <f t="shared" ref="R146:R158" si="22">Q146*H146</f>
        <v>1.6000000000000001E-4</v>
      </c>
      <c r="S146" s="148">
        <v>0</v>
      </c>
      <c r="T146" s="149">
        <f t="shared" ref="T146:T158" si="2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117</v>
      </c>
      <c r="AT146" s="150" t="s">
        <v>113</v>
      </c>
      <c r="AU146" s="150" t="s">
        <v>76</v>
      </c>
      <c r="AY146" s="14" t="s">
        <v>111</v>
      </c>
      <c r="BE146" s="151">
        <f t="shared" ref="BE146:BE158" si="24">IF(N146="základní",J146,0)</f>
        <v>0</v>
      </c>
      <c r="BF146" s="151">
        <f t="shared" ref="BF146:BF158" si="25">IF(N146="snížená",J146,0)</f>
        <v>0</v>
      </c>
      <c r="BG146" s="151">
        <f t="shared" ref="BG146:BG158" si="26">IF(N146="zákl. přenesená",J146,0)</f>
        <v>0</v>
      </c>
      <c r="BH146" s="151">
        <f t="shared" ref="BH146:BH158" si="27">IF(N146="sníž. přenesená",J146,0)</f>
        <v>0</v>
      </c>
      <c r="BI146" s="151">
        <f t="shared" ref="BI146:BI158" si="28">IF(N146="nulová",J146,0)</f>
        <v>0</v>
      </c>
      <c r="BJ146" s="14" t="s">
        <v>74</v>
      </c>
      <c r="BK146" s="151">
        <f t="shared" ref="BK146:BK158" si="29">ROUND(I146*H146,2)</f>
        <v>0</v>
      </c>
      <c r="BL146" s="14" t="s">
        <v>117</v>
      </c>
      <c r="BM146" s="150" t="s">
        <v>183</v>
      </c>
    </row>
    <row r="147" spans="1:65" s="2" customFormat="1" ht="36.6" customHeight="1">
      <c r="A147" s="26"/>
      <c r="B147" s="138"/>
      <c r="C147" s="139" t="s">
        <v>184</v>
      </c>
      <c r="D147" s="139" t="s">
        <v>113</v>
      </c>
      <c r="E147" s="140" t="s">
        <v>185</v>
      </c>
      <c r="F147" s="141" t="s">
        <v>186</v>
      </c>
      <c r="G147" s="142" t="s">
        <v>187</v>
      </c>
      <c r="H147" s="143">
        <v>16</v>
      </c>
      <c r="I147" s="144">
        <v>0</v>
      </c>
      <c r="J147" s="144">
        <f t="shared" si="20"/>
        <v>0</v>
      </c>
      <c r="K147" s="145"/>
      <c r="L147" s="27"/>
      <c r="M147" s="146" t="s">
        <v>1</v>
      </c>
      <c r="N147" s="147" t="s">
        <v>33</v>
      </c>
      <c r="O147" s="148">
        <v>0.68300000000000005</v>
      </c>
      <c r="P147" s="148">
        <f t="shared" si="21"/>
        <v>10.928000000000001</v>
      </c>
      <c r="Q147" s="148">
        <v>0</v>
      </c>
      <c r="R147" s="148">
        <f t="shared" si="22"/>
        <v>0</v>
      </c>
      <c r="S147" s="148">
        <v>0</v>
      </c>
      <c r="T147" s="149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117</v>
      </c>
      <c r="AT147" s="150" t="s">
        <v>113</v>
      </c>
      <c r="AU147" s="150" t="s">
        <v>76</v>
      </c>
      <c r="AY147" s="14" t="s">
        <v>111</v>
      </c>
      <c r="BE147" s="151">
        <f t="shared" si="24"/>
        <v>0</v>
      </c>
      <c r="BF147" s="151">
        <f t="shared" si="25"/>
        <v>0</v>
      </c>
      <c r="BG147" s="151">
        <f t="shared" si="26"/>
        <v>0</v>
      </c>
      <c r="BH147" s="151">
        <f t="shared" si="27"/>
        <v>0</v>
      </c>
      <c r="BI147" s="151">
        <f t="shared" si="28"/>
        <v>0</v>
      </c>
      <c r="BJ147" s="14" t="s">
        <v>74</v>
      </c>
      <c r="BK147" s="151">
        <f t="shared" si="29"/>
        <v>0</v>
      </c>
      <c r="BL147" s="14" t="s">
        <v>117</v>
      </c>
      <c r="BM147" s="150" t="s">
        <v>188</v>
      </c>
    </row>
    <row r="148" spans="1:65" s="2" customFormat="1" ht="31.9" customHeight="1">
      <c r="A148" s="26"/>
      <c r="B148" s="138"/>
      <c r="C148" s="139" t="s">
        <v>189</v>
      </c>
      <c r="D148" s="139" t="s">
        <v>113</v>
      </c>
      <c r="E148" s="140" t="s">
        <v>190</v>
      </c>
      <c r="F148" s="141" t="s">
        <v>191</v>
      </c>
      <c r="G148" s="142" t="s">
        <v>187</v>
      </c>
      <c r="H148" s="143">
        <v>3</v>
      </c>
      <c r="I148" s="144">
        <v>0</v>
      </c>
      <c r="J148" s="144">
        <f t="shared" si="20"/>
        <v>0</v>
      </c>
      <c r="K148" s="145"/>
      <c r="L148" s="27"/>
      <c r="M148" s="146" t="s">
        <v>1</v>
      </c>
      <c r="N148" s="147" t="s">
        <v>33</v>
      </c>
      <c r="O148" s="148">
        <v>1.847</v>
      </c>
      <c r="P148" s="148">
        <f t="shared" si="21"/>
        <v>5.5410000000000004</v>
      </c>
      <c r="Q148" s="148">
        <v>0.12526000000000001</v>
      </c>
      <c r="R148" s="148">
        <f t="shared" si="22"/>
        <v>0.37578</v>
      </c>
      <c r="S148" s="148">
        <v>0</v>
      </c>
      <c r="T148" s="149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117</v>
      </c>
      <c r="AT148" s="150" t="s">
        <v>113</v>
      </c>
      <c r="AU148" s="150" t="s">
        <v>76</v>
      </c>
      <c r="AY148" s="14" t="s">
        <v>111</v>
      </c>
      <c r="BE148" s="151">
        <f t="shared" si="24"/>
        <v>0</v>
      </c>
      <c r="BF148" s="151">
        <f t="shared" si="25"/>
        <v>0</v>
      </c>
      <c r="BG148" s="151">
        <f t="shared" si="26"/>
        <v>0</v>
      </c>
      <c r="BH148" s="151">
        <f t="shared" si="27"/>
        <v>0</v>
      </c>
      <c r="BI148" s="151">
        <f t="shared" si="28"/>
        <v>0</v>
      </c>
      <c r="BJ148" s="14" t="s">
        <v>74</v>
      </c>
      <c r="BK148" s="151">
        <f t="shared" si="29"/>
        <v>0</v>
      </c>
      <c r="BL148" s="14" t="s">
        <v>117</v>
      </c>
      <c r="BM148" s="150" t="s">
        <v>192</v>
      </c>
    </row>
    <row r="149" spans="1:65" s="2" customFormat="1" ht="15" customHeight="1">
      <c r="A149" s="26"/>
      <c r="B149" s="138"/>
      <c r="C149" s="154" t="s">
        <v>193</v>
      </c>
      <c r="D149" s="154" t="s">
        <v>138</v>
      </c>
      <c r="E149" s="155" t="s">
        <v>194</v>
      </c>
      <c r="F149" s="156" t="s">
        <v>195</v>
      </c>
      <c r="G149" s="157" t="s">
        <v>187</v>
      </c>
      <c r="H149" s="158">
        <v>3</v>
      </c>
      <c r="I149" s="159">
        <v>0</v>
      </c>
      <c r="J149" s="159">
        <f t="shared" si="20"/>
        <v>0</v>
      </c>
      <c r="K149" s="160"/>
      <c r="L149" s="161"/>
      <c r="M149" s="162" t="s">
        <v>1</v>
      </c>
      <c r="N149" s="163" t="s">
        <v>33</v>
      </c>
      <c r="O149" s="148">
        <v>0</v>
      </c>
      <c r="P149" s="148">
        <f t="shared" si="21"/>
        <v>0</v>
      </c>
      <c r="Q149" s="148">
        <v>0.1</v>
      </c>
      <c r="R149" s="148">
        <f t="shared" si="22"/>
        <v>0.30000000000000004</v>
      </c>
      <c r="S149" s="148">
        <v>0</v>
      </c>
      <c r="T149" s="149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142</v>
      </c>
      <c r="AT149" s="150" t="s">
        <v>138</v>
      </c>
      <c r="AU149" s="150" t="s">
        <v>76</v>
      </c>
      <c r="AY149" s="14" t="s">
        <v>111</v>
      </c>
      <c r="BE149" s="151">
        <f t="shared" si="24"/>
        <v>0</v>
      </c>
      <c r="BF149" s="151">
        <f t="shared" si="25"/>
        <v>0</v>
      </c>
      <c r="BG149" s="151">
        <f t="shared" si="26"/>
        <v>0</v>
      </c>
      <c r="BH149" s="151">
        <f t="shared" si="27"/>
        <v>0</v>
      </c>
      <c r="BI149" s="151">
        <f t="shared" si="28"/>
        <v>0</v>
      </c>
      <c r="BJ149" s="14" t="s">
        <v>74</v>
      </c>
      <c r="BK149" s="151">
        <f t="shared" si="29"/>
        <v>0</v>
      </c>
      <c r="BL149" s="14" t="s">
        <v>117</v>
      </c>
      <c r="BM149" s="150" t="s">
        <v>196</v>
      </c>
    </row>
    <row r="150" spans="1:65" s="2" customFormat="1" ht="31.9" customHeight="1">
      <c r="A150" s="26"/>
      <c r="B150" s="138"/>
      <c r="C150" s="139" t="s">
        <v>197</v>
      </c>
      <c r="D150" s="139" t="s">
        <v>113</v>
      </c>
      <c r="E150" s="140" t="s">
        <v>198</v>
      </c>
      <c r="F150" s="141" t="s">
        <v>199</v>
      </c>
      <c r="G150" s="142" t="s">
        <v>187</v>
      </c>
      <c r="H150" s="143">
        <v>3</v>
      </c>
      <c r="I150" s="144">
        <v>0</v>
      </c>
      <c r="J150" s="144">
        <f t="shared" si="20"/>
        <v>0</v>
      </c>
      <c r="K150" s="145"/>
      <c r="L150" s="27"/>
      <c r="M150" s="146" t="s">
        <v>1</v>
      </c>
      <c r="N150" s="147" t="s">
        <v>33</v>
      </c>
      <c r="O150" s="148">
        <v>1.417</v>
      </c>
      <c r="P150" s="148">
        <f t="shared" si="21"/>
        <v>4.2510000000000003</v>
      </c>
      <c r="Q150" s="148">
        <v>3.0759999999999999E-2</v>
      </c>
      <c r="R150" s="148">
        <f t="shared" si="22"/>
        <v>9.2280000000000001E-2</v>
      </c>
      <c r="S150" s="148">
        <v>0</v>
      </c>
      <c r="T150" s="149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117</v>
      </c>
      <c r="AT150" s="150" t="s">
        <v>113</v>
      </c>
      <c r="AU150" s="150" t="s">
        <v>76</v>
      </c>
      <c r="AY150" s="14" t="s">
        <v>111</v>
      </c>
      <c r="BE150" s="151">
        <f t="shared" si="24"/>
        <v>0</v>
      </c>
      <c r="BF150" s="151">
        <f t="shared" si="25"/>
        <v>0</v>
      </c>
      <c r="BG150" s="151">
        <f t="shared" si="26"/>
        <v>0</v>
      </c>
      <c r="BH150" s="151">
        <f t="shared" si="27"/>
        <v>0</v>
      </c>
      <c r="BI150" s="151">
        <f t="shared" si="28"/>
        <v>0</v>
      </c>
      <c r="BJ150" s="14" t="s">
        <v>74</v>
      </c>
      <c r="BK150" s="151">
        <f t="shared" si="29"/>
        <v>0</v>
      </c>
      <c r="BL150" s="14" t="s">
        <v>117</v>
      </c>
      <c r="BM150" s="150" t="s">
        <v>200</v>
      </c>
    </row>
    <row r="151" spans="1:65" s="2" customFormat="1" ht="21.4" customHeight="1">
      <c r="A151" s="26"/>
      <c r="B151" s="138"/>
      <c r="C151" s="154" t="s">
        <v>201</v>
      </c>
      <c r="D151" s="154" t="s">
        <v>138</v>
      </c>
      <c r="E151" s="155" t="s">
        <v>202</v>
      </c>
      <c r="F151" s="156" t="s">
        <v>203</v>
      </c>
      <c r="G151" s="157" t="s">
        <v>187</v>
      </c>
      <c r="H151" s="158">
        <v>3</v>
      </c>
      <c r="I151" s="159">
        <v>0</v>
      </c>
      <c r="J151" s="159">
        <f t="shared" si="20"/>
        <v>0</v>
      </c>
      <c r="K151" s="160"/>
      <c r="L151" s="161"/>
      <c r="M151" s="162" t="s">
        <v>1</v>
      </c>
      <c r="N151" s="163" t="s">
        <v>33</v>
      </c>
      <c r="O151" s="148">
        <v>0</v>
      </c>
      <c r="P151" s="148">
        <f t="shared" si="21"/>
        <v>0</v>
      </c>
      <c r="Q151" s="148">
        <v>7.0000000000000007E-2</v>
      </c>
      <c r="R151" s="148">
        <f t="shared" si="22"/>
        <v>0.21000000000000002</v>
      </c>
      <c r="S151" s="148">
        <v>0</v>
      </c>
      <c r="T151" s="149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142</v>
      </c>
      <c r="AT151" s="150" t="s">
        <v>138</v>
      </c>
      <c r="AU151" s="150" t="s">
        <v>76</v>
      </c>
      <c r="AY151" s="14" t="s">
        <v>111</v>
      </c>
      <c r="BE151" s="151">
        <f t="shared" si="24"/>
        <v>0</v>
      </c>
      <c r="BF151" s="151">
        <f t="shared" si="25"/>
        <v>0</v>
      </c>
      <c r="BG151" s="151">
        <f t="shared" si="26"/>
        <v>0</v>
      </c>
      <c r="BH151" s="151">
        <f t="shared" si="27"/>
        <v>0</v>
      </c>
      <c r="BI151" s="151">
        <f t="shared" si="28"/>
        <v>0</v>
      </c>
      <c r="BJ151" s="14" t="s">
        <v>74</v>
      </c>
      <c r="BK151" s="151">
        <f t="shared" si="29"/>
        <v>0</v>
      </c>
      <c r="BL151" s="14" t="s">
        <v>117</v>
      </c>
      <c r="BM151" s="150" t="s">
        <v>204</v>
      </c>
    </row>
    <row r="152" spans="1:65" s="2" customFormat="1" ht="31.9" customHeight="1">
      <c r="A152" s="26"/>
      <c r="B152" s="138"/>
      <c r="C152" s="139" t="s">
        <v>205</v>
      </c>
      <c r="D152" s="139" t="s">
        <v>113</v>
      </c>
      <c r="E152" s="140" t="s">
        <v>206</v>
      </c>
      <c r="F152" s="141" t="s">
        <v>207</v>
      </c>
      <c r="G152" s="142" t="s">
        <v>187</v>
      </c>
      <c r="H152" s="143">
        <v>3</v>
      </c>
      <c r="I152" s="144">
        <v>0</v>
      </c>
      <c r="J152" s="144">
        <f t="shared" si="20"/>
        <v>0</v>
      </c>
      <c r="K152" s="145"/>
      <c r="L152" s="27"/>
      <c r="M152" s="146" t="s">
        <v>1</v>
      </c>
      <c r="N152" s="147" t="s">
        <v>33</v>
      </c>
      <c r="O152" s="148">
        <v>2.1080000000000001</v>
      </c>
      <c r="P152" s="148">
        <f t="shared" si="21"/>
        <v>6.3239999999999998</v>
      </c>
      <c r="Q152" s="148">
        <v>3.0759999999999999E-2</v>
      </c>
      <c r="R152" s="148">
        <f t="shared" si="22"/>
        <v>9.2280000000000001E-2</v>
      </c>
      <c r="S152" s="148">
        <v>0</v>
      </c>
      <c r="T152" s="149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117</v>
      </c>
      <c r="AT152" s="150" t="s">
        <v>113</v>
      </c>
      <c r="AU152" s="150" t="s">
        <v>76</v>
      </c>
      <c r="AY152" s="14" t="s">
        <v>111</v>
      </c>
      <c r="BE152" s="151">
        <f t="shared" si="24"/>
        <v>0</v>
      </c>
      <c r="BF152" s="151">
        <f t="shared" si="25"/>
        <v>0</v>
      </c>
      <c r="BG152" s="151">
        <f t="shared" si="26"/>
        <v>0</v>
      </c>
      <c r="BH152" s="151">
        <f t="shared" si="27"/>
        <v>0</v>
      </c>
      <c r="BI152" s="151">
        <f t="shared" si="28"/>
        <v>0</v>
      </c>
      <c r="BJ152" s="14" t="s">
        <v>74</v>
      </c>
      <c r="BK152" s="151">
        <f t="shared" si="29"/>
        <v>0</v>
      </c>
      <c r="BL152" s="14" t="s">
        <v>117</v>
      </c>
      <c r="BM152" s="150" t="s">
        <v>208</v>
      </c>
    </row>
    <row r="153" spans="1:65" s="2" customFormat="1" ht="21.4" customHeight="1">
      <c r="A153" s="26"/>
      <c r="B153" s="138"/>
      <c r="C153" s="154" t="s">
        <v>209</v>
      </c>
      <c r="D153" s="154" t="s">
        <v>138</v>
      </c>
      <c r="E153" s="155" t="s">
        <v>210</v>
      </c>
      <c r="F153" s="156" t="s">
        <v>211</v>
      </c>
      <c r="G153" s="157" t="s">
        <v>187</v>
      </c>
      <c r="H153" s="158">
        <v>3</v>
      </c>
      <c r="I153" s="159">
        <v>0</v>
      </c>
      <c r="J153" s="159">
        <f t="shared" si="20"/>
        <v>0</v>
      </c>
      <c r="K153" s="160"/>
      <c r="L153" s="161"/>
      <c r="M153" s="162" t="s">
        <v>1</v>
      </c>
      <c r="N153" s="163" t="s">
        <v>33</v>
      </c>
      <c r="O153" s="148">
        <v>0</v>
      </c>
      <c r="P153" s="148">
        <f t="shared" si="21"/>
        <v>0</v>
      </c>
      <c r="Q153" s="148">
        <v>0.155</v>
      </c>
      <c r="R153" s="148">
        <f t="shared" si="22"/>
        <v>0.46499999999999997</v>
      </c>
      <c r="S153" s="148">
        <v>0</v>
      </c>
      <c r="T153" s="149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142</v>
      </c>
      <c r="AT153" s="150" t="s">
        <v>138</v>
      </c>
      <c r="AU153" s="150" t="s">
        <v>76</v>
      </c>
      <c r="AY153" s="14" t="s">
        <v>111</v>
      </c>
      <c r="BE153" s="151">
        <f t="shared" si="24"/>
        <v>0</v>
      </c>
      <c r="BF153" s="151">
        <f t="shared" si="25"/>
        <v>0</v>
      </c>
      <c r="BG153" s="151">
        <f t="shared" si="26"/>
        <v>0</v>
      </c>
      <c r="BH153" s="151">
        <f t="shared" si="27"/>
        <v>0</v>
      </c>
      <c r="BI153" s="151">
        <f t="shared" si="28"/>
        <v>0</v>
      </c>
      <c r="BJ153" s="14" t="s">
        <v>74</v>
      </c>
      <c r="BK153" s="151">
        <f t="shared" si="29"/>
        <v>0</v>
      </c>
      <c r="BL153" s="14" t="s">
        <v>117</v>
      </c>
      <c r="BM153" s="150" t="s">
        <v>212</v>
      </c>
    </row>
    <row r="154" spans="1:65" s="2" customFormat="1" ht="23.65" customHeight="1">
      <c r="A154" s="26"/>
      <c r="B154" s="138"/>
      <c r="C154" s="139" t="s">
        <v>213</v>
      </c>
      <c r="D154" s="139" t="s">
        <v>113</v>
      </c>
      <c r="E154" s="140" t="s">
        <v>214</v>
      </c>
      <c r="F154" s="141" t="s">
        <v>215</v>
      </c>
      <c r="G154" s="142" t="s">
        <v>187</v>
      </c>
      <c r="H154" s="143">
        <v>3</v>
      </c>
      <c r="I154" s="144">
        <v>0</v>
      </c>
      <c r="J154" s="144">
        <f t="shared" si="20"/>
        <v>0</v>
      </c>
      <c r="K154" s="145"/>
      <c r="L154" s="27"/>
      <c r="M154" s="146" t="s">
        <v>1</v>
      </c>
      <c r="N154" s="147" t="s">
        <v>33</v>
      </c>
      <c r="O154" s="148">
        <v>2.4180000000000001</v>
      </c>
      <c r="P154" s="148">
        <f t="shared" si="21"/>
        <v>7.2540000000000004</v>
      </c>
      <c r="Q154" s="148">
        <v>3.0759999999999999E-2</v>
      </c>
      <c r="R154" s="148">
        <f t="shared" si="22"/>
        <v>9.2280000000000001E-2</v>
      </c>
      <c r="S154" s="148">
        <v>0</v>
      </c>
      <c r="T154" s="149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117</v>
      </c>
      <c r="AT154" s="150" t="s">
        <v>113</v>
      </c>
      <c r="AU154" s="150" t="s">
        <v>76</v>
      </c>
      <c r="AY154" s="14" t="s">
        <v>111</v>
      </c>
      <c r="BE154" s="151">
        <f t="shared" si="24"/>
        <v>0</v>
      </c>
      <c r="BF154" s="151">
        <f t="shared" si="25"/>
        <v>0</v>
      </c>
      <c r="BG154" s="151">
        <f t="shared" si="26"/>
        <v>0</v>
      </c>
      <c r="BH154" s="151">
        <f t="shared" si="27"/>
        <v>0</v>
      </c>
      <c r="BI154" s="151">
        <f t="shared" si="28"/>
        <v>0</v>
      </c>
      <c r="BJ154" s="14" t="s">
        <v>74</v>
      </c>
      <c r="BK154" s="151">
        <f t="shared" si="29"/>
        <v>0</v>
      </c>
      <c r="BL154" s="14" t="s">
        <v>117</v>
      </c>
      <c r="BM154" s="150" t="s">
        <v>216</v>
      </c>
    </row>
    <row r="155" spans="1:65" s="2" customFormat="1" ht="31.9" customHeight="1">
      <c r="A155" s="26"/>
      <c r="B155" s="138"/>
      <c r="C155" s="154" t="s">
        <v>7</v>
      </c>
      <c r="D155" s="154" t="s">
        <v>138</v>
      </c>
      <c r="E155" s="155" t="s">
        <v>217</v>
      </c>
      <c r="F155" s="156" t="s">
        <v>218</v>
      </c>
      <c r="G155" s="157" t="s">
        <v>187</v>
      </c>
      <c r="H155" s="158">
        <v>3</v>
      </c>
      <c r="I155" s="159">
        <v>0</v>
      </c>
      <c r="J155" s="159">
        <f t="shared" si="20"/>
        <v>0</v>
      </c>
      <c r="K155" s="160"/>
      <c r="L155" s="161"/>
      <c r="M155" s="162" t="s">
        <v>1</v>
      </c>
      <c r="N155" s="163" t="s">
        <v>33</v>
      </c>
      <c r="O155" s="148">
        <v>0</v>
      </c>
      <c r="P155" s="148">
        <f t="shared" si="21"/>
        <v>0</v>
      </c>
      <c r="Q155" s="148">
        <v>0.35</v>
      </c>
      <c r="R155" s="148">
        <f t="shared" si="22"/>
        <v>1.0499999999999998</v>
      </c>
      <c r="S155" s="148">
        <v>0</v>
      </c>
      <c r="T155" s="149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142</v>
      </c>
      <c r="AT155" s="150" t="s">
        <v>138</v>
      </c>
      <c r="AU155" s="150" t="s">
        <v>76</v>
      </c>
      <c r="AY155" s="14" t="s">
        <v>111</v>
      </c>
      <c r="BE155" s="151">
        <f t="shared" si="24"/>
        <v>0</v>
      </c>
      <c r="BF155" s="151">
        <f t="shared" si="25"/>
        <v>0</v>
      </c>
      <c r="BG155" s="151">
        <f t="shared" si="26"/>
        <v>0</v>
      </c>
      <c r="BH155" s="151">
        <f t="shared" si="27"/>
        <v>0</v>
      </c>
      <c r="BI155" s="151">
        <f t="shared" si="28"/>
        <v>0</v>
      </c>
      <c r="BJ155" s="14" t="s">
        <v>74</v>
      </c>
      <c r="BK155" s="151">
        <f t="shared" si="29"/>
        <v>0</v>
      </c>
      <c r="BL155" s="14" t="s">
        <v>117</v>
      </c>
      <c r="BM155" s="150" t="s">
        <v>219</v>
      </c>
    </row>
    <row r="156" spans="1:65" s="2" customFormat="1" ht="31.9" customHeight="1">
      <c r="A156" s="26"/>
      <c r="B156" s="138"/>
      <c r="C156" s="139" t="s">
        <v>220</v>
      </c>
      <c r="D156" s="139" t="s">
        <v>113</v>
      </c>
      <c r="E156" s="140" t="s">
        <v>221</v>
      </c>
      <c r="F156" s="141" t="s">
        <v>222</v>
      </c>
      <c r="G156" s="142" t="s">
        <v>187</v>
      </c>
      <c r="H156" s="143">
        <v>3</v>
      </c>
      <c r="I156" s="144">
        <v>0</v>
      </c>
      <c r="J156" s="144">
        <f t="shared" si="20"/>
        <v>0</v>
      </c>
      <c r="K156" s="145"/>
      <c r="L156" s="27"/>
      <c r="M156" s="146" t="s">
        <v>1</v>
      </c>
      <c r="N156" s="147" t="s">
        <v>33</v>
      </c>
      <c r="O156" s="148">
        <v>0.66</v>
      </c>
      <c r="P156" s="148">
        <f t="shared" si="21"/>
        <v>1.98</v>
      </c>
      <c r="Q156" s="148">
        <v>0</v>
      </c>
      <c r="R156" s="148">
        <f t="shared" si="22"/>
        <v>0</v>
      </c>
      <c r="S156" s="148">
        <v>0.05</v>
      </c>
      <c r="T156" s="149">
        <f t="shared" si="23"/>
        <v>0.15000000000000002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117</v>
      </c>
      <c r="AT156" s="150" t="s">
        <v>113</v>
      </c>
      <c r="AU156" s="150" t="s">
        <v>76</v>
      </c>
      <c r="AY156" s="14" t="s">
        <v>111</v>
      </c>
      <c r="BE156" s="151">
        <f t="shared" si="24"/>
        <v>0</v>
      </c>
      <c r="BF156" s="151">
        <f t="shared" si="25"/>
        <v>0</v>
      </c>
      <c r="BG156" s="151">
        <f t="shared" si="26"/>
        <v>0</v>
      </c>
      <c r="BH156" s="151">
        <f t="shared" si="27"/>
        <v>0</v>
      </c>
      <c r="BI156" s="151">
        <f t="shared" si="28"/>
        <v>0</v>
      </c>
      <c r="BJ156" s="14" t="s">
        <v>74</v>
      </c>
      <c r="BK156" s="151">
        <f t="shared" si="29"/>
        <v>0</v>
      </c>
      <c r="BL156" s="14" t="s">
        <v>117</v>
      </c>
      <c r="BM156" s="150" t="s">
        <v>223</v>
      </c>
    </row>
    <row r="157" spans="1:65" s="2" customFormat="1" ht="23.65" customHeight="1">
      <c r="A157" s="26"/>
      <c r="B157" s="138"/>
      <c r="C157" s="139" t="s">
        <v>224</v>
      </c>
      <c r="D157" s="139" t="s">
        <v>113</v>
      </c>
      <c r="E157" s="140" t="s">
        <v>225</v>
      </c>
      <c r="F157" s="141" t="s">
        <v>226</v>
      </c>
      <c r="G157" s="142" t="s">
        <v>187</v>
      </c>
      <c r="H157" s="143">
        <v>3</v>
      </c>
      <c r="I157" s="144">
        <v>0</v>
      </c>
      <c r="J157" s="144">
        <f t="shared" si="20"/>
        <v>0</v>
      </c>
      <c r="K157" s="145"/>
      <c r="L157" s="27"/>
      <c r="M157" s="146" t="s">
        <v>1</v>
      </c>
      <c r="N157" s="147" t="s">
        <v>33</v>
      </c>
      <c r="O157" s="148">
        <v>2.0640000000000001</v>
      </c>
      <c r="P157" s="148">
        <f t="shared" si="21"/>
        <v>6.1920000000000002</v>
      </c>
      <c r="Q157" s="148">
        <v>0.21734000000000001</v>
      </c>
      <c r="R157" s="148">
        <f t="shared" si="22"/>
        <v>0.65202000000000004</v>
      </c>
      <c r="S157" s="148">
        <v>0</v>
      </c>
      <c r="T157" s="149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117</v>
      </c>
      <c r="AT157" s="150" t="s">
        <v>113</v>
      </c>
      <c r="AU157" s="150" t="s">
        <v>76</v>
      </c>
      <c r="AY157" s="14" t="s">
        <v>111</v>
      </c>
      <c r="BE157" s="151">
        <f t="shared" si="24"/>
        <v>0</v>
      </c>
      <c r="BF157" s="151">
        <f t="shared" si="25"/>
        <v>0</v>
      </c>
      <c r="BG157" s="151">
        <f t="shared" si="26"/>
        <v>0</v>
      </c>
      <c r="BH157" s="151">
        <f t="shared" si="27"/>
        <v>0</v>
      </c>
      <c r="BI157" s="151">
        <f t="shared" si="28"/>
        <v>0</v>
      </c>
      <c r="BJ157" s="14" t="s">
        <v>74</v>
      </c>
      <c r="BK157" s="151">
        <f t="shared" si="29"/>
        <v>0</v>
      </c>
      <c r="BL157" s="14" t="s">
        <v>117</v>
      </c>
      <c r="BM157" s="150" t="s">
        <v>227</v>
      </c>
    </row>
    <row r="158" spans="1:65" s="2" customFormat="1" ht="23.65" customHeight="1">
      <c r="A158" s="26"/>
      <c r="B158" s="138"/>
      <c r="C158" s="154" t="s">
        <v>228</v>
      </c>
      <c r="D158" s="154" t="s">
        <v>138</v>
      </c>
      <c r="E158" s="155" t="s">
        <v>229</v>
      </c>
      <c r="F158" s="156" t="s">
        <v>230</v>
      </c>
      <c r="G158" s="157" t="s">
        <v>187</v>
      </c>
      <c r="H158" s="158">
        <v>3</v>
      </c>
      <c r="I158" s="159">
        <v>0</v>
      </c>
      <c r="J158" s="159">
        <f t="shared" si="20"/>
        <v>0</v>
      </c>
      <c r="K158" s="160"/>
      <c r="L158" s="161"/>
      <c r="M158" s="162" t="s">
        <v>1</v>
      </c>
      <c r="N158" s="163" t="s">
        <v>33</v>
      </c>
      <c r="O158" s="148">
        <v>0</v>
      </c>
      <c r="P158" s="148">
        <f t="shared" si="21"/>
        <v>0</v>
      </c>
      <c r="Q158" s="148">
        <v>0.06</v>
      </c>
      <c r="R158" s="148">
        <f t="shared" si="22"/>
        <v>0.18</v>
      </c>
      <c r="S158" s="148">
        <v>0</v>
      </c>
      <c r="T158" s="149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142</v>
      </c>
      <c r="AT158" s="150" t="s">
        <v>138</v>
      </c>
      <c r="AU158" s="150" t="s">
        <v>76</v>
      </c>
      <c r="AY158" s="14" t="s">
        <v>111</v>
      </c>
      <c r="BE158" s="151">
        <f t="shared" si="24"/>
        <v>0</v>
      </c>
      <c r="BF158" s="151">
        <f t="shared" si="25"/>
        <v>0</v>
      </c>
      <c r="BG158" s="151">
        <f t="shared" si="26"/>
        <v>0</v>
      </c>
      <c r="BH158" s="151">
        <f t="shared" si="27"/>
        <v>0</v>
      </c>
      <c r="BI158" s="151">
        <f t="shared" si="28"/>
        <v>0</v>
      </c>
      <c r="BJ158" s="14" t="s">
        <v>74</v>
      </c>
      <c r="BK158" s="151">
        <f t="shared" si="29"/>
        <v>0</v>
      </c>
      <c r="BL158" s="14" t="s">
        <v>117</v>
      </c>
      <c r="BM158" s="150" t="s">
        <v>231</v>
      </c>
    </row>
    <row r="159" spans="1:65" s="12" customFormat="1" ht="22.9" customHeight="1">
      <c r="B159" s="126"/>
      <c r="D159" s="127" t="s">
        <v>67</v>
      </c>
      <c r="E159" s="136" t="s">
        <v>152</v>
      </c>
      <c r="F159" s="136" t="s">
        <v>232</v>
      </c>
      <c r="J159" s="137">
        <f>BK159</f>
        <v>0</v>
      </c>
      <c r="L159" s="126"/>
      <c r="M159" s="130"/>
      <c r="N159" s="131"/>
      <c r="O159" s="131"/>
      <c r="P159" s="132">
        <f>SUM(P160:P171)</f>
        <v>579.596</v>
      </c>
      <c r="Q159" s="131"/>
      <c r="R159" s="132">
        <f>SUM(R160:R171)</f>
        <v>142.19720999999998</v>
      </c>
      <c r="S159" s="131"/>
      <c r="T159" s="133">
        <f>SUM(T160:T171)</f>
        <v>60.620000000000005</v>
      </c>
      <c r="AR159" s="127" t="s">
        <v>74</v>
      </c>
      <c r="AT159" s="134" t="s">
        <v>67</v>
      </c>
      <c r="AU159" s="134" t="s">
        <v>74</v>
      </c>
      <c r="AY159" s="127" t="s">
        <v>111</v>
      </c>
      <c r="BK159" s="135">
        <f>SUM(BK160:BK171)</f>
        <v>0</v>
      </c>
    </row>
    <row r="160" spans="1:65" s="2" customFormat="1" ht="23.65" customHeight="1">
      <c r="A160" s="26"/>
      <c r="B160" s="138"/>
      <c r="C160" s="139" t="s">
        <v>233</v>
      </c>
      <c r="D160" s="139" t="s">
        <v>113</v>
      </c>
      <c r="E160" s="140" t="s">
        <v>234</v>
      </c>
      <c r="F160" s="141" t="s">
        <v>235</v>
      </c>
      <c r="G160" s="142" t="s">
        <v>122</v>
      </c>
      <c r="H160" s="143">
        <v>433</v>
      </c>
      <c r="I160" s="144">
        <v>0</v>
      </c>
      <c r="J160" s="144">
        <f t="shared" ref="J160:J171" si="30">ROUND(I160*H160,2)</f>
        <v>0</v>
      </c>
      <c r="K160" s="145"/>
      <c r="L160" s="27"/>
      <c r="M160" s="146" t="s">
        <v>1</v>
      </c>
      <c r="N160" s="147" t="s">
        <v>33</v>
      </c>
      <c r="O160" s="148">
        <v>3.0000000000000001E-3</v>
      </c>
      <c r="P160" s="148">
        <f t="shared" ref="P160:P171" si="31">O160*H160</f>
        <v>1.2989999999999999</v>
      </c>
      <c r="Q160" s="148">
        <v>3.3E-4</v>
      </c>
      <c r="R160" s="148">
        <f t="shared" ref="R160:R171" si="32">Q160*H160</f>
        <v>0.14288999999999999</v>
      </c>
      <c r="S160" s="148">
        <v>0</v>
      </c>
      <c r="T160" s="149">
        <f t="shared" ref="T160:T171" si="33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117</v>
      </c>
      <c r="AT160" s="150" t="s">
        <v>113</v>
      </c>
      <c r="AU160" s="150" t="s">
        <v>76</v>
      </c>
      <c r="AY160" s="14" t="s">
        <v>111</v>
      </c>
      <c r="BE160" s="151">
        <f t="shared" ref="BE160:BE171" si="34">IF(N160="základní",J160,0)</f>
        <v>0</v>
      </c>
      <c r="BF160" s="151">
        <f t="shared" ref="BF160:BF171" si="35">IF(N160="snížená",J160,0)</f>
        <v>0</v>
      </c>
      <c r="BG160" s="151">
        <f t="shared" ref="BG160:BG171" si="36">IF(N160="zákl. přenesená",J160,0)</f>
        <v>0</v>
      </c>
      <c r="BH160" s="151">
        <f t="shared" ref="BH160:BH171" si="37">IF(N160="sníž. přenesená",J160,0)</f>
        <v>0</v>
      </c>
      <c r="BI160" s="151">
        <f t="shared" ref="BI160:BI171" si="38">IF(N160="nulová",J160,0)</f>
        <v>0</v>
      </c>
      <c r="BJ160" s="14" t="s">
        <v>74</v>
      </c>
      <c r="BK160" s="151">
        <f t="shared" ref="BK160:BK171" si="39">ROUND(I160*H160,2)</f>
        <v>0</v>
      </c>
      <c r="BL160" s="14" t="s">
        <v>117</v>
      </c>
      <c r="BM160" s="150" t="s">
        <v>236</v>
      </c>
    </row>
    <row r="161" spans="1:65" s="2" customFormat="1" ht="31.9" customHeight="1">
      <c r="A161" s="26"/>
      <c r="B161" s="138"/>
      <c r="C161" s="139" t="s">
        <v>237</v>
      </c>
      <c r="D161" s="139" t="s">
        <v>113</v>
      </c>
      <c r="E161" s="140" t="s">
        <v>238</v>
      </c>
      <c r="F161" s="141" t="s">
        <v>239</v>
      </c>
      <c r="G161" s="142" t="s">
        <v>122</v>
      </c>
      <c r="H161" s="143">
        <v>4</v>
      </c>
      <c r="I161" s="144">
        <v>0</v>
      </c>
      <c r="J161" s="144">
        <f t="shared" si="30"/>
        <v>0</v>
      </c>
      <c r="K161" s="145"/>
      <c r="L161" s="27"/>
      <c r="M161" s="146" t="s">
        <v>1</v>
      </c>
      <c r="N161" s="147" t="s">
        <v>33</v>
      </c>
      <c r="O161" s="148">
        <v>3.0000000000000001E-3</v>
      </c>
      <c r="P161" s="148">
        <f t="shared" si="31"/>
        <v>1.2E-2</v>
      </c>
      <c r="Q161" s="148">
        <v>6.4999999999999997E-4</v>
      </c>
      <c r="R161" s="148">
        <f t="shared" si="32"/>
        <v>2.5999999999999999E-3</v>
      </c>
      <c r="S161" s="148">
        <v>0</v>
      </c>
      <c r="T161" s="149">
        <f t="shared" si="3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117</v>
      </c>
      <c r="AT161" s="150" t="s">
        <v>113</v>
      </c>
      <c r="AU161" s="150" t="s">
        <v>76</v>
      </c>
      <c r="AY161" s="14" t="s">
        <v>111</v>
      </c>
      <c r="BE161" s="151">
        <f t="shared" si="34"/>
        <v>0</v>
      </c>
      <c r="BF161" s="151">
        <f t="shared" si="35"/>
        <v>0</v>
      </c>
      <c r="BG161" s="151">
        <f t="shared" si="36"/>
        <v>0</v>
      </c>
      <c r="BH161" s="151">
        <f t="shared" si="37"/>
        <v>0</v>
      </c>
      <c r="BI161" s="151">
        <f t="shared" si="38"/>
        <v>0</v>
      </c>
      <c r="BJ161" s="14" t="s">
        <v>74</v>
      </c>
      <c r="BK161" s="151">
        <f t="shared" si="39"/>
        <v>0</v>
      </c>
      <c r="BL161" s="14" t="s">
        <v>117</v>
      </c>
      <c r="BM161" s="150" t="s">
        <v>240</v>
      </c>
    </row>
    <row r="162" spans="1:65" s="2" customFormat="1" ht="36.6" customHeight="1">
      <c r="A162" s="26"/>
      <c r="B162" s="138"/>
      <c r="C162" s="139" t="s">
        <v>241</v>
      </c>
      <c r="D162" s="139" t="s">
        <v>113</v>
      </c>
      <c r="E162" s="140" t="s">
        <v>242</v>
      </c>
      <c r="F162" s="141" t="s">
        <v>243</v>
      </c>
      <c r="G162" s="142" t="s">
        <v>116</v>
      </c>
      <c r="H162" s="143">
        <v>35</v>
      </c>
      <c r="I162" s="144">
        <v>0</v>
      </c>
      <c r="J162" s="144">
        <f t="shared" si="30"/>
        <v>0</v>
      </c>
      <c r="K162" s="145"/>
      <c r="L162" s="27"/>
      <c r="M162" s="146" t="s">
        <v>1</v>
      </c>
      <c r="N162" s="147" t="s">
        <v>33</v>
      </c>
      <c r="O162" s="148">
        <v>0.129</v>
      </c>
      <c r="P162" s="148">
        <f t="shared" si="31"/>
        <v>4.5150000000000006</v>
      </c>
      <c r="Q162" s="148">
        <v>2.5999999999999999E-3</v>
      </c>
      <c r="R162" s="148">
        <f t="shared" si="32"/>
        <v>9.0999999999999998E-2</v>
      </c>
      <c r="S162" s="148">
        <v>0</v>
      </c>
      <c r="T162" s="149">
        <f t="shared" si="3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117</v>
      </c>
      <c r="AT162" s="150" t="s">
        <v>113</v>
      </c>
      <c r="AU162" s="150" t="s">
        <v>76</v>
      </c>
      <c r="AY162" s="14" t="s">
        <v>111</v>
      </c>
      <c r="BE162" s="151">
        <f t="shared" si="34"/>
        <v>0</v>
      </c>
      <c r="BF162" s="151">
        <f t="shared" si="35"/>
        <v>0</v>
      </c>
      <c r="BG162" s="151">
        <f t="shared" si="36"/>
        <v>0</v>
      </c>
      <c r="BH162" s="151">
        <f t="shared" si="37"/>
        <v>0</v>
      </c>
      <c r="BI162" s="151">
        <f t="shared" si="38"/>
        <v>0</v>
      </c>
      <c r="BJ162" s="14" t="s">
        <v>74</v>
      </c>
      <c r="BK162" s="151">
        <f t="shared" si="39"/>
        <v>0</v>
      </c>
      <c r="BL162" s="14" t="s">
        <v>117</v>
      </c>
      <c r="BM162" s="150" t="s">
        <v>244</v>
      </c>
    </row>
    <row r="163" spans="1:65" s="2" customFormat="1" ht="36.6" customHeight="1">
      <c r="A163" s="26"/>
      <c r="B163" s="138"/>
      <c r="C163" s="139" t="s">
        <v>245</v>
      </c>
      <c r="D163" s="139" t="s">
        <v>113</v>
      </c>
      <c r="E163" s="140" t="s">
        <v>246</v>
      </c>
      <c r="F163" s="141" t="s">
        <v>247</v>
      </c>
      <c r="G163" s="142" t="s">
        <v>122</v>
      </c>
      <c r="H163" s="143">
        <v>391</v>
      </c>
      <c r="I163" s="144">
        <v>0</v>
      </c>
      <c r="J163" s="144">
        <f t="shared" si="30"/>
        <v>0</v>
      </c>
      <c r="K163" s="145"/>
      <c r="L163" s="27"/>
      <c r="M163" s="146" t="s">
        <v>1</v>
      </c>
      <c r="N163" s="147" t="s">
        <v>33</v>
      </c>
      <c r="O163" s="148">
        <v>0.13600000000000001</v>
      </c>
      <c r="P163" s="148">
        <f t="shared" si="31"/>
        <v>53.176000000000002</v>
      </c>
      <c r="Q163" s="148">
        <v>8.0879999999999994E-2</v>
      </c>
      <c r="R163" s="148">
        <f t="shared" si="32"/>
        <v>31.624079999999996</v>
      </c>
      <c r="S163" s="148">
        <v>0</v>
      </c>
      <c r="T163" s="149">
        <f t="shared" si="3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117</v>
      </c>
      <c r="AT163" s="150" t="s">
        <v>113</v>
      </c>
      <c r="AU163" s="150" t="s">
        <v>76</v>
      </c>
      <c r="AY163" s="14" t="s">
        <v>111</v>
      </c>
      <c r="BE163" s="151">
        <f t="shared" si="34"/>
        <v>0</v>
      </c>
      <c r="BF163" s="151">
        <f t="shared" si="35"/>
        <v>0</v>
      </c>
      <c r="BG163" s="151">
        <f t="shared" si="36"/>
        <v>0</v>
      </c>
      <c r="BH163" s="151">
        <f t="shared" si="37"/>
        <v>0</v>
      </c>
      <c r="BI163" s="151">
        <f t="shared" si="38"/>
        <v>0</v>
      </c>
      <c r="BJ163" s="14" t="s">
        <v>74</v>
      </c>
      <c r="BK163" s="151">
        <f t="shared" si="39"/>
        <v>0</v>
      </c>
      <c r="BL163" s="14" t="s">
        <v>117</v>
      </c>
      <c r="BM163" s="150" t="s">
        <v>248</v>
      </c>
    </row>
    <row r="164" spans="1:65" s="2" customFormat="1" ht="23.65" customHeight="1">
      <c r="A164" s="26"/>
      <c r="B164" s="138"/>
      <c r="C164" s="139" t="s">
        <v>249</v>
      </c>
      <c r="D164" s="139" t="s">
        <v>113</v>
      </c>
      <c r="E164" s="140" t="s">
        <v>250</v>
      </c>
      <c r="F164" s="141" t="s">
        <v>251</v>
      </c>
      <c r="G164" s="142" t="s">
        <v>122</v>
      </c>
      <c r="H164" s="143">
        <v>437</v>
      </c>
      <c r="I164" s="144">
        <v>0</v>
      </c>
      <c r="J164" s="144">
        <f t="shared" si="30"/>
        <v>0</v>
      </c>
      <c r="K164" s="145"/>
      <c r="L164" s="27"/>
      <c r="M164" s="146" t="s">
        <v>1</v>
      </c>
      <c r="N164" s="147" t="s">
        <v>33</v>
      </c>
      <c r="O164" s="148">
        <v>1.6E-2</v>
      </c>
      <c r="P164" s="148">
        <f t="shared" si="31"/>
        <v>6.992</v>
      </c>
      <c r="Q164" s="148">
        <v>0</v>
      </c>
      <c r="R164" s="148">
        <f t="shared" si="32"/>
        <v>0</v>
      </c>
      <c r="S164" s="148">
        <v>0</v>
      </c>
      <c r="T164" s="149">
        <f t="shared" si="3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117</v>
      </c>
      <c r="AT164" s="150" t="s">
        <v>113</v>
      </c>
      <c r="AU164" s="150" t="s">
        <v>76</v>
      </c>
      <c r="AY164" s="14" t="s">
        <v>111</v>
      </c>
      <c r="BE164" s="151">
        <f t="shared" si="34"/>
        <v>0</v>
      </c>
      <c r="BF164" s="151">
        <f t="shared" si="35"/>
        <v>0</v>
      </c>
      <c r="BG164" s="151">
        <f t="shared" si="36"/>
        <v>0</v>
      </c>
      <c r="BH164" s="151">
        <f t="shared" si="37"/>
        <v>0</v>
      </c>
      <c r="BI164" s="151">
        <f t="shared" si="38"/>
        <v>0</v>
      </c>
      <c r="BJ164" s="14" t="s">
        <v>74</v>
      </c>
      <c r="BK164" s="151">
        <f t="shared" si="39"/>
        <v>0</v>
      </c>
      <c r="BL164" s="14" t="s">
        <v>117</v>
      </c>
      <c r="BM164" s="150" t="s">
        <v>252</v>
      </c>
    </row>
    <row r="165" spans="1:65" s="2" customFormat="1" ht="23.65" customHeight="1">
      <c r="A165" s="26"/>
      <c r="B165" s="138"/>
      <c r="C165" s="139" t="s">
        <v>253</v>
      </c>
      <c r="D165" s="139" t="s">
        <v>113</v>
      </c>
      <c r="E165" s="140" t="s">
        <v>254</v>
      </c>
      <c r="F165" s="141" t="s">
        <v>255</v>
      </c>
      <c r="G165" s="142" t="s">
        <v>116</v>
      </c>
      <c r="H165" s="143">
        <v>35</v>
      </c>
      <c r="I165" s="144">
        <v>0</v>
      </c>
      <c r="J165" s="144">
        <f t="shared" si="30"/>
        <v>0</v>
      </c>
      <c r="K165" s="145"/>
      <c r="L165" s="27"/>
      <c r="M165" s="146" t="s">
        <v>1</v>
      </c>
      <c r="N165" s="147" t="s">
        <v>33</v>
      </c>
      <c r="O165" s="148">
        <v>8.3000000000000004E-2</v>
      </c>
      <c r="P165" s="148">
        <f t="shared" si="31"/>
        <v>2.9050000000000002</v>
      </c>
      <c r="Q165" s="148">
        <v>1.0000000000000001E-5</v>
      </c>
      <c r="R165" s="148">
        <f t="shared" si="32"/>
        <v>3.5000000000000005E-4</v>
      </c>
      <c r="S165" s="148">
        <v>0</v>
      </c>
      <c r="T165" s="149">
        <f t="shared" si="3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117</v>
      </c>
      <c r="AT165" s="150" t="s">
        <v>113</v>
      </c>
      <c r="AU165" s="150" t="s">
        <v>76</v>
      </c>
      <c r="AY165" s="14" t="s">
        <v>111</v>
      </c>
      <c r="BE165" s="151">
        <f t="shared" si="34"/>
        <v>0</v>
      </c>
      <c r="BF165" s="151">
        <f t="shared" si="35"/>
        <v>0</v>
      </c>
      <c r="BG165" s="151">
        <f t="shared" si="36"/>
        <v>0</v>
      </c>
      <c r="BH165" s="151">
        <f t="shared" si="37"/>
        <v>0</v>
      </c>
      <c r="BI165" s="151">
        <f t="shared" si="38"/>
        <v>0</v>
      </c>
      <c r="BJ165" s="14" t="s">
        <v>74</v>
      </c>
      <c r="BK165" s="151">
        <f t="shared" si="39"/>
        <v>0</v>
      </c>
      <c r="BL165" s="14" t="s">
        <v>117</v>
      </c>
      <c r="BM165" s="150" t="s">
        <v>256</v>
      </c>
    </row>
    <row r="166" spans="1:65" s="2" customFormat="1" ht="36.6" customHeight="1">
      <c r="A166" s="26"/>
      <c r="B166" s="138"/>
      <c r="C166" s="139" t="s">
        <v>257</v>
      </c>
      <c r="D166" s="139" t="s">
        <v>113</v>
      </c>
      <c r="E166" s="140" t="s">
        <v>258</v>
      </c>
      <c r="F166" s="141" t="s">
        <v>259</v>
      </c>
      <c r="G166" s="142" t="s">
        <v>122</v>
      </c>
      <c r="H166" s="143">
        <v>391</v>
      </c>
      <c r="I166" s="144">
        <v>0</v>
      </c>
      <c r="J166" s="144">
        <f t="shared" si="30"/>
        <v>0</v>
      </c>
      <c r="K166" s="145"/>
      <c r="L166" s="27"/>
      <c r="M166" s="146" t="s">
        <v>1</v>
      </c>
      <c r="N166" s="147" t="s">
        <v>33</v>
      </c>
      <c r="O166" s="148">
        <v>0.32500000000000001</v>
      </c>
      <c r="P166" s="148">
        <f t="shared" si="31"/>
        <v>127.075</v>
      </c>
      <c r="Q166" s="148">
        <v>0.20219000000000001</v>
      </c>
      <c r="R166" s="148">
        <f t="shared" si="32"/>
        <v>79.056290000000004</v>
      </c>
      <c r="S166" s="148">
        <v>0</v>
      </c>
      <c r="T166" s="149">
        <f t="shared" si="3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117</v>
      </c>
      <c r="AT166" s="150" t="s">
        <v>113</v>
      </c>
      <c r="AU166" s="150" t="s">
        <v>76</v>
      </c>
      <c r="AY166" s="14" t="s">
        <v>111</v>
      </c>
      <c r="BE166" s="151">
        <f t="shared" si="34"/>
        <v>0</v>
      </c>
      <c r="BF166" s="151">
        <f t="shared" si="35"/>
        <v>0</v>
      </c>
      <c r="BG166" s="151">
        <f t="shared" si="36"/>
        <v>0</v>
      </c>
      <c r="BH166" s="151">
        <f t="shared" si="37"/>
        <v>0</v>
      </c>
      <c r="BI166" s="151">
        <f t="shared" si="38"/>
        <v>0</v>
      </c>
      <c r="BJ166" s="14" t="s">
        <v>74</v>
      </c>
      <c r="BK166" s="151">
        <f t="shared" si="39"/>
        <v>0</v>
      </c>
      <c r="BL166" s="14" t="s">
        <v>117</v>
      </c>
      <c r="BM166" s="150" t="s">
        <v>260</v>
      </c>
    </row>
    <row r="167" spans="1:65" s="2" customFormat="1" ht="15" customHeight="1">
      <c r="A167" s="26"/>
      <c r="B167" s="138"/>
      <c r="C167" s="154" t="s">
        <v>261</v>
      </c>
      <c r="D167" s="154" t="s">
        <v>138</v>
      </c>
      <c r="E167" s="155" t="s">
        <v>262</v>
      </c>
      <c r="F167" s="156" t="s">
        <v>263</v>
      </c>
      <c r="G167" s="157" t="s">
        <v>122</v>
      </c>
      <c r="H167" s="158">
        <v>391</v>
      </c>
      <c r="I167" s="159">
        <v>0</v>
      </c>
      <c r="J167" s="159">
        <f t="shared" si="30"/>
        <v>0</v>
      </c>
      <c r="K167" s="160"/>
      <c r="L167" s="161"/>
      <c r="M167" s="162" t="s">
        <v>1</v>
      </c>
      <c r="N167" s="163" t="s">
        <v>33</v>
      </c>
      <c r="O167" s="148">
        <v>0</v>
      </c>
      <c r="P167" s="148">
        <f t="shared" si="31"/>
        <v>0</v>
      </c>
      <c r="Q167" s="148">
        <v>0.08</v>
      </c>
      <c r="R167" s="148">
        <f t="shared" si="32"/>
        <v>31.28</v>
      </c>
      <c r="S167" s="148">
        <v>0</v>
      </c>
      <c r="T167" s="149">
        <f t="shared" si="3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142</v>
      </c>
      <c r="AT167" s="150" t="s">
        <v>138</v>
      </c>
      <c r="AU167" s="150" t="s">
        <v>76</v>
      </c>
      <c r="AY167" s="14" t="s">
        <v>111</v>
      </c>
      <c r="BE167" s="151">
        <f t="shared" si="34"/>
        <v>0</v>
      </c>
      <c r="BF167" s="151">
        <f t="shared" si="35"/>
        <v>0</v>
      </c>
      <c r="BG167" s="151">
        <f t="shared" si="36"/>
        <v>0</v>
      </c>
      <c r="BH167" s="151">
        <f t="shared" si="37"/>
        <v>0</v>
      </c>
      <c r="BI167" s="151">
        <f t="shared" si="38"/>
        <v>0</v>
      </c>
      <c r="BJ167" s="14" t="s">
        <v>74</v>
      </c>
      <c r="BK167" s="151">
        <f t="shared" si="39"/>
        <v>0</v>
      </c>
      <c r="BL167" s="14" t="s">
        <v>117</v>
      </c>
      <c r="BM167" s="150" t="s">
        <v>264</v>
      </c>
    </row>
    <row r="168" spans="1:65" s="2" customFormat="1" ht="42.6" customHeight="1">
      <c r="A168" s="26"/>
      <c r="B168" s="138"/>
      <c r="C168" s="139" t="s">
        <v>265</v>
      </c>
      <c r="D168" s="139" t="s">
        <v>113</v>
      </c>
      <c r="E168" s="140" t="s">
        <v>266</v>
      </c>
      <c r="F168" s="141" t="s">
        <v>267</v>
      </c>
      <c r="G168" s="142" t="s">
        <v>122</v>
      </c>
      <c r="H168" s="143">
        <v>482</v>
      </c>
      <c r="I168" s="144">
        <v>0</v>
      </c>
      <c r="J168" s="144">
        <f t="shared" si="30"/>
        <v>0</v>
      </c>
      <c r="K168" s="145"/>
      <c r="L168" s="27"/>
      <c r="M168" s="146" t="s">
        <v>1</v>
      </c>
      <c r="N168" s="147" t="s">
        <v>33</v>
      </c>
      <c r="O168" s="148">
        <v>0.15</v>
      </c>
      <c r="P168" s="148">
        <f t="shared" si="31"/>
        <v>72.3</v>
      </c>
      <c r="Q168" s="148">
        <v>0</v>
      </c>
      <c r="R168" s="148">
        <f t="shared" si="32"/>
        <v>0</v>
      </c>
      <c r="S168" s="148">
        <v>0</v>
      </c>
      <c r="T168" s="149">
        <f t="shared" si="3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117</v>
      </c>
      <c r="AT168" s="150" t="s">
        <v>113</v>
      </c>
      <c r="AU168" s="150" t="s">
        <v>76</v>
      </c>
      <c r="AY168" s="14" t="s">
        <v>111</v>
      </c>
      <c r="BE168" s="151">
        <f t="shared" si="34"/>
        <v>0</v>
      </c>
      <c r="BF168" s="151">
        <f t="shared" si="35"/>
        <v>0</v>
      </c>
      <c r="BG168" s="151">
        <f t="shared" si="36"/>
        <v>0</v>
      </c>
      <c r="BH168" s="151">
        <f t="shared" si="37"/>
        <v>0</v>
      </c>
      <c r="BI168" s="151">
        <f t="shared" si="38"/>
        <v>0</v>
      </c>
      <c r="BJ168" s="14" t="s">
        <v>74</v>
      </c>
      <c r="BK168" s="151">
        <f t="shared" si="39"/>
        <v>0</v>
      </c>
      <c r="BL168" s="14" t="s">
        <v>117</v>
      </c>
      <c r="BM168" s="150" t="s">
        <v>268</v>
      </c>
    </row>
    <row r="169" spans="1:65" s="2" customFormat="1" ht="31.9" customHeight="1">
      <c r="A169" s="26"/>
      <c r="B169" s="138"/>
      <c r="C169" s="139" t="s">
        <v>269</v>
      </c>
      <c r="D169" s="139" t="s">
        <v>113</v>
      </c>
      <c r="E169" s="140" t="s">
        <v>270</v>
      </c>
      <c r="F169" s="141" t="s">
        <v>271</v>
      </c>
      <c r="G169" s="142" t="s">
        <v>122</v>
      </c>
      <c r="H169" s="143">
        <v>440</v>
      </c>
      <c r="I169" s="144">
        <v>0</v>
      </c>
      <c r="J169" s="144">
        <f t="shared" si="30"/>
        <v>0</v>
      </c>
      <c r="K169" s="145"/>
      <c r="L169" s="27"/>
      <c r="M169" s="146" t="s">
        <v>1</v>
      </c>
      <c r="N169" s="147" t="s">
        <v>33</v>
      </c>
      <c r="O169" s="148">
        <v>0.36</v>
      </c>
      <c r="P169" s="148">
        <f t="shared" si="31"/>
        <v>158.4</v>
      </c>
      <c r="Q169" s="148">
        <v>0</v>
      </c>
      <c r="R169" s="148">
        <f t="shared" si="32"/>
        <v>0</v>
      </c>
      <c r="S169" s="148">
        <v>0</v>
      </c>
      <c r="T169" s="149">
        <f t="shared" si="3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117</v>
      </c>
      <c r="AT169" s="150" t="s">
        <v>113</v>
      </c>
      <c r="AU169" s="150" t="s">
        <v>76</v>
      </c>
      <c r="AY169" s="14" t="s">
        <v>111</v>
      </c>
      <c r="BE169" s="151">
        <f t="shared" si="34"/>
        <v>0</v>
      </c>
      <c r="BF169" s="151">
        <f t="shared" si="35"/>
        <v>0</v>
      </c>
      <c r="BG169" s="151">
        <f t="shared" si="36"/>
        <v>0</v>
      </c>
      <c r="BH169" s="151">
        <f t="shared" si="37"/>
        <v>0</v>
      </c>
      <c r="BI169" s="151">
        <f t="shared" si="38"/>
        <v>0</v>
      </c>
      <c r="BJ169" s="14" t="s">
        <v>74</v>
      </c>
      <c r="BK169" s="151">
        <f t="shared" si="39"/>
        <v>0</v>
      </c>
      <c r="BL169" s="14" t="s">
        <v>117</v>
      </c>
      <c r="BM169" s="150" t="s">
        <v>272</v>
      </c>
    </row>
    <row r="170" spans="1:65" s="2" customFormat="1" ht="42.6" customHeight="1">
      <c r="A170" s="26"/>
      <c r="B170" s="138"/>
      <c r="C170" s="139" t="s">
        <v>273</v>
      </c>
      <c r="D170" s="139" t="s">
        <v>113</v>
      </c>
      <c r="E170" s="140" t="s">
        <v>274</v>
      </c>
      <c r="F170" s="141" t="s">
        <v>275</v>
      </c>
      <c r="G170" s="142" t="s">
        <v>122</v>
      </c>
      <c r="H170" s="143">
        <v>440</v>
      </c>
      <c r="I170" s="144">
        <v>0</v>
      </c>
      <c r="J170" s="144">
        <f t="shared" si="30"/>
        <v>0</v>
      </c>
      <c r="K170" s="145"/>
      <c r="L170" s="27"/>
      <c r="M170" s="146" t="s">
        <v>1</v>
      </c>
      <c r="N170" s="147" t="s">
        <v>33</v>
      </c>
      <c r="O170" s="148">
        <v>0.19600000000000001</v>
      </c>
      <c r="P170" s="148">
        <f t="shared" si="31"/>
        <v>86.240000000000009</v>
      </c>
      <c r="Q170" s="148">
        <v>0</v>
      </c>
      <c r="R170" s="148">
        <f t="shared" si="32"/>
        <v>0</v>
      </c>
      <c r="S170" s="148">
        <v>0</v>
      </c>
      <c r="T170" s="149">
        <f t="shared" si="3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0" t="s">
        <v>117</v>
      </c>
      <c r="AT170" s="150" t="s">
        <v>113</v>
      </c>
      <c r="AU170" s="150" t="s">
        <v>76</v>
      </c>
      <c r="AY170" s="14" t="s">
        <v>111</v>
      </c>
      <c r="BE170" s="151">
        <f t="shared" si="34"/>
        <v>0</v>
      </c>
      <c r="BF170" s="151">
        <f t="shared" si="35"/>
        <v>0</v>
      </c>
      <c r="BG170" s="151">
        <f t="shared" si="36"/>
        <v>0</v>
      </c>
      <c r="BH170" s="151">
        <f t="shared" si="37"/>
        <v>0</v>
      </c>
      <c r="BI170" s="151">
        <f t="shared" si="38"/>
        <v>0</v>
      </c>
      <c r="BJ170" s="14" t="s">
        <v>74</v>
      </c>
      <c r="BK170" s="151">
        <f t="shared" si="39"/>
        <v>0</v>
      </c>
      <c r="BL170" s="14" t="s">
        <v>117</v>
      </c>
      <c r="BM170" s="150" t="s">
        <v>276</v>
      </c>
    </row>
    <row r="171" spans="1:65" s="2" customFormat="1" ht="31.9" customHeight="1">
      <c r="A171" s="26"/>
      <c r="B171" s="138"/>
      <c r="C171" s="139" t="s">
        <v>277</v>
      </c>
      <c r="D171" s="139" t="s">
        <v>113</v>
      </c>
      <c r="E171" s="140" t="s">
        <v>278</v>
      </c>
      <c r="F171" s="141" t="s">
        <v>279</v>
      </c>
      <c r="G171" s="142" t="s">
        <v>116</v>
      </c>
      <c r="H171" s="143">
        <v>3031</v>
      </c>
      <c r="I171" s="144">
        <v>0</v>
      </c>
      <c r="J171" s="144">
        <f t="shared" si="30"/>
        <v>0</v>
      </c>
      <c r="K171" s="145"/>
      <c r="L171" s="27"/>
      <c r="M171" s="146" t="s">
        <v>1</v>
      </c>
      <c r="N171" s="147" t="s">
        <v>33</v>
      </c>
      <c r="O171" s="148">
        <v>2.1999999999999999E-2</v>
      </c>
      <c r="P171" s="148">
        <f t="shared" si="31"/>
        <v>66.682000000000002</v>
      </c>
      <c r="Q171" s="148">
        <v>0</v>
      </c>
      <c r="R171" s="148">
        <f t="shared" si="32"/>
        <v>0</v>
      </c>
      <c r="S171" s="148">
        <v>0.02</v>
      </c>
      <c r="T171" s="149">
        <f t="shared" si="33"/>
        <v>60.620000000000005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117</v>
      </c>
      <c r="AT171" s="150" t="s">
        <v>113</v>
      </c>
      <c r="AU171" s="150" t="s">
        <v>76</v>
      </c>
      <c r="AY171" s="14" t="s">
        <v>111</v>
      </c>
      <c r="BE171" s="151">
        <f t="shared" si="34"/>
        <v>0</v>
      </c>
      <c r="BF171" s="151">
        <f t="shared" si="35"/>
        <v>0</v>
      </c>
      <c r="BG171" s="151">
        <f t="shared" si="36"/>
        <v>0</v>
      </c>
      <c r="BH171" s="151">
        <f t="shared" si="37"/>
        <v>0</v>
      </c>
      <c r="BI171" s="151">
        <f t="shared" si="38"/>
        <v>0</v>
      </c>
      <c r="BJ171" s="14" t="s">
        <v>74</v>
      </c>
      <c r="BK171" s="151">
        <f t="shared" si="39"/>
        <v>0</v>
      </c>
      <c r="BL171" s="14" t="s">
        <v>117</v>
      </c>
      <c r="BM171" s="150" t="s">
        <v>280</v>
      </c>
    </row>
    <row r="172" spans="1:65" s="12" customFormat="1" ht="22.9" customHeight="1">
      <c r="B172" s="126"/>
      <c r="D172" s="127" t="s">
        <v>67</v>
      </c>
      <c r="E172" s="136" t="s">
        <v>281</v>
      </c>
      <c r="F172" s="136" t="s">
        <v>282</v>
      </c>
      <c r="J172" s="137">
        <f>BK172</f>
        <v>0</v>
      </c>
      <c r="L172" s="126"/>
      <c r="M172" s="130"/>
      <c r="N172" s="131"/>
      <c r="O172" s="131"/>
      <c r="P172" s="132">
        <f>SUM(P173:P173)</f>
        <v>62.9343</v>
      </c>
      <c r="Q172" s="131"/>
      <c r="R172" s="132">
        <f>SUM(R173:R173)</f>
        <v>0</v>
      </c>
      <c r="S172" s="131"/>
      <c r="T172" s="133">
        <f>SUM(T173:T173)</f>
        <v>0</v>
      </c>
      <c r="AR172" s="127" t="s">
        <v>74</v>
      </c>
      <c r="AT172" s="134" t="s">
        <v>67</v>
      </c>
      <c r="AU172" s="134" t="s">
        <v>74</v>
      </c>
      <c r="AY172" s="127" t="s">
        <v>111</v>
      </c>
      <c r="BK172" s="135">
        <f>SUM(BK173:BK173)</f>
        <v>0</v>
      </c>
    </row>
    <row r="173" spans="1:65" s="2" customFormat="1" ht="36.6" customHeight="1">
      <c r="A173" s="26"/>
      <c r="B173" s="138"/>
      <c r="C173" s="139" t="s">
        <v>283</v>
      </c>
      <c r="D173" s="139" t="s">
        <v>113</v>
      </c>
      <c r="E173" s="140" t="s">
        <v>284</v>
      </c>
      <c r="F173" s="141" t="s">
        <v>285</v>
      </c>
      <c r="G173" s="142" t="s">
        <v>141</v>
      </c>
      <c r="H173" s="143">
        <v>953.55</v>
      </c>
      <c r="I173" s="144">
        <v>0</v>
      </c>
      <c r="J173" s="144">
        <f>ROUND(I173*H173,2)</f>
        <v>0</v>
      </c>
      <c r="K173" s="145"/>
      <c r="L173" s="27"/>
      <c r="M173" s="146" t="s">
        <v>1</v>
      </c>
      <c r="N173" s="147" t="s">
        <v>33</v>
      </c>
      <c r="O173" s="148">
        <v>6.6000000000000003E-2</v>
      </c>
      <c r="P173" s="148">
        <f>O173*H173</f>
        <v>62.9343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0" t="s">
        <v>117</v>
      </c>
      <c r="AT173" s="150" t="s">
        <v>113</v>
      </c>
      <c r="AU173" s="150" t="s">
        <v>76</v>
      </c>
      <c r="AY173" s="14" t="s">
        <v>111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4" t="s">
        <v>74</v>
      </c>
      <c r="BK173" s="151">
        <f>ROUND(I173*H173,2)</f>
        <v>0</v>
      </c>
      <c r="BL173" s="14" t="s">
        <v>117</v>
      </c>
      <c r="BM173" s="150" t="s">
        <v>286</v>
      </c>
    </row>
    <row r="174" spans="1:65" s="12" customFormat="1" ht="25.9" customHeight="1">
      <c r="B174" s="126"/>
      <c r="D174" s="127" t="s">
        <v>67</v>
      </c>
      <c r="E174" s="128" t="s">
        <v>287</v>
      </c>
      <c r="F174" s="128" t="s">
        <v>288</v>
      </c>
      <c r="J174" s="129">
        <f>BK174</f>
        <v>0</v>
      </c>
      <c r="L174" s="126"/>
      <c r="M174" s="130"/>
      <c r="N174" s="131"/>
      <c r="O174" s="131"/>
      <c r="P174" s="132">
        <f>P175</f>
        <v>0</v>
      </c>
      <c r="Q174" s="131"/>
      <c r="R174" s="132">
        <f>R175</f>
        <v>0</v>
      </c>
      <c r="S174" s="131"/>
      <c r="T174" s="133">
        <f>T175</f>
        <v>0</v>
      </c>
      <c r="AR174" s="127" t="s">
        <v>133</v>
      </c>
      <c r="AT174" s="134" t="s">
        <v>67</v>
      </c>
      <c r="AU174" s="134" t="s">
        <v>68</v>
      </c>
      <c r="AY174" s="127" t="s">
        <v>111</v>
      </c>
      <c r="BK174" s="135">
        <f>BK175</f>
        <v>0</v>
      </c>
    </row>
    <row r="175" spans="1:65" s="12" customFormat="1" ht="22.9" customHeight="1">
      <c r="B175" s="126"/>
      <c r="D175" s="127" t="s">
        <v>67</v>
      </c>
      <c r="E175" s="136" t="s">
        <v>289</v>
      </c>
      <c r="F175" s="136" t="s">
        <v>290</v>
      </c>
      <c r="J175" s="137">
        <f>BK175</f>
        <v>0</v>
      </c>
      <c r="L175" s="126"/>
      <c r="M175" s="130"/>
      <c r="N175" s="131"/>
      <c r="O175" s="131"/>
      <c r="P175" s="132">
        <f>SUM(P176:P177)</f>
        <v>0</v>
      </c>
      <c r="Q175" s="131"/>
      <c r="R175" s="132">
        <f>SUM(R176:R177)</f>
        <v>0</v>
      </c>
      <c r="S175" s="131"/>
      <c r="T175" s="133">
        <f>SUM(T176:T177)</f>
        <v>0</v>
      </c>
      <c r="AR175" s="127" t="s">
        <v>133</v>
      </c>
      <c r="AT175" s="134" t="s">
        <v>67</v>
      </c>
      <c r="AU175" s="134" t="s">
        <v>74</v>
      </c>
      <c r="AY175" s="127" t="s">
        <v>111</v>
      </c>
      <c r="BK175" s="135">
        <f>SUM(BK176:BK177)</f>
        <v>0</v>
      </c>
    </row>
    <row r="176" spans="1:65" s="2" customFormat="1" ht="23.65" customHeight="1">
      <c r="A176" s="26"/>
      <c r="B176" s="138"/>
      <c r="C176" s="139" t="s">
        <v>291</v>
      </c>
      <c r="D176" s="139" t="s">
        <v>113</v>
      </c>
      <c r="E176" s="140" t="s">
        <v>292</v>
      </c>
      <c r="F176" s="141" t="s">
        <v>293</v>
      </c>
      <c r="G176" s="142" t="s">
        <v>294</v>
      </c>
      <c r="H176" s="143">
        <v>1</v>
      </c>
      <c r="I176" s="144">
        <v>0</v>
      </c>
      <c r="J176" s="144">
        <f>ROUND(I176*H176,2)</f>
        <v>0</v>
      </c>
      <c r="K176" s="145"/>
      <c r="L176" s="27"/>
      <c r="M176" s="146" t="s">
        <v>1</v>
      </c>
      <c r="N176" s="147" t="s">
        <v>33</v>
      </c>
      <c r="O176" s="148">
        <v>0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0" t="s">
        <v>295</v>
      </c>
      <c r="AT176" s="150" t="s">
        <v>113</v>
      </c>
      <c r="AU176" s="150" t="s">
        <v>76</v>
      </c>
      <c r="AY176" s="14" t="s">
        <v>111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4" t="s">
        <v>74</v>
      </c>
      <c r="BK176" s="151">
        <f>ROUND(I176*H176,2)</f>
        <v>0</v>
      </c>
      <c r="BL176" s="14" t="s">
        <v>295</v>
      </c>
      <c r="BM176" s="150" t="s">
        <v>296</v>
      </c>
    </row>
    <row r="177" spans="1:47" s="2" customFormat="1" ht="126.75">
      <c r="A177" s="26"/>
      <c r="B177" s="27"/>
      <c r="C177" s="26"/>
      <c r="D177" s="152" t="s">
        <v>119</v>
      </c>
      <c r="E177" s="26"/>
      <c r="F177" s="153" t="s">
        <v>297</v>
      </c>
      <c r="G177" s="26"/>
      <c r="H177" s="26"/>
      <c r="I177" s="26"/>
      <c r="J177" s="26"/>
      <c r="K177" s="26"/>
      <c r="L177" s="27"/>
      <c r="M177" s="164"/>
      <c r="N177" s="165"/>
      <c r="O177" s="166"/>
      <c r="P177" s="166"/>
      <c r="Q177" s="166"/>
      <c r="R177" s="166"/>
      <c r="S177" s="166"/>
      <c r="T177" s="167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T177" s="14" t="s">
        <v>119</v>
      </c>
      <c r="AU177" s="14" t="s">
        <v>76</v>
      </c>
    </row>
    <row r="178" spans="1:47" s="2" customFormat="1" ht="6.95" customHeight="1">
      <c r="A178" s="26"/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27"/>
      <c r="M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</row>
  </sheetData>
  <autoFilter ref="C124:K17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"/>
  <sheetViews>
    <sheetView showGridLines="0" tabSelected="1" topLeftCell="A38" workbookViewId="0">
      <selection activeCell="Y123" sqref="Y123"/>
    </sheetView>
  </sheetViews>
  <sheetFormatPr defaultRowHeight="11.25"/>
  <cols>
    <col min="1" max="1" width="8.5" style="1" customWidth="1"/>
    <col min="2" max="2" width="1.1640625" style="1" customWidth="1"/>
    <col min="3" max="3" width="4.33203125" style="1" customWidth="1"/>
    <col min="4" max="4" width="4.5" style="1" customWidth="1"/>
    <col min="5" max="5" width="17.5" style="1" customWidth="1"/>
    <col min="6" max="6" width="52.1640625" style="1" customWidth="1"/>
    <col min="7" max="7" width="7.6640625" style="1" customWidth="1"/>
    <col min="8" max="8" width="14.33203125" style="1" customWidth="1"/>
    <col min="9" max="9" width="16.1640625" style="1" customWidth="1"/>
    <col min="10" max="10" width="22.83203125" style="1" customWidth="1"/>
    <col min="11" max="11" width="22.83203125" style="1" hidden="1" customWidth="1"/>
    <col min="12" max="12" width="9.5" style="1" customWidth="1"/>
    <col min="13" max="13" width="11.1640625" style="1" hidden="1" customWidth="1"/>
    <col min="14" max="14" width="9.1640625" style="1" hidden="1"/>
    <col min="15" max="20" width="14.5" style="1" hidden="1" customWidth="1"/>
    <col min="21" max="21" width="16.6640625" style="1" hidden="1" customWidth="1"/>
    <col min="22" max="22" width="12.6640625" style="1" customWidth="1"/>
    <col min="23" max="23" width="16.6640625" style="1" customWidth="1"/>
    <col min="24" max="24" width="12.6640625" style="1" customWidth="1"/>
    <col min="25" max="25" width="15.5" style="1" customWidth="1"/>
    <col min="26" max="26" width="11.33203125" style="1" customWidth="1"/>
    <col min="27" max="27" width="15.5" style="1" customWidth="1"/>
    <col min="28" max="28" width="16.6640625" style="1" customWidth="1"/>
    <col min="29" max="29" width="11.33203125" style="1" customWidth="1"/>
    <col min="30" max="30" width="15.5" style="1" customWidth="1"/>
    <col min="31" max="31" width="16.6640625" style="1" customWidth="1"/>
    <col min="44" max="65" width="9.1640625" style="1" hidden="1"/>
  </cols>
  <sheetData>
    <row r="1" spans="1:46">
      <c r="A1" s="87"/>
    </row>
    <row r="2" spans="1:46" s="1" customFormat="1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80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5" customHeight="1">
      <c r="B7" s="17"/>
      <c r="E7" s="203" t="str">
        <f>'Rekapitulace stavby'!K6</f>
        <v>III/4262 Sudoměřice od nádraží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81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5" customHeight="1">
      <c r="A9" s="26"/>
      <c r="B9" s="27"/>
      <c r="C9" s="26"/>
      <c r="D9" s="26"/>
      <c r="E9" s="180" t="s">
        <v>298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22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6" t="str">
        <f>'Rekapitulace stavby'!E14</f>
        <v xml:space="preserve"> </v>
      </c>
      <c r="F18" s="196"/>
      <c r="G18" s="196"/>
      <c r="H18" s="196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5" customHeight="1">
      <c r="A27" s="89"/>
      <c r="B27" s="90"/>
      <c r="C27" s="89"/>
      <c r="D27" s="89"/>
      <c r="E27" s="198" t="s">
        <v>1</v>
      </c>
      <c r="F27" s="198"/>
      <c r="G27" s="198"/>
      <c r="H27" s="198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28</v>
      </c>
      <c r="E30" s="26"/>
      <c r="F30" s="26"/>
      <c r="G30" s="26"/>
      <c r="H30" s="26"/>
      <c r="I30" s="26"/>
      <c r="J30" s="65">
        <f>ROUND(J119,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32</v>
      </c>
      <c r="E33" s="23" t="s">
        <v>33</v>
      </c>
      <c r="F33" s="94">
        <f>ROUND((SUM(BE119:BE124)),  2)</f>
        <v>0</v>
      </c>
      <c r="G33" s="26"/>
      <c r="H33" s="26"/>
      <c r="I33" s="95">
        <v>0.21</v>
      </c>
      <c r="J33" s="94">
        <f>ROUND(((SUM(BE119:BE124))*I33),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34</v>
      </c>
      <c r="F34" s="94">
        <f>ROUND((SUM(BF119:BF124)),  2)</f>
        <v>0</v>
      </c>
      <c r="G34" s="26"/>
      <c r="H34" s="26"/>
      <c r="I34" s="95">
        <v>0.12</v>
      </c>
      <c r="J34" s="94">
        <f>ROUND(((SUM(BF119:BF124))*I34),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35</v>
      </c>
      <c r="F35" s="94">
        <f>ROUND((SUM(BG119:BG124)),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36</v>
      </c>
      <c r="F36" s="94">
        <f>ROUND((SUM(BH119:BH124)),  2)</f>
        <v>0</v>
      </c>
      <c r="G36" s="26"/>
      <c r="H36" s="26"/>
      <c r="I36" s="95">
        <v>0.12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37</v>
      </c>
      <c r="F37" s="94">
        <f>ROUND((SUM(BI119:BI124)),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38</v>
      </c>
      <c r="E39" s="54"/>
      <c r="F39" s="54"/>
      <c r="G39" s="98" t="s">
        <v>39</v>
      </c>
      <c r="H39" s="99" t="s">
        <v>40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43</v>
      </c>
      <c r="E61" s="29"/>
      <c r="F61" s="102" t="s">
        <v>44</v>
      </c>
      <c r="G61" s="39" t="s">
        <v>43</v>
      </c>
      <c r="H61" s="29"/>
      <c r="I61" s="29"/>
      <c r="J61" s="103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43</v>
      </c>
      <c r="E76" s="29"/>
      <c r="F76" s="102" t="s">
        <v>44</v>
      </c>
      <c r="G76" s="39" t="s">
        <v>43</v>
      </c>
      <c r="H76" s="29"/>
      <c r="I76" s="29"/>
      <c r="J76" s="103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82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5" customHeight="1">
      <c r="A85" s="26"/>
      <c r="B85" s="27"/>
      <c r="C85" s="26"/>
      <c r="D85" s="26"/>
      <c r="E85" s="203" t="str">
        <f>E7</f>
        <v>III/4262 Sudoměřice od nádraží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81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5" customHeight="1">
      <c r="A87" s="26"/>
      <c r="B87" s="27"/>
      <c r="C87" s="26"/>
      <c r="D87" s="26"/>
      <c r="E87" s="180" t="str">
        <f>E9</f>
        <v>02 - Vedlejší a ostatní náklady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 xml:space="preserve"> </v>
      </c>
      <c r="G89" s="26"/>
      <c r="H89" s="26"/>
      <c r="I89" s="23" t="s">
        <v>19</v>
      </c>
      <c r="J89" s="49" t="str">
        <f>IF(J12="","",J12)</f>
        <v/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4.85" customHeight="1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4.85" customHeight="1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83</v>
      </c>
      <c r="D94" s="96"/>
      <c r="E94" s="96"/>
      <c r="F94" s="96"/>
      <c r="G94" s="96"/>
      <c r="H94" s="96"/>
      <c r="I94" s="96"/>
      <c r="J94" s="105" t="s">
        <v>84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85</v>
      </c>
      <c r="D96" s="26"/>
      <c r="E96" s="26"/>
      <c r="F96" s="26"/>
      <c r="G96" s="26"/>
      <c r="H96" s="26"/>
      <c r="I96" s="26"/>
      <c r="J96" s="65">
        <f>J119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86</v>
      </c>
    </row>
    <row r="97" spans="1:31" s="9" customFormat="1" ht="24.95" customHeight="1">
      <c r="B97" s="107"/>
      <c r="D97" s="108" t="s">
        <v>94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1:31" s="10" customFormat="1" ht="19.899999999999999" customHeight="1">
      <c r="B98" s="111"/>
      <c r="D98" s="112" t="s">
        <v>95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1:31" s="10" customFormat="1" ht="19.899999999999999" customHeight="1">
      <c r="B99" s="111"/>
      <c r="D99" s="112" t="s">
        <v>299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96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14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5" customHeight="1">
      <c r="A109" s="26"/>
      <c r="B109" s="27"/>
      <c r="C109" s="26"/>
      <c r="D109" s="26"/>
      <c r="E109" s="203" t="str">
        <f>E7</f>
        <v>III/4262 Sudoměřice od nádraží</v>
      </c>
      <c r="F109" s="204"/>
      <c r="G109" s="204"/>
      <c r="H109" s="204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>
      <c r="A110" s="26"/>
      <c r="B110" s="27"/>
      <c r="C110" s="23" t="s">
        <v>81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5" customHeight="1">
      <c r="A111" s="26"/>
      <c r="B111" s="27"/>
      <c r="C111" s="26"/>
      <c r="D111" s="26"/>
      <c r="E111" s="180" t="str">
        <f>E9</f>
        <v>02 - Vedlejší a ostatní náklady</v>
      </c>
      <c r="F111" s="202"/>
      <c r="G111" s="202"/>
      <c r="H111" s="202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17</v>
      </c>
      <c r="D113" s="26"/>
      <c r="E113" s="26"/>
      <c r="F113" s="21" t="str">
        <f>F12</f>
        <v xml:space="preserve"> </v>
      </c>
      <c r="G113" s="26"/>
      <c r="H113" s="26"/>
      <c r="I113" s="23" t="s">
        <v>19</v>
      </c>
      <c r="J113" s="49" t="str">
        <f>IF(J12="","",J12)</f>
        <v/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4.85" customHeight="1">
      <c r="A115" s="26"/>
      <c r="B115" s="27"/>
      <c r="C115" s="23" t="s">
        <v>20</v>
      </c>
      <c r="D115" s="26"/>
      <c r="E115" s="26"/>
      <c r="F115" s="21" t="str">
        <f>E15</f>
        <v xml:space="preserve"> </v>
      </c>
      <c r="G115" s="26"/>
      <c r="H115" s="26"/>
      <c r="I115" s="23" t="s">
        <v>24</v>
      </c>
      <c r="J115" s="24" t="str">
        <f>E21</f>
        <v xml:space="preserve"> 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4.85" customHeight="1">
      <c r="A116" s="26"/>
      <c r="B116" s="27"/>
      <c r="C116" s="23" t="s">
        <v>23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26</v>
      </c>
      <c r="J116" s="24" t="str">
        <f>E24</f>
        <v xml:space="preserve"> 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>
      <c r="A118" s="115"/>
      <c r="B118" s="116"/>
      <c r="C118" s="117" t="s">
        <v>97</v>
      </c>
      <c r="D118" s="118" t="s">
        <v>53</v>
      </c>
      <c r="E118" s="118" t="s">
        <v>49</v>
      </c>
      <c r="F118" s="118" t="s">
        <v>50</v>
      </c>
      <c r="G118" s="118" t="s">
        <v>98</v>
      </c>
      <c r="H118" s="118" t="s">
        <v>99</v>
      </c>
      <c r="I118" s="118" t="s">
        <v>100</v>
      </c>
      <c r="J118" s="119" t="s">
        <v>84</v>
      </c>
      <c r="K118" s="120" t="s">
        <v>101</v>
      </c>
      <c r="L118" s="121"/>
      <c r="M118" s="56" t="s">
        <v>1</v>
      </c>
      <c r="N118" s="57" t="s">
        <v>32</v>
      </c>
      <c r="O118" s="57" t="s">
        <v>102</v>
      </c>
      <c r="P118" s="57" t="s">
        <v>103</v>
      </c>
      <c r="Q118" s="57" t="s">
        <v>104</v>
      </c>
      <c r="R118" s="57" t="s">
        <v>105</v>
      </c>
      <c r="S118" s="57" t="s">
        <v>106</v>
      </c>
      <c r="T118" s="58" t="s">
        <v>107</v>
      </c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</row>
    <row r="119" spans="1:65" s="2" customFormat="1" ht="22.9" customHeight="1">
      <c r="A119" s="26"/>
      <c r="B119" s="27"/>
      <c r="C119" s="63" t="s">
        <v>108</v>
      </c>
      <c r="D119" s="26"/>
      <c r="E119" s="26"/>
      <c r="F119" s="26"/>
      <c r="G119" s="26"/>
      <c r="H119" s="26"/>
      <c r="I119" s="26"/>
      <c r="J119" s="122">
        <f>BK119</f>
        <v>0</v>
      </c>
      <c r="K119" s="26"/>
      <c r="L119" s="27"/>
      <c r="M119" s="59"/>
      <c r="N119" s="50"/>
      <c r="O119" s="60"/>
      <c r="P119" s="123">
        <f>P120</f>
        <v>0</v>
      </c>
      <c r="Q119" s="60"/>
      <c r="R119" s="123">
        <f>R120</f>
        <v>0</v>
      </c>
      <c r="S119" s="60"/>
      <c r="T119" s="124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67</v>
      </c>
      <c r="AU119" s="14" t="s">
        <v>86</v>
      </c>
      <c r="BK119" s="125">
        <f>BK120</f>
        <v>0</v>
      </c>
    </row>
    <row r="120" spans="1:65" s="12" customFormat="1" ht="25.9" customHeight="1">
      <c r="B120" s="126"/>
      <c r="D120" s="127" t="s">
        <v>67</v>
      </c>
      <c r="E120" s="128" t="s">
        <v>287</v>
      </c>
      <c r="F120" s="128" t="s">
        <v>288</v>
      </c>
      <c r="J120" s="129">
        <f>BK120</f>
        <v>0</v>
      </c>
      <c r="L120" s="126"/>
      <c r="M120" s="130"/>
      <c r="N120" s="131"/>
      <c r="O120" s="131"/>
      <c r="P120" s="132">
        <f>P121+P123</f>
        <v>0</v>
      </c>
      <c r="Q120" s="131"/>
      <c r="R120" s="132">
        <f>R121+R123</f>
        <v>0</v>
      </c>
      <c r="S120" s="131"/>
      <c r="T120" s="133">
        <f>T121+T123</f>
        <v>0</v>
      </c>
      <c r="AR120" s="127" t="s">
        <v>133</v>
      </c>
      <c r="AT120" s="134" t="s">
        <v>67</v>
      </c>
      <c r="AU120" s="134" t="s">
        <v>68</v>
      </c>
      <c r="AY120" s="127" t="s">
        <v>111</v>
      </c>
      <c r="BK120" s="135">
        <f>BK121+BK123</f>
        <v>0</v>
      </c>
    </row>
    <row r="121" spans="1:65" s="12" customFormat="1" ht="22.9" customHeight="1">
      <c r="B121" s="126"/>
      <c r="D121" s="127" t="s">
        <v>67</v>
      </c>
      <c r="E121" s="136" t="s">
        <v>289</v>
      </c>
      <c r="F121" s="136" t="s">
        <v>290</v>
      </c>
      <c r="J121" s="137">
        <f>BK121</f>
        <v>0</v>
      </c>
      <c r="L121" s="126"/>
      <c r="M121" s="130"/>
      <c r="N121" s="131"/>
      <c r="O121" s="131"/>
      <c r="P121" s="132">
        <f>SUM(P122:P122)</f>
        <v>0</v>
      </c>
      <c r="Q121" s="131"/>
      <c r="R121" s="132">
        <f>SUM(R122:R122)</f>
        <v>0</v>
      </c>
      <c r="S121" s="131"/>
      <c r="T121" s="133">
        <f>SUM(T122:T122)</f>
        <v>0</v>
      </c>
      <c r="AR121" s="127" t="s">
        <v>133</v>
      </c>
      <c r="AT121" s="134" t="s">
        <v>67</v>
      </c>
      <c r="AU121" s="134" t="s">
        <v>74</v>
      </c>
      <c r="AY121" s="127" t="s">
        <v>111</v>
      </c>
      <c r="BK121" s="135">
        <f>SUM(BK122:BK122)</f>
        <v>0</v>
      </c>
    </row>
    <row r="122" spans="1:65" s="2" customFormat="1" ht="15" customHeight="1">
      <c r="A122" s="26"/>
      <c r="B122" s="138"/>
      <c r="C122" s="139" t="s">
        <v>74</v>
      </c>
      <c r="D122" s="139" t="s">
        <v>113</v>
      </c>
      <c r="E122" s="140" t="s">
        <v>300</v>
      </c>
      <c r="F122" s="141" t="s">
        <v>290</v>
      </c>
      <c r="G122" s="142" t="s">
        <v>301</v>
      </c>
      <c r="H122" s="143">
        <v>1</v>
      </c>
      <c r="I122" s="144">
        <v>0</v>
      </c>
      <c r="J122" s="144">
        <f>ROUND(I122*H122,2)</f>
        <v>0</v>
      </c>
      <c r="K122" s="145"/>
      <c r="L122" s="27"/>
      <c r="M122" s="146" t="s">
        <v>1</v>
      </c>
      <c r="N122" s="147" t="s">
        <v>33</v>
      </c>
      <c r="O122" s="148">
        <v>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295</v>
      </c>
      <c r="AT122" s="150" t="s">
        <v>113</v>
      </c>
      <c r="AU122" s="150" t="s">
        <v>76</v>
      </c>
      <c r="AY122" s="14" t="s">
        <v>111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4" t="s">
        <v>74</v>
      </c>
      <c r="BK122" s="151">
        <f>ROUND(I122*H122,2)</f>
        <v>0</v>
      </c>
      <c r="BL122" s="14" t="s">
        <v>295</v>
      </c>
      <c r="BM122" s="150" t="s">
        <v>302</v>
      </c>
    </row>
    <row r="123" spans="1:65" s="12" customFormat="1" ht="22.9" customHeight="1">
      <c r="B123" s="126"/>
      <c r="D123" s="127" t="s">
        <v>67</v>
      </c>
      <c r="E123" s="136" t="s">
        <v>303</v>
      </c>
      <c r="F123" s="136" t="s">
        <v>304</v>
      </c>
      <c r="J123" s="137">
        <f>BK123</f>
        <v>0</v>
      </c>
      <c r="L123" s="126"/>
      <c r="M123" s="130"/>
      <c r="N123" s="131"/>
      <c r="O123" s="131"/>
      <c r="P123" s="132">
        <f>SUM(P124:P124)</f>
        <v>0</v>
      </c>
      <c r="Q123" s="131"/>
      <c r="R123" s="132">
        <f>SUM(R124:R124)</f>
        <v>0</v>
      </c>
      <c r="S123" s="131"/>
      <c r="T123" s="133">
        <f>SUM(T124:T124)</f>
        <v>0</v>
      </c>
      <c r="AR123" s="127" t="s">
        <v>133</v>
      </c>
      <c r="AT123" s="134" t="s">
        <v>67</v>
      </c>
      <c r="AU123" s="134" t="s">
        <v>74</v>
      </c>
      <c r="AY123" s="127" t="s">
        <v>111</v>
      </c>
      <c r="BK123" s="135">
        <f>SUM(BK124:BK124)</f>
        <v>0</v>
      </c>
    </row>
    <row r="124" spans="1:65" s="2" customFormat="1" ht="15" customHeight="1">
      <c r="A124" s="26"/>
      <c r="B124" s="138"/>
      <c r="C124" s="139" t="s">
        <v>76</v>
      </c>
      <c r="D124" s="139" t="s">
        <v>113</v>
      </c>
      <c r="E124" s="140" t="s">
        <v>305</v>
      </c>
      <c r="F124" s="141" t="s">
        <v>306</v>
      </c>
      <c r="G124" s="142" t="s">
        <v>301</v>
      </c>
      <c r="H124" s="143">
        <v>1</v>
      </c>
      <c r="I124" s="144">
        <v>0</v>
      </c>
      <c r="J124" s="144">
        <f>ROUND(I124*H124,2)</f>
        <v>0</v>
      </c>
      <c r="K124" s="145"/>
      <c r="L124" s="27"/>
      <c r="M124" s="146" t="s">
        <v>1</v>
      </c>
      <c r="N124" s="147" t="s">
        <v>33</v>
      </c>
      <c r="O124" s="148">
        <v>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295</v>
      </c>
      <c r="AT124" s="150" t="s">
        <v>113</v>
      </c>
      <c r="AU124" s="150" t="s">
        <v>76</v>
      </c>
      <c r="AY124" s="14" t="s">
        <v>111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4" t="s">
        <v>74</v>
      </c>
      <c r="BK124" s="151">
        <f>ROUND(I124*H124,2)</f>
        <v>0</v>
      </c>
      <c r="BL124" s="14" t="s">
        <v>295</v>
      </c>
      <c r="BM124" s="150" t="s">
        <v>307</v>
      </c>
    </row>
    <row r="125" spans="1:65" s="2" customFormat="1" ht="6.95" customHeight="1">
      <c r="A125" s="26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27"/>
      <c r="M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</sheetData>
  <autoFilter ref="C118:K12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III-4262 Sudoměřice ...</vt:lpstr>
      <vt:lpstr>02 - Vedlejší a ostatní n...</vt:lpstr>
      <vt:lpstr>'01 - III-4262 Sudoměřice ...'!Názvy_tisku</vt:lpstr>
      <vt:lpstr>'02 - Vedlejší a ostatní n...'!Názvy_tisku</vt:lpstr>
      <vt:lpstr>'Rekapitulace stavby'!Názvy_tisku</vt:lpstr>
      <vt:lpstr>'01 - III-4262 Sudoměřice ...'!Oblast_tisku</vt:lpstr>
      <vt:lpstr>'02 - Vedlejší a ostatní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 Jaroslav</dc:creator>
  <cp:lastModifiedBy>Dostál Jaroslav</cp:lastModifiedBy>
  <dcterms:created xsi:type="dcterms:W3CDTF">2024-04-25T09:51:01Z</dcterms:created>
  <dcterms:modified xsi:type="dcterms:W3CDTF">2024-04-26T09:32:22Z</dcterms:modified>
</cp:coreProperties>
</file>