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projekty\ROK 2022\11354-002-000_Nem KYJOV - rehabilitační bazén\F Nákladová část\"/>
    </mc:Choice>
  </mc:AlternateContent>
  <xr:revisionPtr revIDLastSave="0" documentId="13_ncr:1_{8742D0D1-C4B2-4326-BF5D-FB59E7BCCF77}" xr6:coauthVersionLast="47" xr6:coauthVersionMax="47" xr10:uidLastSave="{00000000-0000-0000-0000-000000000000}"/>
  <bookViews>
    <workbookView xWindow="-25320" yWindow="-120" windowWidth="25440" windowHeight="15390" activeTab="9" xr2:uid="{00000000-000D-0000-FFFF-FFFF00000000}"/>
  </bookViews>
  <sheets>
    <sheet name="Stavba" sheetId="1" r:id="rId1"/>
    <sheet name="VzorPolozky" sheetId="10" state="hidden" r:id="rId2"/>
    <sheet name="VON 08 Naklady" sheetId="12" r:id="rId3"/>
    <sheet name="SO 01 Pol" sheetId="13" r:id="rId4"/>
    <sheet name="SO 02 Pol" sheetId="14" r:id="rId5"/>
    <sheet name="SO 03 Pol" sheetId="15" r:id="rId6"/>
    <sheet name="SO 04 Pol" sheetId="16" r:id="rId7"/>
    <sheet name="SO 05 Pol" sheetId="17" r:id="rId8"/>
    <sheet name="SO 06 Pol" sheetId="18" r:id="rId9"/>
    <sheet name="SO 07 Pol" sheetId="19" r:id="rId10"/>
  </sheets>
  <externalReferences>
    <externalReference r:id="rId11"/>
  </externalReferences>
  <definedNames>
    <definedName name="CelkemDPHVypocet" localSheetId="0">Stavba!$H$51</definedName>
    <definedName name="CenaCelkem">Stavba!$G$29</definedName>
    <definedName name="CenaCelkemBezDPH">Stavba!$G$28</definedName>
    <definedName name="CenaCelkemVypocet" localSheetId="0">Stavba!$I$51</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adresa">Stavba!$D$12:$G$12</definedName>
    <definedName name="DIČ" localSheetId="0">Stavba!$I$12</definedName>
    <definedName name="dmisto">Stavba!$E$13:$G$13</definedName>
    <definedName name="DPHSni">Stavba!$G$24</definedName>
    <definedName name="DPHZakl">Stavba!$G$26</definedName>
    <definedName name="dpsc" localSheetId="0">Stavba!$D$13</definedName>
    <definedName name="IČO" localSheetId="0">Stavba!$I$11</definedName>
    <definedName name="Mena">Stavba!$J$29</definedName>
    <definedName name="MistoStavby">Stavba!$D$4</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3">'SO 01 Pol'!$1:$7</definedName>
    <definedName name="_xlnm.Print_Titles" localSheetId="4">'SO 02 Pol'!$1:$7</definedName>
    <definedName name="_xlnm.Print_Titles" localSheetId="5">'SO 03 Pol'!$1:$7</definedName>
    <definedName name="_xlnm.Print_Titles" localSheetId="6">'SO 04 Pol'!$1:$7</definedName>
    <definedName name="_xlnm.Print_Titles" localSheetId="7">'SO 05 Pol'!$1:$7</definedName>
    <definedName name="_xlnm.Print_Titles" localSheetId="8">'SO 06 Pol'!$1:$7</definedName>
    <definedName name="_xlnm.Print_Titles" localSheetId="9">'SO 07 Pol'!$1:$7</definedName>
    <definedName name="_xlnm.Print_Titles" localSheetId="2">'VON 08 Naklady'!$1:$7</definedName>
    <definedName name="oadresa">Stavba!$D$6</definedName>
    <definedName name="Objednatel" localSheetId="0">Stavba!$D$5</definedName>
    <definedName name="Objekt" localSheetId="0">Stavba!$B$38</definedName>
    <definedName name="_xlnm.Print_Area" localSheetId="3">'SO 01 Pol'!$A$1:$Y$248</definedName>
    <definedName name="_xlnm.Print_Area" localSheetId="4">'SO 02 Pol'!$A$1:$Y$55</definedName>
    <definedName name="_xlnm.Print_Area" localSheetId="5">'SO 03 Pol'!$A$1:$Y$17</definedName>
    <definedName name="_xlnm.Print_Area" localSheetId="6">'SO 04 Pol'!$A$1:$Y$75</definedName>
    <definedName name="_xlnm.Print_Area" localSheetId="7">'SO 05 Pol'!$A$1:$Y$96</definedName>
    <definedName name="_xlnm.Print_Area" localSheetId="8">'SO 06 Pol'!$A$1:$Y$34</definedName>
    <definedName name="_xlnm.Print_Area" localSheetId="9">'SO 07 Pol'!$A$1:$Y$111</definedName>
    <definedName name="_xlnm.Print_Area" localSheetId="0">Stavba!$A$1:$J$100</definedName>
    <definedName name="_xlnm.Print_Area" localSheetId="2">'VON 08 Naklady'!$A$1:$Y$29</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0" hidden="1">Stavba!$A:$A</definedName>
    <definedName name="Z_B7E7C763_C459_487D_8ABA_5CFDDFBD5A84_.wvu.PrintArea" localSheetId="0" hidden="1">Stavba!$B$1:$J$36</definedName>
    <definedName name="ZakladDPHSni">Stavba!$G$23</definedName>
    <definedName name="ZakladDPHSniVypocet" localSheetId="0">Stavba!$F$51</definedName>
    <definedName name="ZakladDPHZakl">Stavba!$G$25</definedName>
    <definedName name="ZakladDPHZaklVypocet" localSheetId="0">Stavba!$G$51</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A108" i="19" l="1"/>
  <c r="BA105" i="19"/>
  <c r="BA102" i="19"/>
  <c r="BA99" i="19"/>
  <c r="BA96" i="19"/>
  <c r="BA93" i="19"/>
  <c r="BA90" i="19"/>
  <c r="BA89" i="19"/>
  <c r="BA85" i="19"/>
  <c r="BA84" i="19"/>
  <c r="BA83" i="19"/>
  <c r="BA80" i="19"/>
  <c r="BA77" i="19"/>
  <c r="BA73" i="19"/>
  <c r="BA70" i="19"/>
  <c r="BA67" i="19"/>
  <c r="BA60" i="19"/>
  <c r="BA57" i="19"/>
  <c r="BA54" i="19"/>
  <c r="BA53" i="19"/>
  <c r="BA50" i="19"/>
  <c r="BA47" i="19"/>
  <c r="BA44" i="19"/>
  <c r="BA43" i="19"/>
  <c r="BA40" i="19"/>
  <c r="BA39" i="19"/>
  <c r="BA35" i="19"/>
  <c r="BA32" i="19"/>
  <c r="BA29" i="19"/>
  <c r="BA26" i="19"/>
  <c r="BA25" i="19"/>
  <c r="BA24" i="19"/>
  <c r="BA20" i="19"/>
  <c r="BA19" i="19"/>
  <c r="BA16" i="19"/>
  <c r="BA12" i="19"/>
  <c r="BA11" i="19"/>
  <c r="BA10" i="19"/>
  <c r="G8" i="19"/>
  <c r="G9" i="19"/>
  <c r="M9" i="19" s="1"/>
  <c r="I9" i="19"/>
  <c r="K9" i="19"/>
  <c r="O9" i="19"/>
  <c r="Q9" i="19"/>
  <c r="Q8" i="19" s="1"/>
  <c r="V9" i="19"/>
  <c r="G14" i="19"/>
  <c r="M14" i="19" s="1"/>
  <c r="I14" i="19"/>
  <c r="I8" i="19" s="1"/>
  <c r="K14" i="19"/>
  <c r="O14" i="19"/>
  <c r="Q14" i="19"/>
  <c r="V14" i="19"/>
  <c r="G17" i="19"/>
  <c r="I17" i="19"/>
  <c r="K17" i="19"/>
  <c r="M17" i="19"/>
  <c r="O17" i="19"/>
  <c r="Q17" i="19"/>
  <c r="V17" i="19"/>
  <c r="G22" i="19"/>
  <c r="I22" i="19"/>
  <c r="K22" i="19"/>
  <c r="M22" i="19"/>
  <c r="O22" i="19"/>
  <c r="Q22" i="19"/>
  <c r="V22" i="19"/>
  <c r="G27" i="19"/>
  <c r="I27" i="19"/>
  <c r="K27" i="19"/>
  <c r="M27" i="19"/>
  <c r="O27" i="19"/>
  <c r="Q27" i="19"/>
  <c r="V27" i="19"/>
  <c r="G30" i="19"/>
  <c r="G21" i="19" s="1"/>
  <c r="I70" i="1" s="1"/>
  <c r="I30" i="19"/>
  <c r="K30" i="19"/>
  <c r="O30" i="19"/>
  <c r="Q30" i="19"/>
  <c r="V30" i="19"/>
  <c r="G33" i="19"/>
  <c r="M33" i="19" s="1"/>
  <c r="I33" i="19"/>
  <c r="K33" i="19"/>
  <c r="O33" i="19"/>
  <c r="Q33" i="19"/>
  <c r="V33" i="19"/>
  <c r="G37" i="19"/>
  <c r="G36" i="19" s="1"/>
  <c r="I72" i="1" s="1"/>
  <c r="I37" i="19"/>
  <c r="K37" i="19"/>
  <c r="O37" i="19"/>
  <c r="Q37" i="19"/>
  <c r="V37" i="19"/>
  <c r="G41" i="19"/>
  <c r="M41" i="19" s="1"/>
  <c r="I41" i="19"/>
  <c r="K41" i="19"/>
  <c r="O41" i="19"/>
  <c r="Q41" i="19"/>
  <c r="V41" i="19"/>
  <c r="G45" i="19"/>
  <c r="I45" i="19"/>
  <c r="K45" i="19"/>
  <c r="M45" i="19"/>
  <c r="O45" i="19"/>
  <c r="Q45" i="19"/>
  <c r="V45" i="19"/>
  <c r="G48" i="19"/>
  <c r="M48" i="19" s="1"/>
  <c r="I48" i="19"/>
  <c r="K48" i="19"/>
  <c r="O48" i="19"/>
  <c r="Q48" i="19"/>
  <c r="V48" i="19"/>
  <c r="G51" i="19"/>
  <c r="M51" i="19" s="1"/>
  <c r="I51" i="19"/>
  <c r="K51" i="19"/>
  <c r="O51" i="19"/>
  <c r="Q51" i="19"/>
  <c r="V51" i="19"/>
  <c r="G55" i="19"/>
  <c r="M55" i="19" s="1"/>
  <c r="I55" i="19"/>
  <c r="K55" i="19"/>
  <c r="O55" i="19"/>
  <c r="Q55" i="19"/>
  <c r="V55" i="19"/>
  <c r="G58" i="19"/>
  <c r="M58" i="19" s="1"/>
  <c r="I58" i="19"/>
  <c r="K58" i="19"/>
  <c r="O58" i="19"/>
  <c r="Q58" i="19"/>
  <c r="V58" i="19"/>
  <c r="G61" i="19"/>
  <c r="I61" i="19"/>
  <c r="K61" i="19"/>
  <c r="M61" i="19"/>
  <c r="O61" i="19"/>
  <c r="Q61" i="19"/>
  <c r="V61" i="19"/>
  <c r="G65" i="19"/>
  <c r="M65" i="19" s="1"/>
  <c r="I65" i="19"/>
  <c r="K65" i="19"/>
  <c r="O65" i="19"/>
  <c r="O64" i="19" s="1"/>
  <c r="Q65" i="19"/>
  <c r="V65" i="19"/>
  <c r="V64" i="19" s="1"/>
  <c r="G68" i="19"/>
  <c r="M68" i="19" s="1"/>
  <c r="I68" i="19"/>
  <c r="K68" i="19"/>
  <c r="O68" i="19"/>
  <c r="Q68" i="19"/>
  <c r="V68" i="19"/>
  <c r="G71" i="19"/>
  <c r="M71" i="19" s="1"/>
  <c r="I71" i="19"/>
  <c r="K71" i="19"/>
  <c r="O71" i="19"/>
  <c r="Q71" i="19"/>
  <c r="V71" i="19"/>
  <c r="G75" i="19"/>
  <c r="M75" i="19" s="1"/>
  <c r="I75" i="19"/>
  <c r="K75" i="19"/>
  <c r="O75" i="19"/>
  <c r="Q75" i="19"/>
  <c r="V75" i="19"/>
  <c r="G78" i="19"/>
  <c r="I78" i="19"/>
  <c r="K78" i="19"/>
  <c r="M78" i="19"/>
  <c r="O78" i="19"/>
  <c r="Q78" i="19"/>
  <c r="V78" i="19"/>
  <c r="G81" i="19"/>
  <c r="I81" i="19"/>
  <c r="K81" i="19"/>
  <c r="M81" i="19"/>
  <c r="O81" i="19"/>
  <c r="Q81" i="19"/>
  <c r="V81" i="19"/>
  <c r="G87" i="19"/>
  <c r="M87" i="19" s="1"/>
  <c r="I87" i="19"/>
  <c r="K87" i="19"/>
  <c r="O87" i="19"/>
  <c r="Q87" i="19"/>
  <c r="V87" i="19"/>
  <c r="G91" i="19"/>
  <c r="I91" i="19"/>
  <c r="K91" i="19"/>
  <c r="M91" i="19"/>
  <c r="O91" i="19"/>
  <c r="Q91" i="19"/>
  <c r="V91" i="19"/>
  <c r="V86" i="19" s="1"/>
  <c r="G94" i="19"/>
  <c r="I94" i="19"/>
  <c r="K94" i="19"/>
  <c r="O94" i="19"/>
  <c r="Q94" i="19"/>
  <c r="V94" i="19"/>
  <c r="G97" i="19"/>
  <c r="M97" i="19" s="1"/>
  <c r="I97" i="19"/>
  <c r="K97" i="19"/>
  <c r="O97" i="19"/>
  <c r="Q97" i="19"/>
  <c r="V97" i="19"/>
  <c r="G100" i="19"/>
  <c r="M100" i="19" s="1"/>
  <c r="I100" i="19"/>
  <c r="K100" i="19"/>
  <c r="O100" i="19"/>
  <c r="Q100" i="19"/>
  <c r="V100" i="19"/>
  <c r="G103" i="19"/>
  <c r="M103" i="19" s="1"/>
  <c r="I103" i="19"/>
  <c r="K103" i="19"/>
  <c r="O103" i="19"/>
  <c r="Q103" i="19"/>
  <c r="V103" i="19"/>
  <c r="G106" i="19"/>
  <c r="M106" i="19" s="1"/>
  <c r="I106" i="19"/>
  <c r="K106" i="19"/>
  <c r="O106" i="19"/>
  <c r="Q106" i="19"/>
  <c r="V106" i="19"/>
  <c r="AE110" i="19"/>
  <c r="F50" i="1" s="1"/>
  <c r="G9" i="18"/>
  <c r="I9" i="18"/>
  <c r="K9" i="18"/>
  <c r="M9" i="18"/>
  <c r="O9" i="18"/>
  <c r="Q9" i="18"/>
  <c r="V9" i="18"/>
  <c r="G10" i="18"/>
  <c r="M10" i="18" s="1"/>
  <c r="I10" i="18"/>
  <c r="K10" i="18"/>
  <c r="O10" i="18"/>
  <c r="Q10" i="18"/>
  <c r="V10" i="18"/>
  <c r="G11" i="18"/>
  <c r="M11" i="18" s="1"/>
  <c r="I11" i="18"/>
  <c r="K11" i="18"/>
  <c r="O11" i="18"/>
  <c r="Q11" i="18"/>
  <c r="V11" i="18"/>
  <c r="G12" i="18"/>
  <c r="M12" i="18" s="1"/>
  <c r="I12" i="18"/>
  <c r="K12" i="18"/>
  <c r="O12" i="18"/>
  <c r="Q12" i="18"/>
  <c r="V12" i="18"/>
  <c r="G13" i="18"/>
  <c r="M13" i="18" s="1"/>
  <c r="I13" i="18"/>
  <c r="K13" i="18"/>
  <c r="O13" i="18"/>
  <c r="Q13" i="18"/>
  <c r="V13" i="18"/>
  <c r="G14" i="18"/>
  <c r="I14" i="18"/>
  <c r="K14" i="18"/>
  <c r="O14" i="18"/>
  <c r="Q14" i="18"/>
  <c r="V14" i="18"/>
  <c r="G15" i="18"/>
  <c r="M15" i="18" s="1"/>
  <c r="I15" i="18"/>
  <c r="K15" i="18"/>
  <c r="O15" i="18"/>
  <c r="Q15" i="18"/>
  <c r="V15" i="18"/>
  <c r="G16" i="18"/>
  <c r="M16" i="18" s="1"/>
  <c r="I16" i="18"/>
  <c r="K16" i="18"/>
  <c r="O16" i="18"/>
  <c r="Q16" i="18"/>
  <c r="V16" i="18"/>
  <c r="G17" i="18"/>
  <c r="M17" i="18" s="1"/>
  <c r="I17" i="18"/>
  <c r="K17" i="18"/>
  <c r="O17" i="18"/>
  <c r="Q17" i="18"/>
  <c r="V17" i="18"/>
  <c r="G18" i="18"/>
  <c r="M18" i="18" s="1"/>
  <c r="I18" i="18"/>
  <c r="K18" i="18"/>
  <c r="O18" i="18"/>
  <c r="Q18" i="18"/>
  <c r="V18" i="18"/>
  <c r="G19" i="18"/>
  <c r="M19" i="18" s="1"/>
  <c r="I19" i="18"/>
  <c r="K19" i="18"/>
  <c r="O19" i="18"/>
  <c r="Q19" i="18"/>
  <c r="V19" i="18"/>
  <c r="G20" i="18"/>
  <c r="G8" i="18" s="1"/>
  <c r="I94" i="1" s="1"/>
  <c r="I20" i="18"/>
  <c r="K20" i="18"/>
  <c r="O20" i="18"/>
  <c r="Q20" i="18"/>
  <c r="V20" i="18"/>
  <c r="G21" i="18"/>
  <c r="M21" i="18" s="1"/>
  <c r="I21" i="18"/>
  <c r="K21" i="18"/>
  <c r="O21" i="18"/>
  <c r="Q21" i="18"/>
  <c r="V21" i="18"/>
  <c r="G22" i="18"/>
  <c r="I22" i="18"/>
  <c r="K22" i="18"/>
  <c r="M22" i="18"/>
  <c r="O22" i="18"/>
  <c r="Q22" i="18"/>
  <c r="V22" i="18"/>
  <c r="G23" i="18"/>
  <c r="I23" i="18"/>
  <c r="K23" i="18"/>
  <c r="M23" i="18"/>
  <c r="O23" i="18"/>
  <c r="Q23" i="18"/>
  <c r="V23" i="18"/>
  <c r="G24" i="18"/>
  <c r="I24" i="18"/>
  <c r="K24" i="18"/>
  <c r="M24" i="18"/>
  <c r="O24" i="18"/>
  <c r="Q24" i="18"/>
  <c r="V24" i="18"/>
  <c r="G25" i="18"/>
  <c r="M25" i="18" s="1"/>
  <c r="I25" i="18"/>
  <c r="K25" i="18"/>
  <c r="O25" i="18"/>
  <c r="Q25" i="18"/>
  <c r="V25" i="18"/>
  <c r="G26" i="18"/>
  <c r="M26" i="18" s="1"/>
  <c r="I26" i="18"/>
  <c r="K26" i="18"/>
  <c r="O26" i="18"/>
  <c r="Q26" i="18"/>
  <c r="V26" i="18"/>
  <c r="G27" i="18"/>
  <c r="M27" i="18" s="1"/>
  <c r="I27" i="18"/>
  <c r="K27" i="18"/>
  <c r="O27" i="18"/>
  <c r="Q27" i="18"/>
  <c r="V27" i="18"/>
  <c r="G28" i="18"/>
  <c r="I28" i="18"/>
  <c r="K28" i="18"/>
  <c r="M28" i="18"/>
  <c r="O28" i="18"/>
  <c r="Q28" i="18"/>
  <c r="V28" i="18"/>
  <c r="G29" i="18"/>
  <c r="I29" i="18"/>
  <c r="K29" i="18"/>
  <c r="M29" i="18"/>
  <c r="O29" i="18"/>
  <c r="Q29" i="18"/>
  <c r="V29" i="18"/>
  <c r="G30" i="18"/>
  <c r="M30" i="18" s="1"/>
  <c r="I30" i="18"/>
  <c r="K30" i="18"/>
  <c r="O30" i="18"/>
  <c r="Q30" i="18"/>
  <c r="V30" i="18"/>
  <c r="G31" i="18"/>
  <c r="M31" i="18" s="1"/>
  <c r="I31" i="18"/>
  <c r="K31" i="18"/>
  <c r="O31" i="18"/>
  <c r="Q31" i="18"/>
  <c r="V31" i="18"/>
  <c r="AE33" i="18"/>
  <c r="F49" i="1" s="1"/>
  <c r="G9" i="17"/>
  <c r="M9" i="17" s="1"/>
  <c r="I9" i="17"/>
  <c r="K9" i="17"/>
  <c r="O9" i="17"/>
  <c r="Q9" i="17"/>
  <c r="V9" i="17"/>
  <c r="G10" i="17"/>
  <c r="I10" i="17"/>
  <c r="K10" i="17"/>
  <c r="M10" i="17"/>
  <c r="O10" i="17"/>
  <c r="Q10" i="17"/>
  <c r="V10" i="17"/>
  <c r="G11" i="17"/>
  <c r="M11" i="17" s="1"/>
  <c r="I11" i="17"/>
  <c r="K11" i="17"/>
  <c r="O11" i="17"/>
  <c r="Q11" i="17"/>
  <c r="V11" i="17"/>
  <c r="G12" i="17"/>
  <c r="I12" i="17"/>
  <c r="K12" i="17"/>
  <c r="M12" i="17"/>
  <c r="O12" i="17"/>
  <c r="Q12" i="17"/>
  <c r="V12" i="17"/>
  <c r="G13" i="17"/>
  <c r="M13" i="17" s="1"/>
  <c r="I13" i="17"/>
  <c r="K13" i="17"/>
  <c r="O13" i="17"/>
  <c r="Q13" i="17"/>
  <c r="V13" i="17"/>
  <c r="G14" i="17"/>
  <c r="M14" i="17" s="1"/>
  <c r="I14" i="17"/>
  <c r="K14" i="17"/>
  <c r="O14" i="17"/>
  <c r="Q14" i="17"/>
  <c r="V14" i="17"/>
  <c r="G15" i="17"/>
  <c r="M15" i="17" s="1"/>
  <c r="I15" i="17"/>
  <c r="K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M19" i="17" s="1"/>
  <c r="I19" i="17"/>
  <c r="K19" i="17"/>
  <c r="O19" i="17"/>
  <c r="Q19" i="17"/>
  <c r="V19" i="17"/>
  <c r="G20" i="17"/>
  <c r="G8" i="17" s="1"/>
  <c r="I90" i="1" s="1"/>
  <c r="I20" i="17"/>
  <c r="K20" i="17"/>
  <c r="O20" i="17"/>
  <c r="Q20" i="17"/>
  <c r="V20" i="17"/>
  <c r="G21" i="17"/>
  <c r="M21" i="17" s="1"/>
  <c r="I21" i="17"/>
  <c r="K21" i="17"/>
  <c r="O21" i="17"/>
  <c r="Q21" i="17"/>
  <c r="V21" i="17"/>
  <c r="G22" i="17"/>
  <c r="I22" i="17"/>
  <c r="K22" i="17"/>
  <c r="M22" i="17"/>
  <c r="O22" i="17"/>
  <c r="Q22" i="17"/>
  <c r="V22" i="17"/>
  <c r="G24" i="17"/>
  <c r="I24" i="17"/>
  <c r="K24" i="17"/>
  <c r="K23" i="17" s="1"/>
  <c r="M24" i="17"/>
  <c r="O24" i="17"/>
  <c r="O23" i="17" s="1"/>
  <c r="Q24" i="17"/>
  <c r="Q23" i="17" s="1"/>
  <c r="V24" i="17"/>
  <c r="G25" i="17"/>
  <c r="M25" i="17" s="1"/>
  <c r="I25" i="17"/>
  <c r="K25" i="17"/>
  <c r="O25" i="17"/>
  <c r="Q25" i="17"/>
  <c r="V25" i="17"/>
  <c r="G26" i="17"/>
  <c r="G23" i="17" s="1"/>
  <c r="I91" i="1" s="1"/>
  <c r="I26" i="17"/>
  <c r="K26" i="17"/>
  <c r="O26" i="17"/>
  <c r="Q26" i="17"/>
  <c r="V26" i="17"/>
  <c r="G28" i="17"/>
  <c r="I28" i="17"/>
  <c r="K28" i="17"/>
  <c r="M28" i="17"/>
  <c r="O28" i="17"/>
  <c r="Q28" i="17"/>
  <c r="V28" i="17"/>
  <c r="G29" i="17"/>
  <c r="M29" i="17" s="1"/>
  <c r="I29" i="17"/>
  <c r="K29" i="17"/>
  <c r="O29" i="17"/>
  <c r="Q29" i="17"/>
  <c r="V29" i="17"/>
  <c r="G30" i="17"/>
  <c r="I30" i="17"/>
  <c r="K30" i="17"/>
  <c r="M30" i="17"/>
  <c r="O30" i="17"/>
  <c r="Q30" i="17"/>
  <c r="V30" i="17"/>
  <c r="G31" i="17"/>
  <c r="M31" i="17" s="1"/>
  <c r="I31" i="17"/>
  <c r="K31" i="17"/>
  <c r="O31" i="17"/>
  <c r="Q31" i="17"/>
  <c r="V31" i="17"/>
  <c r="G32" i="17"/>
  <c r="I32" i="17"/>
  <c r="K32" i="17"/>
  <c r="O32" i="17"/>
  <c r="Q32" i="17"/>
  <c r="V32" i="17"/>
  <c r="G33" i="17"/>
  <c r="M33" i="17" s="1"/>
  <c r="I33" i="17"/>
  <c r="K33" i="17"/>
  <c r="O33" i="17"/>
  <c r="Q33" i="17"/>
  <c r="V33" i="17"/>
  <c r="G34" i="17"/>
  <c r="I34" i="17"/>
  <c r="K34" i="17"/>
  <c r="M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0" i="17"/>
  <c r="M40" i="17" s="1"/>
  <c r="I40" i="17"/>
  <c r="K40" i="17"/>
  <c r="O40" i="17"/>
  <c r="Q40" i="17"/>
  <c r="V40" i="17"/>
  <c r="G42" i="17"/>
  <c r="I42" i="17"/>
  <c r="K42" i="17"/>
  <c r="M42" i="17"/>
  <c r="O42" i="17"/>
  <c r="Q42" i="17"/>
  <c r="V42" i="17"/>
  <c r="G44" i="17"/>
  <c r="M44" i="17" s="1"/>
  <c r="I44" i="17"/>
  <c r="K44" i="17"/>
  <c r="O44" i="17"/>
  <c r="Q44" i="17"/>
  <c r="V44" i="17"/>
  <c r="G46" i="17"/>
  <c r="M46" i="17" s="1"/>
  <c r="I46" i="17"/>
  <c r="K46" i="17"/>
  <c r="O46" i="17"/>
  <c r="Q46" i="17"/>
  <c r="V46" i="17"/>
  <c r="G47" i="17"/>
  <c r="M47" i="17" s="1"/>
  <c r="I47" i="17"/>
  <c r="K47" i="17"/>
  <c r="O47" i="17"/>
  <c r="Q47" i="17"/>
  <c r="V47" i="17"/>
  <c r="G48" i="17"/>
  <c r="I48" i="17"/>
  <c r="K48" i="17"/>
  <c r="M48" i="17"/>
  <c r="O48" i="17"/>
  <c r="Q48" i="17"/>
  <c r="V48" i="17"/>
  <c r="G49" i="17"/>
  <c r="M49" i="17" s="1"/>
  <c r="I49" i="17"/>
  <c r="K49" i="17"/>
  <c r="O49" i="17"/>
  <c r="Q49" i="17"/>
  <c r="V49" i="17"/>
  <c r="G50" i="17"/>
  <c r="I50" i="17"/>
  <c r="K50" i="17"/>
  <c r="M50" i="17"/>
  <c r="O50" i="17"/>
  <c r="Q50" i="17"/>
  <c r="V50" i="17"/>
  <c r="G51" i="17"/>
  <c r="M51" i="17" s="1"/>
  <c r="I51" i="17"/>
  <c r="K51" i="17"/>
  <c r="O51" i="17"/>
  <c r="Q51" i="17"/>
  <c r="V51" i="17"/>
  <c r="G52" i="17"/>
  <c r="M52" i="17" s="1"/>
  <c r="I52" i="17"/>
  <c r="K52" i="17"/>
  <c r="O52" i="17"/>
  <c r="Q52" i="17"/>
  <c r="V52" i="17"/>
  <c r="G53" i="17"/>
  <c r="M53" i="17" s="1"/>
  <c r="I53" i="17"/>
  <c r="K53" i="17"/>
  <c r="O53" i="17"/>
  <c r="Q53" i="17"/>
  <c r="V53" i="17"/>
  <c r="G54" i="17"/>
  <c r="M54" i="17" s="1"/>
  <c r="I54" i="17"/>
  <c r="K54" i="17"/>
  <c r="O54" i="17"/>
  <c r="Q54" i="17"/>
  <c r="V54" i="17"/>
  <c r="G55" i="17"/>
  <c r="I55" i="17"/>
  <c r="K55" i="17"/>
  <c r="M55" i="17"/>
  <c r="O55" i="17"/>
  <c r="Q55" i="17"/>
  <c r="V55" i="17"/>
  <c r="G56" i="17"/>
  <c r="M56" i="17" s="1"/>
  <c r="I56" i="17"/>
  <c r="K56" i="17"/>
  <c r="O56" i="17"/>
  <c r="Q56" i="17"/>
  <c r="V56" i="17"/>
  <c r="G57" i="17"/>
  <c r="M57" i="17" s="1"/>
  <c r="I57" i="17"/>
  <c r="K57" i="17"/>
  <c r="O57" i="17"/>
  <c r="Q57" i="17"/>
  <c r="V57" i="17"/>
  <c r="G58" i="17"/>
  <c r="M58" i="17" s="1"/>
  <c r="I58" i="17"/>
  <c r="K58" i="17"/>
  <c r="O58" i="17"/>
  <c r="Q58" i="17"/>
  <c r="V58" i="17"/>
  <c r="G59" i="17"/>
  <c r="M59" i="17" s="1"/>
  <c r="I59" i="17"/>
  <c r="K59" i="17"/>
  <c r="O59" i="17"/>
  <c r="Q59" i="17"/>
  <c r="V59" i="17"/>
  <c r="G60" i="17"/>
  <c r="I60" i="17"/>
  <c r="K60" i="17"/>
  <c r="M60" i="17"/>
  <c r="O60" i="17"/>
  <c r="Q60" i="17"/>
  <c r="V60" i="17"/>
  <c r="G61" i="17"/>
  <c r="I61" i="17"/>
  <c r="K61" i="17"/>
  <c r="M61" i="17"/>
  <c r="O61" i="17"/>
  <c r="Q61" i="17"/>
  <c r="V61" i="17"/>
  <c r="G62" i="17"/>
  <c r="I62" i="17"/>
  <c r="K62" i="17"/>
  <c r="M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I66" i="17"/>
  <c r="K66" i="17"/>
  <c r="M66" i="17"/>
  <c r="O66" i="17"/>
  <c r="Q66" i="17"/>
  <c r="V66" i="17"/>
  <c r="G67" i="17"/>
  <c r="I67" i="17"/>
  <c r="K67" i="17"/>
  <c r="M67" i="17"/>
  <c r="O67" i="17"/>
  <c r="Q67" i="17"/>
  <c r="V67" i="17"/>
  <c r="G68" i="17"/>
  <c r="M68" i="17" s="1"/>
  <c r="I68" i="17"/>
  <c r="K68" i="17"/>
  <c r="O68" i="17"/>
  <c r="Q68" i="17"/>
  <c r="V68" i="17"/>
  <c r="G69" i="17"/>
  <c r="M69" i="17" s="1"/>
  <c r="I69" i="17"/>
  <c r="K69" i="17"/>
  <c r="O69" i="17"/>
  <c r="Q69" i="17"/>
  <c r="V69" i="17"/>
  <c r="G70" i="17"/>
  <c r="M70" i="17" s="1"/>
  <c r="I70" i="17"/>
  <c r="K70" i="17"/>
  <c r="O70" i="17"/>
  <c r="Q70" i="17"/>
  <c r="V70" i="17"/>
  <c r="G71" i="17"/>
  <c r="I71" i="17"/>
  <c r="K71" i="17"/>
  <c r="M71" i="17"/>
  <c r="O71" i="17"/>
  <c r="Q71" i="17"/>
  <c r="V71" i="17"/>
  <c r="G72" i="17"/>
  <c r="I72" i="17"/>
  <c r="K72" i="17"/>
  <c r="M72" i="17"/>
  <c r="O72" i="17"/>
  <c r="Q72" i="17"/>
  <c r="V72" i="17"/>
  <c r="G73" i="17"/>
  <c r="M73" i="17" s="1"/>
  <c r="I73" i="17"/>
  <c r="K73" i="17"/>
  <c r="O73" i="17"/>
  <c r="Q73" i="17"/>
  <c r="V73" i="17"/>
  <c r="G74" i="17"/>
  <c r="M74" i="17" s="1"/>
  <c r="I74" i="17"/>
  <c r="K74" i="17"/>
  <c r="O74" i="17"/>
  <c r="Q74" i="17"/>
  <c r="V74" i="17"/>
  <c r="G75" i="17"/>
  <c r="M75" i="17" s="1"/>
  <c r="I75" i="17"/>
  <c r="K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M79" i="17" s="1"/>
  <c r="I79" i="17"/>
  <c r="K79" i="17"/>
  <c r="O79" i="17"/>
  <c r="Q79" i="17"/>
  <c r="V79" i="17"/>
  <c r="G80" i="17"/>
  <c r="M80" i="17" s="1"/>
  <c r="I80" i="17"/>
  <c r="K80" i="17"/>
  <c r="O80" i="17"/>
  <c r="Q80" i="17"/>
  <c r="V80" i="17"/>
  <c r="G81" i="17"/>
  <c r="M81" i="17" s="1"/>
  <c r="I81" i="17"/>
  <c r="K81" i="17"/>
  <c r="O81" i="17"/>
  <c r="Q81" i="17"/>
  <c r="V81" i="17"/>
  <c r="G83" i="17"/>
  <c r="M83" i="17" s="1"/>
  <c r="I83" i="17"/>
  <c r="K83" i="17"/>
  <c r="O83" i="17"/>
  <c r="Q83" i="17"/>
  <c r="V83" i="17"/>
  <c r="G85" i="17"/>
  <c r="M85" i="17" s="1"/>
  <c r="I85" i="17"/>
  <c r="K85" i="17"/>
  <c r="O85" i="17"/>
  <c r="Q85" i="17"/>
  <c r="V85" i="17"/>
  <c r="G86" i="17"/>
  <c r="M86" i="17" s="1"/>
  <c r="I86" i="17"/>
  <c r="K86" i="17"/>
  <c r="O86" i="17"/>
  <c r="Q86" i="17"/>
  <c r="V86" i="17"/>
  <c r="G87" i="17"/>
  <c r="M87" i="17" s="1"/>
  <c r="I87" i="17"/>
  <c r="K87" i="17"/>
  <c r="O87" i="17"/>
  <c r="Q87" i="17"/>
  <c r="V87" i="17"/>
  <c r="G88" i="17"/>
  <c r="I88" i="17"/>
  <c r="K88" i="17"/>
  <c r="M88" i="17"/>
  <c r="O88" i="17"/>
  <c r="Q88" i="17"/>
  <c r="V88" i="17"/>
  <c r="G90" i="17"/>
  <c r="M90" i="17" s="1"/>
  <c r="M89" i="17" s="1"/>
  <c r="I90" i="17"/>
  <c r="I89" i="17" s="1"/>
  <c r="K90" i="17"/>
  <c r="O90" i="17"/>
  <c r="Q90" i="17"/>
  <c r="V90" i="17"/>
  <c r="G91" i="17"/>
  <c r="M91" i="17" s="1"/>
  <c r="I91" i="17"/>
  <c r="K91" i="17"/>
  <c r="O91" i="17"/>
  <c r="Q91" i="17"/>
  <c r="V91" i="17"/>
  <c r="G92" i="17"/>
  <c r="I92" i="17"/>
  <c r="K92" i="17"/>
  <c r="M92" i="17"/>
  <c r="O92" i="17"/>
  <c r="Q92" i="17"/>
  <c r="V92" i="17"/>
  <c r="G93" i="17"/>
  <c r="I93" i="17"/>
  <c r="K93" i="17"/>
  <c r="M93" i="17"/>
  <c r="O93" i="17"/>
  <c r="Q93" i="17"/>
  <c r="V93" i="17"/>
  <c r="AE95" i="17"/>
  <c r="F48" i="1" s="1"/>
  <c r="V8" i="16"/>
  <c r="G9" i="16"/>
  <c r="I9" i="16"/>
  <c r="I8" i="16" s="1"/>
  <c r="K9" i="16"/>
  <c r="M9" i="16"/>
  <c r="O9" i="16"/>
  <c r="Q9" i="16"/>
  <c r="V9" i="16"/>
  <c r="G11" i="16"/>
  <c r="G8" i="16" s="1"/>
  <c r="I11" i="16"/>
  <c r="K11" i="16"/>
  <c r="O11" i="16"/>
  <c r="Q11" i="16"/>
  <c r="V11" i="16"/>
  <c r="G13" i="16"/>
  <c r="I13" i="16"/>
  <c r="K13" i="16"/>
  <c r="M13" i="16"/>
  <c r="O13" i="16"/>
  <c r="Q13" i="16"/>
  <c r="V13" i="16"/>
  <c r="G16" i="16"/>
  <c r="M16" i="16" s="1"/>
  <c r="I16" i="16"/>
  <c r="K16" i="16"/>
  <c r="K15" i="16" s="1"/>
  <c r="O16" i="16"/>
  <c r="Q16" i="16"/>
  <c r="V16" i="16"/>
  <c r="G18" i="16"/>
  <c r="I18" i="16"/>
  <c r="K18" i="16"/>
  <c r="O18" i="16"/>
  <c r="Q18" i="16"/>
  <c r="V18" i="16"/>
  <c r="V15" i="16" s="1"/>
  <c r="G19" i="16"/>
  <c r="M19" i="16" s="1"/>
  <c r="I19" i="16"/>
  <c r="K19" i="16"/>
  <c r="O19" i="16"/>
  <c r="Q19" i="16"/>
  <c r="V19" i="16"/>
  <c r="G21" i="16"/>
  <c r="M21" i="16" s="1"/>
  <c r="I21" i="16"/>
  <c r="K21" i="16"/>
  <c r="O21" i="16"/>
  <c r="Q21" i="16"/>
  <c r="V21" i="16"/>
  <c r="G23" i="16"/>
  <c r="I23" i="16"/>
  <c r="K23" i="16"/>
  <c r="M23" i="16"/>
  <c r="O23" i="16"/>
  <c r="Q23" i="16"/>
  <c r="V23" i="16"/>
  <c r="G27" i="16"/>
  <c r="M27" i="16" s="1"/>
  <c r="I27" i="16"/>
  <c r="K27" i="16"/>
  <c r="K26" i="16" s="1"/>
  <c r="O27" i="16"/>
  <c r="Q27" i="16"/>
  <c r="V27" i="16"/>
  <c r="G29" i="16"/>
  <c r="M29" i="16" s="1"/>
  <c r="I29" i="16"/>
  <c r="K29" i="16"/>
  <c r="O29" i="16"/>
  <c r="Q29" i="16"/>
  <c r="V29" i="16"/>
  <c r="G31" i="16"/>
  <c r="I31" i="16"/>
  <c r="K31" i="16"/>
  <c r="M31" i="16"/>
  <c r="O31" i="16"/>
  <c r="Q31" i="16"/>
  <c r="V31" i="16"/>
  <c r="G33" i="16"/>
  <c r="I33" i="16"/>
  <c r="K33" i="16"/>
  <c r="M33" i="16"/>
  <c r="O33" i="16"/>
  <c r="Q33" i="16"/>
  <c r="V33" i="16"/>
  <c r="G35" i="16"/>
  <c r="M35" i="16" s="1"/>
  <c r="I35" i="16"/>
  <c r="K35" i="16"/>
  <c r="O35" i="16"/>
  <c r="Q35" i="16"/>
  <c r="V35" i="16"/>
  <c r="G37" i="16"/>
  <c r="M37" i="16" s="1"/>
  <c r="I37" i="16"/>
  <c r="K37" i="16"/>
  <c r="O37" i="16"/>
  <c r="Q37" i="16"/>
  <c r="V37" i="16"/>
  <c r="G39" i="16"/>
  <c r="I39" i="16"/>
  <c r="K39" i="16"/>
  <c r="O39" i="16"/>
  <c r="Q39" i="16"/>
  <c r="V39" i="16"/>
  <c r="G41" i="16"/>
  <c r="I41" i="16"/>
  <c r="K41" i="16"/>
  <c r="M41" i="16"/>
  <c r="O41" i="16"/>
  <c r="Q41" i="16"/>
  <c r="V41" i="16"/>
  <c r="G43" i="16"/>
  <c r="I43" i="16"/>
  <c r="K43" i="16"/>
  <c r="M43" i="16"/>
  <c r="O43" i="16"/>
  <c r="Q43" i="16"/>
  <c r="V43" i="16"/>
  <c r="G45" i="16"/>
  <c r="I45" i="16"/>
  <c r="K45" i="16"/>
  <c r="M45" i="16"/>
  <c r="O45" i="16"/>
  <c r="Q45" i="16"/>
  <c r="V45" i="16"/>
  <c r="G47" i="16"/>
  <c r="M47" i="16" s="1"/>
  <c r="I47" i="16"/>
  <c r="K47" i="16"/>
  <c r="O47" i="16"/>
  <c r="Q47" i="16"/>
  <c r="V47" i="16"/>
  <c r="G49" i="16"/>
  <c r="M49" i="16" s="1"/>
  <c r="I49" i="16"/>
  <c r="K49" i="16"/>
  <c r="O49" i="16"/>
  <c r="Q49" i="16"/>
  <c r="V49" i="16"/>
  <c r="G51" i="16"/>
  <c r="M51" i="16" s="1"/>
  <c r="I51" i="16"/>
  <c r="K51" i="16"/>
  <c r="O51" i="16"/>
  <c r="Q51" i="16"/>
  <c r="V51" i="16"/>
  <c r="G53" i="16"/>
  <c r="I53" i="16"/>
  <c r="K53" i="16"/>
  <c r="M53" i="16"/>
  <c r="O53" i="16"/>
  <c r="Q53" i="16"/>
  <c r="V53" i="16"/>
  <c r="G55" i="16"/>
  <c r="I55" i="16"/>
  <c r="K55" i="16"/>
  <c r="M55" i="16"/>
  <c r="O55" i="16"/>
  <c r="Q55" i="16"/>
  <c r="V55" i="16"/>
  <c r="G57" i="16"/>
  <c r="M57" i="16" s="1"/>
  <c r="I57" i="16"/>
  <c r="K57" i="16"/>
  <c r="O57" i="16"/>
  <c r="Q57" i="16"/>
  <c r="V57" i="16"/>
  <c r="G59" i="16"/>
  <c r="M59" i="16" s="1"/>
  <c r="I59" i="16"/>
  <c r="K59" i="16"/>
  <c r="K58" i="16" s="1"/>
  <c r="O59" i="16"/>
  <c r="Q59" i="16"/>
  <c r="Q58" i="16" s="1"/>
  <c r="V59" i="16"/>
  <c r="V58" i="16" s="1"/>
  <c r="G61" i="16"/>
  <c r="G58" i="16" s="1"/>
  <c r="I61" i="16"/>
  <c r="K61" i="16"/>
  <c r="O61" i="16"/>
  <c r="O58" i="16" s="1"/>
  <c r="Q61" i="16"/>
  <c r="V61" i="16"/>
  <c r="G63" i="16"/>
  <c r="M63" i="16" s="1"/>
  <c r="I63" i="16"/>
  <c r="K63" i="16"/>
  <c r="O63" i="16"/>
  <c r="Q63" i="16"/>
  <c r="V63" i="16"/>
  <c r="I65" i="16"/>
  <c r="O65" i="16"/>
  <c r="G66" i="16"/>
  <c r="I66" i="16"/>
  <c r="K66" i="16"/>
  <c r="K65" i="16" s="1"/>
  <c r="M66" i="16"/>
  <c r="O66" i="16"/>
  <c r="Q66" i="16"/>
  <c r="Q65" i="16" s="1"/>
  <c r="V66" i="16"/>
  <c r="G68" i="16"/>
  <c r="M68" i="16" s="1"/>
  <c r="I68" i="16"/>
  <c r="K68" i="16"/>
  <c r="O68" i="16"/>
  <c r="Q68" i="16"/>
  <c r="V68" i="16"/>
  <c r="G70" i="16"/>
  <c r="M70" i="16" s="1"/>
  <c r="I70" i="16"/>
  <c r="K70" i="16"/>
  <c r="O70" i="16"/>
  <c r="Q70" i="16"/>
  <c r="V70" i="16"/>
  <c r="AE74" i="16"/>
  <c r="F47" i="1" s="1"/>
  <c r="G9" i="15"/>
  <c r="M9" i="15" s="1"/>
  <c r="I9" i="15"/>
  <c r="K9" i="15"/>
  <c r="O9" i="15"/>
  <c r="Q9" i="15"/>
  <c r="V9" i="15"/>
  <c r="G10" i="15"/>
  <c r="M10" i="15" s="1"/>
  <c r="I10" i="15"/>
  <c r="K10" i="15"/>
  <c r="O10" i="15"/>
  <c r="Q10" i="15"/>
  <c r="V10" i="15"/>
  <c r="G11" i="15"/>
  <c r="AF16" i="15" s="1"/>
  <c r="G46" i="1" s="1"/>
  <c r="I11" i="15"/>
  <c r="K11" i="15"/>
  <c r="O11" i="15"/>
  <c r="Q11" i="15"/>
  <c r="V11" i="15"/>
  <c r="G12" i="15"/>
  <c r="M12" i="15" s="1"/>
  <c r="I12" i="15"/>
  <c r="K12" i="15"/>
  <c r="O12" i="15"/>
  <c r="Q12" i="15"/>
  <c r="V12" i="15"/>
  <c r="G13" i="15"/>
  <c r="M13" i="15" s="1"/>
  <c r="I13" i="15"/>
  <c r="K13" i="15"/>
  <c r="O13" i="15"/>
  <c r="Q13" i="15"/>
  <c r="V13" i="15"/>
  <c r="G14" i="15"/>
  <c r="M14" i="15" s="1"/>
  <c r="I14" i="15"/>
  <c r="K14" i="15"/>
  <c r="O14" i="15"/>
  <c r="Q14" i="15"/>
  <c r="V14" i="15"/>
  <c r="AE16" i="15"/>
  <c r="F46" i="1" s="1"/>
  <c r="H46" i="1" s="1"/>
  <c r="I46" i="1" s="1"/>
  <c r="G9" i="14"/>
  <c r="I9" i="14"/>
  <c r="K9" i="14"/>
  <c r="K8" i="14" s="1"/>
  <c r="M9" i="14"/>
  <c r="O9" i="14"/>
  <c r="O8" i="14" s="1"/>
  <c r="Q9" i="14"/>
  <c r="V9" i="14"/>
  <c r="G10" i="14"/>
  <c r="G8" i="14" s="1"/>
  <c r="I10" i="14"/>
  <c r="K10" i="14"/>
  <c r="M10" i="14"/>
  <c r="O10" i="14"/>
  <c r="Q10" i="14"/>
  <c r="V10" i="14"/>
  <c r="G11" i="14"/>
  <c r="M11" i="14" s="1"/>
  <c r="I11" i="14"/>
  <c r="K11" i="14"/>
  <c r="O11" i="14"/>
  <c r="Q11" i="14"/>
  <c r="V11" i="14"/>
  <c r="V8" i="14" s="1"/>
  <c r="G12" i="14"/>
  <c r="M12" i="14" s="1"/>
  <c r="I12" i="14"/>
  <c r="K12" i="14"/>
  <c r="O12" i="14"/>
  <c r="Q12" i="14"/>
  <c r="V12" i="14"/>
  <c r="G14" i="14"/>
  <c r="I80" i="1" s="1"/>
  <c r="G15" i="14"/>
  <c r="M15" i="14" s="1"/>
  <c r="I15" i="14"/>
  <c r="K15" i="14"/>
  <c r="O15" i="14"/>
  <c r="Q15" i="14"/>
  <c r="V15" i="14"/>
  <c r="V14" i="14" s="1"/>
  <c r="G16" i="14"/>
  <c r="M16" i="14" s="1"/>
  <c r="I16" i="14"/>
  <c r="K16" i="14"/>
  <c r="O16" i="14"/>
  <c r="Q16" i="14"/>
  <c r="V16" i="14"/>
  <c r="G18" i="14"/>
  <c r="I18" i="14"/>
  <c r="K18" i="14"/>
  <c r="M18" i="14"/>
  <c r="O18" i="14"/>
  <c r="Q18" i="14"/>
  <c r="V18" i="14"/>
  <c r="G19" i="14"/>
  <c r="M19" i="14" s="1"/>
  <c r="I19" i="14"/>
  <c r="K19" i="14"/>
  <c r="O19" i="14"/>
  <c r="Q19" i="14"/>
  <c r="V19" i="14"/>
  <c r="G20" i="14"/>
  <c r="M20" i="14" s="1"/>
  <c r="I20" i="14"/>
  <c r="K20" i="14"/>
  <c r="O20" i="14"/>
  <c r="Q20" i="14"/>
  <c r="V20" i="14"/>
  <c r="G22" i="14"/>
  <c r="M22" i="14" s="1"/>
  <c r="I22" i="14"/>
  <c r="K22" i="14"/>
  <c r="O22" i="14"/>
  <c r="Q22" i="14"/>
  <c r="V22" i="14"/>
  <c r="G23" i="14"/>
  <c r="M23" i="14" s="1"/>
  <c r="I23" i="14"/>
  <c r="K23" i="14"/>
  <c r="O23" i="14"/>
  <c r="Q23" i="14"/>
  <c r="V23" i="14"/>
  <c r="G25" i="14"/>
  <c r="I25" i="14"/>
  <c r="K25" i="14"/>
  <c r="M25" i="14"/>
  <c r="O25" i="14"/>
  <c r="Q25" i="14"/>
  <c r="V25" i="14"/>
  <c r="G27" i="14"/>
  <c r="I27" i="14"/>
  <c r="K27" i="14"/>
  <c r="M27" i="14"/>
  <c r="O27" i="14"/>
  <c r="Q27" i="14"/>
  <c r="V27" i="14"/>
  <c r="G28" i="14"/>
  <c r="I28" i="14"/>
  <c r="K28" i="14"/>
  <c r="M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2" i="14"/>
  <c r="I32" i="14"/>
  <c r="K32" i="14"/>
  <c r="M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I37" i="14"/>
  <c r="K37" i="14"/>
  <c r="M37" i="14"/>
  <c r="O37" i="14"/>
  <c r="Q37" i="14"/>
  <c r="V37" i="14"/>
  <c r="G39" i="14"/>
  <c r="M39" i="14" s="1"/>
  <c r="I39" i="14"/>
  <c r="K39" i="14"/>
  <c r="O39" i="14"/>
  <c r="Q39" i="14"/>
  <c r="V39" i="14"/>
  <c r="G40" i="14"/>
  <c r="M40" i="14" s="1"/>
  <c r="I40" i="14"/>
  <c r="K40" i="14"/>
  <c r="O40" i="14"/>
  <c r="Q40" i="14"/>
  <c r="V40" i="14"/>
  <c r="G41" i="14"/>
  <c r="G38" i="14" s="1"/>
  <c r="I82" i="1"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5" i="14"/>
  <c r="M45" i="14" s="1"/>
  <c r="I45" i="14"/>
  <c r="K45" i="14"/>
  <c r="O45" i="14"/>
  <c r="Q45" i="14"/>
  <c r="V45" i="14"/>
  <c r="G46" i="14"/>
  <c r="M46" i="14" s="1"/>
  <c r="I46" i="14"/>
  <c r="K46" i="14"/>
  <c r="O46" i="14"/>
  <c r="Q46" i="14"/>
  <c r="V46" i="14"/>
  <c r="G47" i="14"/>
  <c r="M47" i="14" s="1"/>
  <c r="I47" i="14"/>
  <c r="K47" i="14"/>
  <c r="O47" i="14"/>
  <c r="Q47" i="14"/>
  <c r="V47" i="14"/>
  <c r="G50" i="14"/>
  <c r="M50" i="14" s="1"/>
  <c r="I50" i="14"/>
  <c r="K50" i="14"/>
  <c r="O50" i="14"/>
  <c r="Q50" i="14"/>
  <c r="Q49" i="14" s="1"/>
  <c r="V50" i="14"/>
  <c r="G51" i="14"/>
  <c r="G49" i="14" s="1"/>
  <c r="I86" i="1" s="1"/>
  <c r="I51" i="14"/>
  <c r="K51" i="14"/>
  <c r="O51" i="14"/>
  <c r="Q51" i="14"/>
  <c r="V51" i="14"/>
  <c r="G52" i="14"/>
  <c r="M52" i="14" s="1"/>
  <c r="I52" i="14"/>
  <c r="K52" i="14"/>
  <c r="O52" i="14"/>
  <c r="Q52" i="14"/>
  <c r="V52" i="14"/>
  <c r="AE54" i="14"/>
  <c r="F45" i="1" s="1"/>
  <c r="BA84" i="13"/>
  <c r="BA79" i="13"/>
  <c r="BA51" i="13"/>
  <c r="BA45" i="13"/>
  <c r="BA30" i="13"/>
  <c r="BA25" i="13"/>
  <c r="BA16" i="13"/>
  <c r="BA13" i="13"/>
  <c r="G9" i="13"/>
  <c r="M9" i="13" s="1"/>
  <c r="I9" i="13"/>
  <c r="K9" i="13"/>
  <c r="O9" i="13"/>
  <c r="Q9" i="13"/>
  <c r="V9" i="13"/>
  <c r="V8" i="13" s="1"/>
  <c r="G12" i="13"/>
  <c r="M12" i="13" s="1"/>
  <c r="I12" i="13"/>
  <c r="K12" i="13"/>
  <c r="O12" i="13"/>
  <c r="Q12" i="13"/>
  <c r="V12" i="13"/>
  <c r="G15" i="13"/>
  <c r="I15" i="13"/>
  <c r="K15" i="13"/>
  <c r="M15" i="13"/>
  <c r="O15" i="13"/>
  <c r="Q15" i="13"/>
  <c r="V15" i="13"/>
  <c r="G18" i="13"/>
  <c r="M18" i="13" s="1"/>
  <c r="I18" i="13"/>
  <c r="K18" i="13"/>
  <c r="O18" i="13"/>
  <c r="Q18" i="13"/>
  <c r="V18" i="13"/>
  <c r="G21" i="13"/>
  <c r="M21" i="13" s="1"/>
  <c r="I21" i="13"/>
  <c r="K21" i="13"/>
  <c r="O21" i="13"/>
  <c r="Q21" i="13"/>
  <c r="V21" i="13"/>
  <c r="G24" i="13"/>
  <c r="M24" i="13" s="1"/>
  <c r="I24" i="13"/>
  <c r="K24" i="13"/>
  <c r="O24" i="13"/>
  <c r="Q24" i="13"/>
  <c r="V24" i="13"/>
  <c r="G29" i="13"/>
  <c r="M29" i="13" s="1"/>
  <c r="I29" i="13"/>
  <c r="K29" i="13"/>
  <c r="O29" i="13"/>
  <c r="Q29" i="13"/>
  <c r="V29" i="13"/>
  <c r="G34" i="13"/>
  <c r="I34" i="13"/>
  <c r="K34" i="13"/>
  <c r="M34" i="13"/>
  <c r="O34" i="13"/>
  <c r="Q34" i="13"/>
  <c r="V34" i="13"/>
  <c r="G40" i="13"/>
  <c r="M40" i="13" s="1"/>
  <c r="I40" i="13"/>
  <c r="K40" i="13"/>
  <c r="O40" i="13"/>
  <c r="Q40" i="13"/>
  <c r="V40" i="13"/>
  <c r="V39" i="13" s="1"/>
  <c r="G44" i="13"/>
  <c r="M44" i="13" s="1"/>
  <c r="I44" i="13"/>
  <c r="I39" i="13" s="1"/>
  <c r="K44" i="13"/>
  <c r="O44" i="13"/>
  <c r="Q44" i="13"/>
  <c r="V44" i="13"/>
  <c r="G50" i="13"/>
  <c r="I50" i="13"/>
  <c r="K50" i="13"/>
  <c r="M50" i="13"/>
  <c r="O50" i="13"/>
  <c r="Q50" i="13"/>
  <c r="V50" i="13"/>
  <c r="G56" i="13"/>
  <c r="M56" i="13" s="1"/>
  <c r="I56" i="13"/>
  <c r="I55" i="13" s="1"/>
  <c r="K56" i="13"/>
  <c r="K55" i="13" s="1"/>
  <c r="O56" i="13"/>
  <c r="Q56" i="13"/>
  <c r="Q55" i="13" s="1"/>
  <c r="V56" i="13"/>
  <c r="G64" i="13"/>
  <c r="I64" i="13"/>
  <c r="K64" i="13"/>
  <c r="M64" i="13"/>
  <c r="O64" i="13"/>
  <c r="Q64" i="13"/>
  <c r="V64" i="13"/>
  <c r="G69" i="13"/>
  <c r="G55" i="13" s="1"/>
  <c r="I76" i="1" s="1"/>
  <c r="I69" i="13"/>
  <c r="K69" i="13"/>
  <c r="O69" i="13"/>
  <c r="Q69" i="13"/>
  <c r="V69" i="13"/>
  <c r="G78" i="13"/>
  <c r="M78" i="13" s="1"/>
  <c r="I78" i="13"/>
  <c r="K78" i="13"/>
  <c r="O78" i="13"/>
  <c r="Q78" i="13"/>
  <c r="V78" i="13"/>
  <c r="G83" i="13"/>
  <c r="M83" i="13" s="1"/>
  <c r="I83" i="13"/>
  <c r="K83" i="13"/>
  <c r="O83" i="13"/>
  <c r="Q83" i="13"/>
  <c r="V83" i="13"/>
  <c r="G89" i="13"/>
  <c r="I89" i="13"/>
  <c r="K89" i="13"/>
  <c r="M89" i="13"/>
  <c r="O89" i="13"/>
  <c r="Q89" i="13"/>
  <c r="V89" i="13"/>
  <c r="G94" i="13"/>
  <c r="M94" i="13" s="1"/>
  <c r="I94" i="13"/>
  <c r="K94" i="13"/>
  <c r="O94" i="13"/>
  <c r="Q94" i="13"/>
  <c r="V94" i="13"/>
  <c r="G98" i="13"/>
  <c r="M98" i="13" s="1"/>
  <c r="I98" i="13"/>
  <c r="K98" i="13"/>
  <c r="O98" i="13"/>
  <c r="Q98" i="13"/>
  <c r="V98" i="13"/>
  <c r="G106" i="13"/>
  <c r="M106" i="13" s="1"/>
  <c r="I106" i="13"/>
  <c r="K106" i="13"/>
  <c r="O106" i="13"/>
  <c r="Q106" i="13"/>
  <c r="V106" i="13"/>
  <c r="G112" i="13"/>
  <c r="I112" i="13"/>
  <c r="K112" i="13"/>
  <c r="M112" i="13"/>
  <c r="O112" i="13"/>
  <c r="Q112" i="13"/>
  <c r="V112" i="13"/>
  <c r="G115" i="13"/>
  <c r="M115" i="13" s="1"/>
  <c r="I115" i="13"/>
  <c r="K115" i="13"/>
  <c r="O115" i="13"/>
  <c r="Q115" i="13"/>
  <c r="V115" i="13"/>
  <c r="G118" i="13"/>
  <c r="M118" i="13" s="1"/>
  <c r="I118" i="13"/>
  <c r="K118" i="13"/>
  <c r="O118" i="13"/>
  <c r="Q118" i="13"/>
  <c r="V118" i="13"/>
  <c r="G121" i="13"/>
  <c r="I121" i="13"/>
  <c r="K121" i="13"/>
  <c r="M121" i="13"/>
  <c r="O121" i="13"/>
  <c r="Q121" i="13"/>
  <c r="V121" i="13"/>
  <c r="G126" i="13"/>
  <c r="M126" i="13" s="1"/>
  <c r="I126" i="13"/>
  <c r="K126" i="13"/>
  <c r="O126" i="13"/>
  <c r="Q126" i="13"/>
  <c r="V126" i="13"/>
  <c r="G129" i="13"/>
  <c r="M129" i="13" s="1"/>
  <c r="I129" i="13"/>
  <c r="K129" i="13"/>
  <c r="O129" i="13"/>
  <c r="Q129" i="13"/>
  <c r="V129" i="13"/>
  <c r="G132" i="13"/>
  <c r="M132" i="13" s="1"/>
  <c r="I132" i="13"/>
  <c r="K132" i="13"/>
  <c r="O132" i="13"/>
  <c r="Q132" i="13"/>
  <c r="V132" i="13"/>
  <c r="G135" i="13"/>
  <c r="I135" i="13"/>
  <c r="K135" i="13"/>
  <c r="M135" i="13"/>
  <c r="O135" i="13"/>
  <c r="Q135" i="13"/>
  <c r="V135" i="13"/>
  <c r="G139" i="13"/>
  <c r="I139" i="13"/>
  <c r="K139" i="13"/>
  <c r="M139" i="13"/>
  <c r="O139" i="13"/>
  <c r="Q139" i="13"/>
  <c r="V139" i="13"/>
  <c r="G143" i="13"/>
  <c r="M143" i="13" s="1"/>
  <c r="I143" i="13"/>
  <c r="K143" i="13"/>
  <c r="O143" i="13"/>
  <c r="Q143" i="13"/>
  <c r="V143" i="13"/>
  <c r="G147" i="13"/>
  <c r="M147" i="13" s="1"/>
  <c r="I147" i="13"/>
  <c r="K147" i="13"/>
  <c r="O147" i="13"/>
  <c r="Q147" i="13"/>
  <c r="V147" i="13"/>
  <c r="G152" i="13"/>
  <c r="M152" i="13" s="1"/>
  <c r="I152" i="13"/>
  <c r="K152" i="13"/>
  <c r="O152" i="13"/>
  <c r="Q152" i="13"/>
  <c r="V152" i="13"/>
  <c r="G157" i="13"/>
  <c r="I157" i="13"/>
  <c r="K157" i="13"/>
  <c r="M157" i="13"/>
  <c r="O157" i="13"/>
  <c r="Q157" i="13"/>
  <c r="V157" i="13"/>
  <c r="G162" i="13"/>
  <c r="I162" i="13"/>
  <c r="K162" i="13"/>
  <c r="M162" i="13"/>
  <c r="O162" i="13"/>
  <c r="Q162" i="13"/>
  <c r="V162" i="13"/>
  <c r="G167" i="13"/>
  <c r="M167" i="13" s="1"/>
  <c r="I167" i="13"/>
  <c r="K167" i="13"/>
  <c r="O167" i="13"/>
  <c r="Q167" i="13"/>
  <c r="V167" i="13"/>
  <c r="G173" i="13"/>
  <c r="M173" i="13" s="1"/>
  <c r="I173" i="13"/>
  <c r="K173" i="13"/>
  <c r="O173" i="13"/>
  <c r="Q173" i="13"/>
  <c r="V173" i="13"/>
  <c r="G178" i="13"/>
  <c r="M178" i="13" s="1"/>
  <c r="I178" i="13"/>
  <c r="K178" i="13"/>
  <c r="O178" i="13"/>
  <c r="Q178" i="13"/>
  <c r="V178" i="13"/>
  <c r="G186" i="13"/>
  <c r="M186" i="13" s="1"/>
  <c r="I186" i="13"/>
  <c r="K186" i="13"/>
  <c r="O186" i="13"/>
  <c r="Q186" i="13"/>
  <c r="V186" i="13"/>
  <c r="O189" i="13"/>
  <c r="V189" i="13"/>
  <c r="G190" i="13"/>
  <c r="G189" i="13" s="1"/>
  <c r="I78" i="1" s="1"/>
  <c r="I190" i="13"/>
  <c r="I189" i="13" s="1"/>
  <c r="K190" i="13"/>
  <c r="K189" i="13" s="1"/>
  <c r="O190" i="13"/>
  <c r="Q190" i="13"/>
  <c r="Q189" i="13" s="1"/>
  <c r="V190" i="13"/>
  <c r="G193" i="13"/>
  <c r="M193" i="13" s="1"/>
  <c r="I193" i="13"/>
  <c r="K193" i="13"/>
  <c r="O193" i="13"/>
  <c r="Q193" i="13"/>
  <c r="V193" i="13"/>
  <c r="G195" i="13"/>
  <c r="M195" i="13" s="1"/>
  <c r="I195" i="13"/>
  <c r="K195" i="13"/>
  <c r="O195" i="13"/>
  <c r="Q195" i="13"/>
  <c r="V195" i="13"/>
  <c r="G197" i="13"/>
  <c r="I197" i="13"/>
  <c r="K197" i="13"/>
  <c r="M197" i="13"/>
  <c r="O197" i="13"/>
  <c r="Q197" i="13"/>
  <c r="V197" i="13"/>
  <c r="G199" i="13"/>
  <c r="I199" i="13"/>
  <c r="K199" i="13"/>
  <c r="M199" i="13"/>
  <c r="O199" i="13"/>
  <c r="Q199" i="13"/>
  <c r="V199" i="13"/>
  <c r="G203" i="13"/>
  <c r="M203" i="13" s="1"/>
  <c r="I203" i="13"/>
  <c r="K203" i="13"/>
  <c r="O203" i="13"/>
  <c r="Q203" i="13"/>
  <c r="V203" i="13"/>
  <c r="G207" i="13"/>
  <c r="M207" i="13" s="1"/>
  <c r="I207" i="13"/>
  <c r="K207" i="13"/>
  <c r="O207" i="13"/>
  <c r="Q207" i="13"/>
  <c r="V207" i="13"/>
  <c r="G212" i="13"/>
  <c r="M212" i="13" s="1"/>
  <c r="I212" i="13"/>
  <c r="K212" i="13"/>
  <c r="O212" i="13"/>
  <c r="Q212" i="13"/>
  <c r="V212" i="13"/>
  <c r="G215" i="13"/>
  <c r="M215" i="13" s="1"/>
  <c r="I215" i="13"/>
  <c r="K215" i="13"/>
  <c r="O215" i="13"/>
  <c r="Q215" i="13"/>
  <c r="V215" i="13"/>
  <c r="G217" i="13"/>
  <c r="M217" i="13" s="1"/>
  <c r="I217" i="13"/>
  <c r="K217" i="13"/>
  <c r="O217" i="13"/>
  <c r="Q217" i="13"/>
  <c r="V217" i="13"/>
  <c r="G219" i="13"/>
  <c r="M219" i="13" s="1"/>
  <c r="I219" i="13"/>
  <c r="K219" i="13"/>
  <c r="O219" i="13"/>
  <c r="Q219" i="13"/>
  <c r="V219" i="13"/>
  <c r="G221" i="13"/>
  <c r="M221" i="13" s="1"/>
  <c r="I221" i="13"/>
  <c r="K221" i="13"/>
  <c r="O221" i="13"/>
  <c r="Q221" i="13"/>
  <c r="V221" i="13"/>
  <c r="G225" i="13"/>
  <c r="M225" i="13" s="1"/>
  <c r="I225" i="13"/>
  <c r="K225" i="13"/>
  <c r="O225" i="13"/>
  <c r="Q225" i="13"/>
  <c r="V225" i="13"/>
  <c r="G227" i="13"/>
  <c r="M227" i="13" s="1"/>
  <c r="I227" i="13"/>
  <c r="K227" i="13"/>
  <c r="O227" i="13"/>
  <c r="Q227" i="13"/>
  <c r="V227" i="13"/>
  <c r="G231" i="13"/>
  <c r="I231" i="13"/>
  <c r="K231" i="13"/>
  <c r="M231" i="13"/>
  <c r="O231" i="13"/>
  <c r="Q231" i="13"/>
  <c r="V231" i="13"/>
  <c r="G236" i="13"/>
  <c r="I236" i="13"/>
  <c r="K236" i="13"/>
  <c r="M236" i="13"/>
  <c r="O236" i="13"/>
  <c r="Q236" i="13"/>
  <c r="V236" i="13"/>
  <c r="G238" i="13"/>
  <c r="M238" i="13" s="1"/>
  <c r="I238" i="13"/>
  <c r="K238" i="13"/>
  <c r="O238" i="13"/>
  <c r="Q238" i="13"/>
  <c r="V238" i="13"/>
  <c r="G239" i="13"/>
  <c r="M239" i="13" s="1"/>
  <c r="I239" i="13"/>
  <c r="K239" i="13"/>
  <c r="O239" i="13"/>
  <c r="Q239" i="13"/>
  <c r="V239" i="13"/>
  <c r="G240" i="13"/>
  <c r="M240" i="13" s="1"/>
  <c r="I240" i="13"/>
  <c r="K240" i="13"/>
  <c r="O240" i="13"/>
  <c r="Q240" i="13"/>
  <c r="V240" i="13"/>
  <c r="G241" i="13"/>
  <c r="M241" i="13" s="1"/>
  <c r="I241" i="13"/>
  <c r="K241" i="13"/>
  <c r="O241" i="13"/>
  <c r="O237" i="13" s="1"/>
  <c r="Q241" i="13"/>
  <c r="V241" i="13"/>
  <c r="G242" i="13"/>
  <c r="M242" i="13" s="1"/>
  <c r="I242" i="13"/>
  <c r="K242" i="13"/>
  <c r="O242" i="13"/>
  <c r="Q242" i="13"/>
  <c r="V242" i="13"/>
  <c r="G243" i="13"/>
  <c r="M243" i="13" s="1"/>
  <c r="I243" i="13"/>
  <c r="K243" i="13"/>
  <c r="O243" i="13"/>
  <c r="Q243" i="13"/>
  <c r="V243" i="13"/>
  <c r="G244" i="13"/>
  <c r="M244" i="13" s="1"/>
  <c r="I244" i="13"/>
  <c r="K244" i="13"/>
  <c r="O244" i="13"/>
  <c r="Q244" i="13"/>
  <c r="V244" i="13"/>
  <c r="G245" i="13"/>
  <c r="M245" i="13" s="1"/>
  <c r="I245" i="13"/>
  <c r="K245" i="13"/>
  <c r="O245" i="13"/>
  <c r="Q245" i="13"/>
  <c r="V245" i="13"/>
  <c r="AE247" i="13"/>
  <c r="F44" i="1" s="1"/>
  <c r="BA22" i="12"/>
  <c r="BA20" i="12"/>
  <c r="BA18" i="12"/>
  <c r="BA14" i="12"/>
  <c r="G9" i="12"/>
  <c r="M9" i="12" s="1"/>
  <c r="I9" i="12"/>
  <c r="K9" i="12"/>
  <c r="O9" i="12"/>
  <c r="Q9" i="12"/>
  <c r="V9" i="12"/>
  <c r="G11" i="12"/>
  <c r="M11" i="12" s="1"/>
  <c r="I11" i="12"/>
  <c r="K11" i="12"/>
  <c r="O11" i="12"/>
  <c r="Q11" i="12"/>
  <c r="V11" i="12"/>
  <c r="G13" i="12"/>
  <c r="M13" i="12" s="1"/>
  <c r="I13" i="12"/>
  <c r="K13" i="12"/>
  <c r="O13" i="12"/>
  <c r="Q13" i="12"/>
  <c r="V13" i="12"/>
  <c r="G15" i="12"/>
  <c r="M15" i="12" s="1"/>
  <c r="I15" i="12"/>
  <c r="K15" i="12"/>
  <c r="O15" i="12"/>
  <c r="Q15" i="12"/>
  <c r="V15" i="12"/>
  <c r="G16" i="12"/>
  <c r="I16" i="12"/>
  <c r="K16" i="12"/>
  <c r="M16" i="12"/>
  <c r="O16" i="12"/>
  <c r="Q16" i="12"/>
  <c r="V16" i="12"/>
  <c r="G17" i="12"/>
  <c r="M17" i="12" s="1"/>
  <c r="I17" i="12"/>
  <c r="K17" i="12"/>
  <c r="O17" i="12"/>
  <c r="Q17" i="12"/>
  <c r="V17" i="12"/>
  <c r="G19" i="12"/>
  <c r="I19" i="12"/>
  <c r="K19" i="12"/>
  <c r="M19" i="12"/>
  <c r="O19" i="12"/>
  <c r="Q19" i="12"/>
  <c r="V19" i="12"/>
  <c r="G21" i="12"/>
  <c r="M21" i="12" s="1"/>
  <c r="I21" i="12"/>
  <c r="K21" i="12"/>
  <c r="O21" i="12"/>
  <c r="Q21" i="12"/>
  <c r="V21" i="12"/>
  <c r="G24" i="12"/>
  <c r="I24" i="12"/>
  <c r="K24" i="12"/>
  <c r="M24" i="12"/>
  <c r="O24" i="12"/>
  <c r="O23" i="12" s="1"/>
  <c r="Q24" i="12"/>
  <c r="Q23" i="12" s="1"/>
  <c r="V24" i="12"/>
  <c r="G25" i="12"/>
  <c r="I25" i="12"/>
  <c r="K25" i="12"/>
  <c r="M25" i="12"/>
  <c r="O25" i="12"/>
  <c r="Q25" i="12"/>
  <c r="V25" i="12"/>
  <c r="G26" i="12"/>
  <c r="M26" i="12" s="1"/>
  <c r="I26" i="12"/>
  <c r="K26" i="12"/>
  <c r="O26" i="12"/>
  <c r="Q26" i="12"/>
  <c r="V26" i="12"/>
  <c r="AE28" i="12"/>
  <c r="F41" i="1" s="1"/>
  <c r="I19" i="1"/>
  <c r="H42" i="1"/>
  <c r="I79" i="1" l="1"/>
  <c r="H45" i="1"/>
  <c r="I45" i="1" s="1"/>
  <c r="K192" i="13"/>
  <c r="K21" i="14"/>
  <c r="AF247" i="13"/>
  <c r="M8" i="14"/>
  <c r="O8" i="15"/>
  <c r="O34" i="16"/>
  <c r="I15" i="16"/>
  <c r="K43" i="17"/>
  <c r="AF28" i="12"/>
  <c r="V23" i="12"/>
  <c r="K8" i="12"/>
  <c r="Q214" i="13"/>
  <c r="K39" i="13"/>
  <c r="G23" i="12"/>
  <c r="I99" i="1" s="1"/>
  <c r="Q8" i="12"/>
  <c r="Q237" i="13"/>
  <c r="V214" i="13"/>
  <c r="O214" i="13"/>
  <c r="I192" i="13"/>
  <c r="V55" i="13"/>
  <c r="O14" i="14"/>
  <c r="Q8" i="14"/>
  <c r="G8" i="15"/>
  <c r="V65" i="16"/>
  <c r="I26" i="16"/>
  <c r="Q15" i="16"/>
  <c r="M11" i="16"/>
  <c r="K8" i="16"/>
  <c r="V43" i="17"/>
  <c r="K27" i="17"/>
  <c r="I8" i="17"/>
  <c r="I8" i="18"/>
  <c r="M37" i="19"/>
  <c r="V21" i="19"/>
  <c r="K36" i="19"/>
  <c r="Q21" i="19"/>
  <c r="O8" i="19"/>
  <c r="F43" i="1"/>
  <c r="I69" i="1"/>
  <c r="V8" i="12"/>
  <c r="K77" i="13"/>
  <c r="V34" i="16"/>
  <c r="Q43" i="17"/>
  <c r="I27" i="17"/>
  <c r="V237" i="13"/>
  <c r="I214" i="13"/>
  <c r="O192" i="13"/>
  <c r="O55" i="13"/>
  <c r="O8" i="13"/>
  <c r="Q8" i="13"/>
  <c r="V49" i="14"/>
  <c r="O49" i="14"/>
  <c r="Q38" i="14"/>
  <c r="Q8" i="15"/>
  <c r="G34" i="16"/>
  <c r="I85" i="1" s="1"/>
  <c r="Q34" i="16"/>
  <c r="O43" i="17"/>
  <c r="V8" i="17"/>
  <c r="V8" i="18"/>
  <c r="G33" i="18"/>
  <c r="G86" i="19"/>
  <c r="I74" i="1" s="1"/>
  <c r="Q64" i="19"/>
  <c r="O21" i="19"/>
  <c r="F39" i="1"/>
  <c r="K23" i="12"/>
  <c r="I77" i="13"/>
  <c r="M51" i="14"/>
  <c r="M49" i="14" s="1"/>
  <c r="I49" i="14"/>
  <c r="Q14" i="14"/>
  <c r="I8" i="14"/>
  <c r="M61" i="16"/>
  <c r="I58" i="16"/>
  <c r="K34" i="16"/>
  <c r="Q26" i="16"/>
  <c r="V89" i="17"/>
  <c r="I43" i="17"/>
  <c r="Q27" i="17"/>
  <c r="Q8" i="17"/>
  <c r="Q8" i="18"/>
  <c r="O86" i="19"/>
  <c r="K64" i="19"/>
  <c r="K21" i="19"/>
  <c r="V8" i="19"/>
  <c r="O8" i="12"/>
  <c r="V77" i="13"/>
  <c r="I23" i="12"/>
  <c r="G8" i="12"/>
  <c r="K237" i="13"/>
  <c r="K214" i="13"/>
  <c r="Q192" i="13"/>
  <c r="M190" i="13"/>
  <c r="M189" i="13" s="1"/>
  <c r="Q77" i="13"/>
  <c r="Q39" i="13"/>
  <c r="K38" i="14"/>
  <c r="V21" i="14"/>
  <c r="Q21" i="14"/>
  <c r="V8" i="15"/>
  <c r="K8" i="15"/>
  <c r="M58" i="16"/>
  <c r="V26" i="16"/>
  <c r="O26" i="16"/>
  <c r="Q8" i="16"/>
  <c r="Q89" i="17"/>
  <c r="M43" i="17"/>
  <c r="V27" i="17"/>
  <c r="I23" i="17"/>
  <c r="O8" i="17"/>
  <c r="O8" i="18"/>
  <c r="Q86" i="19"/>
  <c r="K86" i="19"/>
  <c r="I64" i="19"/>
  <c r="I36" i="19"/>
  <c r="V36" i="19"/>
  <c r="I21" i="19"/>
  <c r="F40" i="1"/>
  <c r="V38" i="14"/>
  <c r="I8" i="12"/>
  <c r="G26" i="16"/>
  <c r="I84" i="1" s="1"/>
  <c r="G89" i="17"/>
  <c r="I95" i="1" s="1"/>
  <c r="G214" i="13"/>
  <c r="I88" i="1" s="1"/>
  <c r="I237" i="13"/>
  <c r="V192" i="13"/>
  <c r="O77" i="13"/>
  <c r="O39" i="13"/>
  <c r="K8" i="13"/>
  <c r="K49" i="14"/>
  <c r="O38" i="14"/>
  <c r="I14" i="14"/>
  <c r="K14" i="14"/>
  <c r="M11" i="15"/>
  <c r="I8" i="15"/>
  <c r="I34" i="16"/>
  <c r="AF74" i="16"/>
  <c r="G47" i="1" s="1"/>
  <c r="H47" i="1" s="1"/>
  <c r="I47" i="1" s="1"/>
  <c r="O8" i="16"/>
  <c r="AF95" i="17"/>
  <c r="G48" i="1" s="1"/>
  <c r="H48" i="1" s="1"/>
  <c r="I48" i="1" s="1"/>
  <c r="O89" i="17"/>
  <c r="O27" i="17"/>
  <c r="I86" i="19"/>
  <c r="Q36" i="19"/>
  <c r="M39" i="13"/>
  <c r="M23" i="12"/>
  <c r="G39" i="13"/>
  <c r="I75" i="1" s="1"/>
  <c r="I21" i="14"/>
  <c r="O15" i="16"/>
  <c r="K89" i="17"/>
  <c r="I8" i="13"/>
  <c r="I38" i="14"/>
  <c r="O21" i="14"/>
  <c r="M8" i="16"/>
  <c r="G27" i="17"/>
  <c r="I92" i="1" s="1"/>
  <c r="V23" i="17"/>
  <c r="K8" i="17"/>
  <c r="AF33" i="18"/>
  <c r="G49" i="1" s="1"/>
  <c r="H49" i="1" s="1"/>
  <c r="I49" i="1" s="1"/>
  <c r="K8" i="18"/>
  <c r="O36" i="19"/>
  <c r="K8" i="19"/>
  <c r="M64" i="19"/>
  <c r="M36" i="19"/>
  <c r="M8" i="19"/>
  <c r="M94" i="19"/>
  <c r="M86" i="19" s="1"/>
  <c r="G64" i="19"/>
  <c r="I73" i="1" s="1"/>
  <c r="AF110" i="19"/>
  <c r="G50" i="1" s="1"/>
  <c r="H50" i="1" s="1"/>
  <c r="I50" i="1" s="1"/>
  <c r="M30" i="19"/>
  <c r="M21" i="19" s="1"/>
  <c r="M14" i="18"/>
  <c r="M8" i="18" s="1"/>
  <c r="M20" i="18"/>
  <c r="G43" i="17"/>
  <c r="I93" i="1" s="1"/>
  <c r="M26" i="17"/>
  <c r="M23" i="17" s="1"/>
  <c r="M32" i="17"/>
  <c r="M27" i="17" s="1"/>
  <c r="M20" i="17"/>
  <c r="M8" i="17" s="1"/>
  <c r="M26" i="16"/>
  <c r="M65" i="16"/>
  <c r="M39" i="16"/>
  <c r="M34" i="16" s="1"/>
  <c r="M18" i="16"/>
  <c r="M15" i="16" s="1"/>
  <c r="G65" i="16"/>
  <c r="I89" i="1" s="1"/>
  <c r="G15" i="16"/>
  <c r="I83" i="1" s="1"/>
  <c r="M8" i="15"/>
  <c r="M14" i="14"/>
  <c r="M21" i="14"/>
  <c r="AF54" i="14"/>
  <c r="G45" i="1" s="1"/>
  <c r="G21" i="14"/>
  <c r="I81" i="1" s="1"/>
  <c r="M41" i="14"/>
  <c r="M38" i="14" s="1"/>
  <c r="M237" i="13"/>
  <c r="M77" i="13"/>
  <c r="M192" i="13"/>
  <c r="M214" i="13"/>
  <c r="M8" i="13"/>
  <c r="G8" i="13"/>
  <c r="G77" i="13"/>
  <c r="I77" i="1" s="1"/>
  <c r="G192" i="13"/>
  <c r="I87" i="1" s="1"/>
  <c r="G237" i="13"/>
  <c r="I97" i="1" s="1"/>
  <c r="M69" i="13"/>
  <c r="M55" i="13" s="1"/>
  <c r="M8" i="12"/>
  <c r="J28" i="1"/>
  <c r="J26" i="1"/>
  <c r="G38" i="1"/>
  <c r="F38" i="1"/>
  <c r="J23" i="1"/>
  <c r="J24" i="1"/>
  <c r="J25" i="1"/>
  <c r="J27" i="1"/>
  <c r="E24" i="1"/>
  <c r="E26" i="1"/>
  <c r="I18" i="1" l="1"/>
  <c r="G95" i="17"/>
  <c r="G44" i="1"/>
  <c r="H44" i="1" s="1"/>
  <c r="I44" i="1" s="1"/>
  <c r="G43" i="1"/>
  <c r="H43" i="1" s="1"/>
  <c r="I43" i="1" s="1"/>
  <c r="H39" i="1"/>
  <c r="F51" i="1"/>
  <c r="G40" i="1"/>
  <c r="G39" i="1"/>
  <c r="G51" i="1" s="1"/>
  <c r="G25" i="1" s="1"/>
  <c r="A25" i="1" s="1"/>
  <c r="G41" i="1"/>
  <c r="H41" i="1" s="1"/>
  <c r="I41" i="1" s="1"/>
  <c r="G110" i="19"/>
  <c r="I98" i="1"/>
  <c r="I20" i="1" s="1"/>
  <c r="G28" i="12"/>
  <c r="I16" i="1"/>
  <c r="I21" i="1" s="1"/>
  <c r="G16" i="15"/>
  <c r="I96" i="1"/>
  <c r="I17" i="1"/>
  <c r="I71" i="1"/>
  <c r="I100" i="1" s="1"/>
  <c r="J86" i="1" s="1"/>
  <c r="G247" i="13"/>
  <c r="H40" i="1"/>
  <c r="I40" i="1" s="1"/>
  <c r="G54" i="14"/>
  <c r="G74" i="16"/>
  <c r="J70" i="1"/>
  <c r="J98" i="1"/>
  <c r="J84" i="1"/>
  <c r="J91" i="1"/>
  <c r="G26" i="1" l="1"/>
  <c r="A26" i="1"/>
  <c r="J92" i="1"/>
  <c r="J78" i="1"/>
  <c r="J97" i="1"/>
  <c r="J69" i="1"/>
  <c r="J100" i="1" s="1"/>
  <c r="J71" i="1"/>
  <c r="J81" i="1"/>
  <c r="J89" i="1"/>
  <c r="J79" i="1"/>
  <c r="J88" i="1"/>
  <c r="J75" i="1"/>
  <c r="J83" i="1"/>
  <c r="J74" i="1"/>
  <c r="J94" i="1"/>
  <c r="J77" i="1"/>
  <c r="G28" i="1"/>
  <c r="G23" i="1"/>
  <c r="A23" i="1" s="1"/>
  <c r="A24" i="1" s="1"/>
  <c r="J96" i="1"/>
  <c r="J76" i="1"/>
  <c r="I39" i="1"/>
  <c r="I51" i="1" s="1"/>
  <c r="H51" i="1"/>
  <c r="J80" i="1"/>
  <c r="J90" i="1"/>
  <c r="J73" i="1"/>
  <c r="J85" i="1"/>
  <c r="J95" i="1"/>
  <c r="J82" i="1"/>
  <c r="J72" i="1"/>
  <c r="J99" i="1"/>
  <c r="J93" i="1"/>
  <c r="J87" i="1"/>
  <c r="J39" i="1" l="1"/>
  <c r="J51" i="1" s="1"/>
  <c r="J41" i="1"/>
  <c r="J46" i="1"/>
  <c r="J50" i="1"/>
  <c r="J43" i="1"/>
  <c r="J49" i="1"/>
  <c r="J44" i="1"/>
  <c r="J40" i="1"/>
  <c r="J48" i="1"/>
  <c r="J47" i="1"/>
  <c r="J45" i="1"/>
  <c r="G24" i="1"/>
  <c r="A27" i="1" s="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D13" authorId="0" shapeId="0" xr:uid="{00000000-0006-0000-0000-000005000000}">
      <text>
        <r>
          <rPr>
            <sz val="9"/>
            <color indexed="81"/>
            <rFont val="Tahoma"/>
            <family val="2"/>
            <charset val="238"/>
          </rPr>
          <t>PSČ</t>
        </r>
      </text>
    </comment>
    <comment ref="E13" authorId="1" shapeId="0" xr:uid="{00000000-0006-0000-00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2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00000000-0006-0000-08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800-00000200000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Petr Hanáček</author>
  </authors>
  <commentList>
    <comment ref="S6" authorId="0" shapeId="0" xr:uid="{00000000-0006-0000-09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9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<sst xmlns="http://schemas.openxmlformats.org/spreadsheetml/2006/main" count="3551" uniqueCount="925">
  <si>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</si>
  <si>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</si>
  <si>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</si>
  <si>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</si>
  <si>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</si>
  <si>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</si>
  <si>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</si>
  <si>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</si>
  <si>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</si>
  <si>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</si>
  <si>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</si>
  <si>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</si>
  <si>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</si>
  <si>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</si>
  <si>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</si>
  <si>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</si>
  <si>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</si>
  <si>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</si>
  <si>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</si>
  <si>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</si>
  <si>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</si>
  <si>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</si>
  <si>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</si>
  <si>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</si>
  <si>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</si>
  <si>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</si>
  <si>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</si>
  <si>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</si>
  <si>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</si>
  <si>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</si>
  <si>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</si>
  <si>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</si>
  <si>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</si>
  <si>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</si>
  <si>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</si>
  <si>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</si>
  <si>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</si>
  <si>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</si>
  <si>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</si>
  <si>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Soupis stavebních prací, dodávek a služeb</t>
  </si>
  <si>
    <t>Zadavatel</t>
  </si>
  <si>
    <t>11354-002-000</t>
  </si>
  <si>
    <t>ODSTRANĚNÍ HAVARIJNÍHO STAVU BAZÉNU RHB NEMOCNICE KYJOV</t>
  </si>
  <si>
    <t>HUTNÍ PROJEKT Frýdek-Místek a.s.</t>
  </si>
  <si>
    <t>28. října 1495</t>
  </si>
  <si>
    <t>Frýdek-Místek-Místek</t>
  </si>
  <si>
    <t>73801</t>
  </si>
  <si>
    <t>45193584</t>
  </si>
  <si>
    <t>CZ45193584</t>
  </si>
  <si>
    <t>Stavba</t>
  </si>
  <si>
    <t>Ostatní a vedlejší náklady</t>
  </si>
  <si>
    <t>08</t>
  </si>
  <si>
    <t>Vedlejší a ostatní náklady</t>
  </si>
  <si>
    <t>Stavební objekt</t>
  </si>
  <si>
    <t>SO</t>
  </si>
  <si>
    <t>Odstranění havarijního stavu bazénu RHB Nemocnice Kyjov</t>
  </si>
  <si>
    <t>01</t>
  </si>
  <si>
    <t>D1.01 Architektonicko stavební řešení</t>
  </si>
  <si>
    <t>02</t>
  </si>
  <si>
    <t>D1.04 Zdravotně technické instalace</t>
  </si>
  <si>
    <t>03</t>
  </si>
  <si>
    <t>D1.06 Vzduchotechnika</t>
  </si>
  <si>
    <t>04</t>
  </si>
  <si>
    <t>D1.07 Vytápění</t>
  </si>
  <si>
    <t>05</t>
  </si>
  <si>
    <t>D1.08 Elektroinstlace silnoproudé</t>
  </si>
  <si>
    <t>06</t>
  </si>
  <si>
    <t>D1.11 Bazénová technologie</t>
  </si>
  <si>
    <t>07</t>
  </si>
  <si>
    <t>D1.12 Nerezový bazén</t>
  </si>
  <si>
    <t>Celkem za stavbu</t>
  </si>
  <si>
    <t>CZK</t>
  </si>
  <si>
    <t>#POPS</t>
  </si>
  <si>
    <t>Popis stavby: 11354-002-000 - ODSTRANĚNÍ HAVARIJNÍHO STAVU BAZÉNU RHB NEMOCNICE KYJOV</t>
  </si>
  <si>
    <t>#POPO</t>
  </si>
  <si>
    <t>Popis objektu: SO - Odstranění havarijního stavu bazénu RHB Nemocnice Kyjov</t>
  </si>
  <si>
    <t>#POPR</t>
  </si>
  <si>
    <t>Popis rozpočtu: 01 - D1.01 Architektonicko stavební řešení</t>
  </si>
  <si>
    <t>Popis rozpočtu: 02 - D1.04 Zdravotně technické instalace</t>
  </si>
  <si>
    <t>Popis rozpočtu: 03 - D1.06 Vzduchotechnika</t>
  </si>
  <si>
    <t>Popis rozpočtu: 04 - D1.07 Vytápění</t>
  </si>
  <si>
    <t>Popis rozpočtu: 05 - D1.08 Elektroinstlace silnoproudé</t>
  </si>
  <si>
    <t>Popis rozpočtu: 06 - D1.11 Bazénová technologie</t>
  </si>
  <si>
    <t>Popis rozpočtu: 07 - D1.12 Nerezový bazén</t>
  </si>
  <si>
    <t>Popis objektu: VON - Vedlejší a ostatní náklady</t>
  </si>
  <si>
    <t>Popis rozpočtu: 08 - Vedlejší a ostatní náklady</t>
  </si>
  <si>
    <t>Rekapitulace dílů</t>
  </si>
  <si>
    <t>Typ dílu</t>
  </si>
  <si>
    <t>1</t>
  </si>
  <si>
    <t>TĚLESO BAZÉNU</t>
  </si>
  <si>
    <t>2</t>
  </si>
  <si>
    <t>VNITŘNÍ VESTAVBY DO BAZÉNU</t>
  </si>
  <si>
    <t>Základy a zvláštní zakládání</t>
  </si>
  <si>
    <t>3</t>
  </si>
  <si>
    <t>BAZÉNOVÁ HYDRAULIKA</t>
  </si>
  <si>
    <t>4</t>
  </si>
  <si>
    <t>VYBAVENÍ BAZÉNU</t>
  </si>
  <si>
    <t>5</t>
  </si>
  <si>
    <t>ATRAKCE</t>
  </si>
  <si>
    <t>63</t>
  </si>
  <si>
    <t>Podlahy a podlahové konstrukce</t>
  </si>
  <si>
    <t>95</t>
  </si>
  <si>
    <t>Dokončovací konstrukce na pozemních stavbách</t>
  </si>
  <si>
    <t>96</t>
  </si>
  <si>
    <t>Bourání konstrukcí</t>
  </si>
  <si>
    <t>99</t>
  </si>
  <si>
    <t>Staveništní přesun hmot</t>
  </si>
  <si>
    <t>713</t>
  </si>
  <si>
    <t>Izolace tepelné</t>
  </si>
  <si>
    <t>721</t>
  </si>
  <si>
    <t>Vnitřní kanalizace</t>
  </si>
  <si>
    <t>722</t>
  </si>
  <si>
    <t>Vnitřní vodovod</t>
  </si>
  <si>
    <t>725</t>
  </si>
  <si>
    <t>Zařizovací předměty</t>
  </si>
  <si>
    <t>730</t>
  </si>
  <si>
    <t>Ústřední vytápění</t>
  </si>
  <si>
    <t>733</t>
  </si>
  <si>
    <t>Rozvod potrubí</t>
  </si>
  <si>
    <t>734</t>
  </si>
  <si>
    <t>Armatury</t>
  </si>
  <si>
    <t>767</t>
  </si>
  <si>
    <t>Konstrukce zámečnické</t>
  </si>
  <si>
    <t>771</t>
  </si>
  <si>
    <t>Podlahy z dlaždic a obklady</t>
  </si>
  <si>
    <t>781</t>
  </si>
  <si>
    <t>Obklady keramické</t>
  </si>
  <si>
    <t>783</t>
  </si>
  <si>
    <t>Nátěry</t>
  </si>
  <si>
    <t>E.01</t>
  </si>
  <si>
    <t>KABELY A VODIČE</t>
  </si>
  <si>
    <t>E.03</t>
  </si>
  <si>
    <t>PŘÍSTROJE</t>
  </si>
  <si>
    <t>E.04</t>
  </si>
  <si>
    <t>ÚLOŽNÝ MATERIÁL</t>
  </si>
  <si>
    <t>E.07.02</t>
  </si>
  <si>
    <t>ROZVÁDĚČ RM.1.E</t>
  </si>
  <si>
    <t>1.</t>
  </si>
  <si>
    <t>NEREZOVÝ BAZÉN - TECHNOLOGIE</t>
  </si>
  <si>
    <t>E.08</t>
  </si>
  <si>
    <t>REVIZE A HZS</t>
  </si>
  <si>
    <t>M24</t>
  </si>
  <si>
    <t>Montáže vzduchotechnických zařízení</t>
  </si>
  <si>
    <t>D96</t>
  </si>
  <si>
    <t>Přesuny suti a vybouraných hmot</t>
  </si>
  <si>
    <t>PSU</t>
  </si>
  <si>
    <t>ON</t>
  </si>
  <si>
    <t>VN</t>
  </si>
  <si>
    <t>Soupis vedlejších a ostatních nákladů</t>
  </si>
  <si>
    <t>#TypZaznamu#</t>
  </si>
  <si>
    <t>STA</t>
  </si>
  <si>
    <t>VON</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</si>
  <si>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</si>
  <si>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</si>
  <si>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</si>
  <si>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</si>
  <si>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</si>
  <si>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</si>
  <si>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</si>
  <si>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</si>
  <si>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</si>
  <si>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</si>
  <si>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</si>
  <si>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</si>
  <si>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</si>
  <si>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</si>
  <si>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</si>
  <si>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</si>
  <si>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</si>
  <si>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</si>
  <si>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</si>
  <si>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</si>
  <si>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</si>
  <si>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</si>
  <si>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</si>
  <si>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</si>
  <si>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</si>
  <si>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</si>
  <si>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</si>
  <si>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005124010R</t>
  </si>
  <si>
    <t>Koordinační činnost</t>
  </si>
  <si>
    <t>Soubor</t>
  </si>
  <si>
    <t>RTS 24/ I</t>
  </si>
  <si>
    <t>Indiv</t>
  </si>
  <si>
    <t>VRN</t>
  </si>
  <si>
    <t>Běžná</t>
  </si>
  <si>
    <t>POL99_8</t>
  </si>
  <si>
    <t>Koordinace stavebních a technologických dodávek stavby.</t>
  </si>
  <si>
    <t>POP</t>
  </si>
  <si>
    <t>005211010R</t>
  </si>
  <si>
    <t>Předání a převzetí staveniště</t>
  </si>
  <si>
    <t>Náklady spojené s účastí zhotovitele na předání a převzetí staveniště.</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</si>
  <si>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</si>
  <si>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</si>
  <si>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</si>
  <si>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</si>
  <si>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</si>
  <si>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005241010R</t>
  </si>
  <si>
    <t xml:space="preserve">Dokumentace skutečného provedení </t>
  </si>
  <si>
    <t>005261010R</t>
  </si>
  <si>
    <t>Pojištění dodavatele a pojištění díla</t>
  </si>
  <si>
    <t>Náklady spojené s povinným pojištěním dodavatele nebo stavebního díla či jeho části, v rozsahu obchodních podmínek.</t>
  </si>
  <si>
    <t>005261020R</t>
  </si>
  <si>
    <t>Bankovní záruky</t>
  </si>
  <si>
    <t>Náklady zhotovitele spojené se zabezpečením a poskytnutím zajišťovacích bankovních záruk, pokud je zadavatel požaduje v obchodních podmínkách.</t>
  </si>
  <si>
    <t>005281010R</t>
  </si>
  <si>
    <t>Propagace</t>
  </si>
  <si>
    <t>Náklady spojené s povinnou publicitou, pokud ji objednatel požaduje. Zahrnuje zejména náklady na propagační a informační billboardy, tabule, internetovou propagaci, tiskoviny apod.</t>
  </si>
  <si>
    <t>005121010R</t>
  </si>
  <si>
    <t>Vybudování zařízení staveniště</t>
  </si>
  <si>
    <t>POL99_2</t>
  </si>
  <si>
    <t>005121020R</t>
  </si>
  <si>
    <t xml:space="preserve">Provoz zařízení staveniště </t>
  </si>
  <si>
    <t>005121030R</t>
  </si>
  <si>
    <t>Odstranění zařízení staveniště</t>
  </si>
  <si>
    <t>SUM</t>
  </si>
  <si>
    <t>END</t>
  </si>
  <si>
    <t>Položkový soupis prací a dodávek</t>
  </si>
  <si>
    <t>273321411R00</t>
  </si>
  <si>
    <t>Beton základových desek železový třídy C 25/30</t>
  </si>
  <si>
    <t>m3</t>
  </si>
  <si>
    <t>801-1</t>
  </si>
  <si>
    <t>Práce</t>
  </si>
  <si>
    <t>POL1_</t>
  </si>
  <si>
    <t>bez dodávky a uložení výztuže</t>
  </si>
  <si>
    <t>SPI</t>
  </si>
  <si>
    <t>Plocha nového přídavného betonu dna bazénu : (14,4*0,23)</t>
  </si>
  <si>
    <t>VV</t>
  </si>
  <si>
    <t>273351215R00</t>
  </si>
  <si>
    <t>Bednění stěn základových desek zřízení</t>
  </si>
  <si>
    <t>m2</t>
  </si>
  <si>
    <t>svislé nebo šikmé (odkloněné) , půdorysně přímé nebo zalomené, stěn základových desek ve volných nebo zapažených jámách, rýhách, šachtách, včetně případných vzpěr,</t>
  </si>
  <si>
    <t>Obvod nového přídavného betonu dna bazénu : (25,0*0,23)</t>
  </si>
  <si>
    <t>273351216R00</t>
  </si>
  <si>
    <t>Bednění stěn základových desek odstranění</t>
  </si>
  <si>
    <t>PLocha zřízení : 5,75</t>
  </si>
  <si>
    <t>273361821R00</t>
  </si>
  <si>
    <t>Výztuž základových desek z betonářské oceli 10 505(R)</t>
  </si>
  <si>
    <t>t</t>
  </si>
  <si>
    <t>včetně distančních prvků</t>
  </si>
  <si>
    <t>Výkaz výztuže - přídavných betonů : 93,815*0,001</t>
  </si>
  <si>
    <t>273361921RT4</t>
  </si>
  <si>
    <t>Výztuž základových desek ze svařovaných sítí průměr drátu 6 mm, velikost oka 100/100 mm</t>
  </si>
  <si>
    <t>Výkaz výztuže - přídavných betonů : 33,3*0,001</t>
  </si>
  <si>
    <t>278381156R00</t>
  </si>
  <si>
    <t>Základy z betonu pod zařízení půdorysná plocha základu přes 0,50 do 1,00 m2, z betonu C 25/30</t>
  </si>
  <si>
    <t>(ventilátory, čerpadla, ohřívače, motorová zařízení, odstředivky, ždímačky, pračky apod.) z betonu prostého včetně potřebného bednění, s hladkou cementovou omítkou stěn, s potěrem, s vynecháním otvorů pro kotvení železa, bez zemních prací a izolace,</t>
  </si>
  <si>
    <t xml:space="preserve">v.č. - půdorys 1.PP - NS : </t>
  </si>
  <si>
    <t>Nové základy pod technologii : (1,0*0,6)*0,1</t>
  </si>
  <si>
    <t>Mezisoučet</t>
  </si>
  <si>
    <t>278381166R00</t>
  </si>
  <si>
    <t>Základy z betonu pod zařízení půdorysná plocha základu přes 1,00 do 2,00 m2, z betonu C 25/30</t>
  </si>
  <si>
    <t>Nové základy pod technologii : ((4,0*0,8)+(3,0*1,2))*0,1</t>
  </si>
  <si>
    <t>PC - VÝPLŇ VRTU</t>
  </si>
  <si>
    <t>Chemická výplň vrtů pro kotvení třmínků - D+M+D</t>
  </si>
  <si>
    <t xml:space="preserve">ks    </t>
  </si>
  <si>
    <t>Vlastní</t>
  </si>
  <si>
    <t>Kalkul</t>
  </si>
  <si>
    <t xml:space="preserve">Výkaz výztuže - přídavných betonů : </t>
  </si>
  <si>
    <t>Položka 2 : (110*2)</t>
  </si>
  <si>
    <t>Položka 3 : 30</t>
  </si>
  <si>
    <t>289970111R00</t>
  </si>
  <si>
    <t>Geotextílie separační, filtrační, zpevňující polypropylén, 300 g/m2</t>
  </si>
  <si>
    <t>800-2</t>
  </si>
  <si>
    <t xml:space="preserve">Násyp pod dno nerezového bazénu : </t>
  </si>
  <si>
    <t>Geotextilie : 17,6</t>
  </si>
  <si>
    <t>631571003R00</t>
  </si>
  <si>
    <t>Násyp pod podlahy z kameniva z kameniva  ze štěrkopísku 0-32 pro zpevnění podkladu</t>
  </si>
  <si>
    <t>pod mazaniny a dlažby, popř. na plochých střechách, vodorovný nebo ve spádu, s udusáním a urovnáním povrchu,</t>
  </si>
  <si>
    <t>Hrubý zhutněný štěrk tl.180 mm : 17,6*0,18</t>
  </si>
  <si>
    <t>Zásyp pod nerezové schody : (2,25*1,0)*1,0/2</t>
  </si>
  <si>
    <t>631571008R00</t>
  </si>
  <si>
    <t>Násyp pod podlahy z kameniva pod plovoucí nebo tepelně izolační vrstvy podlah  z písku prosátého tl. do 20 mm</t>
  </si>
  <si>
    <t>Jemný písek tl.50 mm : (17,6*3)</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</si>
  <si>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</si>
  <si>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</si>
  <si>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POL1_1</t>
  </si>
  <si>
    <t xml:space="preserve">v.č. - půdorys 1.PP : </t>
  </si>
  <si>
    <t>m.č. 0.117 : 141,80</t>
  </si>
  <si>
    <t>m.č. 0.118 : 35,00</t>
  </si>
  <si>
    <t>m.č. 0.119 : 1,80</t>
  </si>
  <si>
    <t>m.č. 0.120 : 1,10</t>
  </si>
  <si>
    <t>m.č. 0.121 : 1,20</t>
  </si>
  <si>
    <t>952901110R00</t>
  </si>
  <si>
    <t>Čištění budov mytím vnějších ploch oken a dveří</t>
  </si>
  <si>
    <t>801-4</t>
  </si>
  <si>
    <t xml:space="preserve">v.č. - půdorys 1.PP - BP : </t>
  </si>
  <si>
    <t>Stáv.okenní výplně : (5,05*1,65)*2+(2,015*1,65)</t>
  </si>
  <si>
    <t>Stáv.dveřní výplně : (1,8*2,1)+(0,9*2,1)+(0,7*2,1)</t>
  </si>
  <si>
    <t>777101101R00</t>
  </si>
  <si>
    <t>Příprava podkladu vysávání podlah průmyslovým vysavačem</t>
  </si>
  <si>
    <t>800-773</t>
  </si>
  <si>
    <t>m.č. 0.117 : 141,80*5</t>
  </si>
  <si>
    <t>m.č. 0.118 : 35,00*5</t>
  </si>
  <si>
    <t>m.č. 0.119 : 1,80*5</t>
  </si>
  <si>
    <t>m.č. 0.120 : 1,10*5</t>
  </si>
  <si>
    <t>m.č. 0.121 : 1,20*5</t>
  </si>
  <si>
    <t>962032231R00</t>
  </si>
  <si>
    <t>Bourání zdiva nadzákladového z cihel pálených nebo vápenopískových, na maltu vápenou nebo vápenocementovou</t>
  </si>
  <si>
    <t>801-3</t>
  </si>
  <si>
    <t>nebo vybourání otvorů průřezové plochy přes 4 m2 ve zdivu nadzákladovém, včetně pomocného lešení o výšce podlahy do 1900 mm a pro zatížení do 1,5 kPa  (150 kg/m2)</t>
  </si>
  <si>
    <t>Zdivo kastlu pro potrubí u stáv.sloupů : (0,4*0,38)*0,4</t>
  </si>
  <si>
    <t>962052211R00</t>
  </si>
  <si>
    <t>Bourání zdiva železobetonového nadzákladového</t>
  </si>
  <si>
    <t>nebo vybourání otvorů průřezové plochy přes 4 m2 ve zdivu železobetonovém, včetně pomocného lešení o výšce podlahy do 1900 mm a pro zatížení do 1,5 kPa  (150 kg/m2),</t>
  </si>
  <si>
    <t>Stáv.ŽB stěna zvýšené části bazénu : (8,4+3,7+2,75+3,25+2,75+3,7)*0,4*0,2</t>
  </si>
  <si>
    <t>Stáv.ŽB stupně uvnitř bazénu : (3,0*0,9)*1,6/2</t>
  </si>
  <si>
    <t>963042819R00</t>
  </si>
  <si>
    <t>Bourání jakýchkoliv betonových schodišťových stupňů zhotovených na místě</t>
  </si>
  <si>
    <t>m</t>
  </si>
  <si>
    <t>Stáv.ŽB stupně vně bazénu : 1,15*2</t>
  </si>
  <si>
    <t>Stáv.ŽB stupně uvnitř bazénu : 0,9*10</t>
  </si>
  <si>
    <t>965048515R00</t>
  </si>
  <si>
    <t>Broušení betonového povrchu do tloušťky 5 mm</t>
  </si>
  <si>
    <t>Stáv.dlažba kolem bazénu : 18,70</t>
  </si>
  <si>
    <t>965081713RT2</t>
  </si>
  <si>
    <t>Bourání podlah z keramických dlaždic, tloušťky do 10 mm, plochy přes 1 m2</t>
  </si>
  <si>
    <t>bez podkladního lože, s jakoukoliv výplní spár</t>
  </si>
  <si>
    <t>Stáv.dlažba dna bazénu : (4,2*8,0)</t>
  </si>
  <si>
    <t>Stáv.dlažba zvýšené části bazénu : (8,4+3,7+2,75+3,25+2,75+3,7)*0,2</t>
  </si>
  <si>
    <t>Stáv.plocha dlažby pro nové základy pod technologii : (4,0*0,8)+(3,0*1,2)+(1,0*0,6)</t>
  </si>
  <si>
    <t>967042712R00</t>
  </si>
  <si>
    <t>Odsekání zdiva z kamene nebo betonu plošné tloušťky do 100 mm</t>
  </si>
  <si>
    <t>z pomocného lešení o výšce podlahy do 1900 mm a pro zatížení do 1,5 kPa  (150 kg/m2),</t>
  </si>
  <si>
    <t>Stáv.spádová vrstva dna bazénu : (4,2*8,0)</t>
  </si>
  <si>
    <t>Stáv.cementový potěr - částečné odbourání : (8,4+3,7+2,75+3,25+2,75+3,7)*0,1</t>
  </si>
  <si>
    <t>970031100R00</t>
  </si>
  <si>
    <t>Jádrové vrtání, kruhové prostupy v cihelném zdivu jádrové vrtání, do D 100 mm</t>
  </si>
  <si>
    <t>Prostup DN 100 mm : (0,15*2)+(0,34*4)</t>
  </si>
  <si>
    <t>970031160R00</t>
  </si>
  <si>
    <t>Jádrové vrtání, kruhové prostupy v cihelném zdivu jádrové vrtání, do D 160 mm</t>
  </si>
  <si>
    <t>Prostup DN 150 mm : (0,15*5)+(0,34*1)</t>
  </si>
  <si>
    <t>970031200R00</t>
  </si>
  <si>
    <t>Jádrové vrtání, kruhové prostupy v cihelném zdivu jádrové vrtání, do D 200 mm</t>
  </si>
  <si>
    <t>Prostup DN 200 mm : (0,15*2)</t>
  </si>
  <si>
    <t>970051018R00</t>
  </si>
  <si>
    <t>Jádrové vrtání, kruhové prostupy v železobetonu jádrové vrtání , d 14-18 mm</t>
  </si>
  <si>
    <t>Položka 2 : (110*2)*0,15</t>
  </si>
  <si>
    <t>Položka 3 : (30*0,1)</t>
  </si>
  <si>
    <t>970051100R00</t>
  </si>
  <si>
    <t>Jádrové vrtání, kruhové prostupy v železobetonu jádrové vrtání , do D 100 mm</t>
  </si>
  <si>
    <t>Prostup DN 100 mm : (0,2*5)</t>
  </si>
  <si>
    <t>970051160R00</t>
  </si>
  <si>
    <t>Jádrové vrtání, kruhové prostupy v železobetonu jádrové vrtání , do D 160 mm</t>
  </si>
  <si>
    <t>Prostup DN 150 mm : (0,2*6)</t>
  </si>
  <si>
    <t>970051200R00</t>
  </si>
  <si>
    <t>Jádrové vrtání, kruhové prostupy v železobetonu jádrové vrtání , do D 200 mm</t>
  </si>
  <si>
    <t>Prostup DN 200 mm : (0,2*2)</t>
  </si>
  <si>
    <t>970231150R00</t>
  </si>
  <si>
    <t>Řezání cihelného zdiva hloubka řezu 150 mm</t>
  </si>
  <si>
    <t>Nový otvor 600/750 mm : (0,6+0,75)*2</t>
  </si>
  <si>
    <t>970231350R00</t>
  </si>
  <si>
    <t>Řezání cihelného zdiva hloubka řezu 350 mm</t>
  </si>
  <si>
    <t>970241100R00</t>
  </si>
  <si>
    <t>Řezání prostého betonu hloubka řezu 100 mm</t>
  </si>
  <si>
    <t>Stáv.cementový potěr - částečné odbourání : (8,4+3,7+2,75+3,25+2,75+3,7)*2</t>
  </si>
  <si>
    <t>970251200R00</t>
  </si>
  <si>
    <t>Řezání železobetonu hloubka řezu 200 mm</t>
  </si>
  <si>
    <t>Stáv.ŽB stěna zvýšené části bazénu : (8,4+3,7+2,75+3,25+2,75+3,7)</t>
  </si>
  <si>
    <t>Nový otvor 600/750 mm : 2*(0,75+0,6+0,75)</t>
  </si>
  <si>
    <t>971033531R00</t>
  </si>
  <si>
    <t>Vybourání otvorů ve zdivu cihelném z jakýchkoliv cihel pálených  na jakoukoliv maltu vápenou nebo vápenocementovou, plochy do 1 m2, tloušťky do 150 mm</t>
  </si>
  <si>
    <t>základovém nebo nadzákladovém,</t>
  </si>
  <si>
    <t>Nový otvor 600/750 mm : (0,6*0,75)</t>
  </si>
  <si>
    <t>971033541R00</t>
  </si>
  <si>
    <t>Vybourání otvorů ve zdivu cihelném z jakýchkoliv cihel pálených  na jakoukoliv maltu vápenou nebo vápenocementovou, plochy do 1 m2, tloušťky do 300 mm</t>
  </si>
  <si>
    <t>971052551R00</t>
  </si>
  <si>
    <t>Vybourání a prorážení otvorů v železobetonových zdech a příčkách plochy do 1 m2, tloušťky do 600 mm</t>
  </si>
  <si>
    <t>základových nebo nadzákladových,</t>
  </si>
  <si>
    <t>Nový otvor 600/750 mm : 2*(0,6*0,75)*0,2</t>
  </si>
  <si>
    <t>978059531R00</t>
  </si>
  <si>
    <t>Odsekání a odebrání obkladů stěn z obkládaček vnitřních z jakýchkoliv materiálů, plochy přes 2 m2</t>
  </si>
  <si>
    <t>včetně otlučení podkladní omítky až na zdivo,</t>
  </si>
  <si>
    <t>Stáv.obklad uvnitř bazénu : (8,0+3,5+2,75+3,0+2,75+3,5)*1,6</t>
  </si>
  <si>
    <t>Stáv.obklad zvýšené části bazénu : (8,4+3,9+2,75+3,0+2,75+3,9)*0,4</t>
  </si>
  <si>
    <t>767999801R00</t>
  </si>
  <si>
    <t>Demontáž ostatních doplňků staveb doplňků staveb  o hmotnosti přes 20 do 50 kg</t>
  </si>
  <si>
    <t>kg</t>
  </si>
  <si>
    <t>800-767</t>
  </si>
  <si>
    <t>Stáv.nerezové zábradlí do bazénu : (4,0+4,0)*5,0</t>
  </si>
  <si>
    <t>Stáv.nerezové madlo kolem bazénu : (2,65+2,5+3,0+2,75+3,5+5,5)*5,0</t>
  </si>
  <si>
    <t>PC-DEMONTÁŽ STÁV.TRYSEK,VPUSTI</t>
  </si>
  <si>
    <t>Demontáž stáv.sacích trysek, masážních trysek a dnové vpusti</t>
  </si>
  <si>
    <t>Sací trysky : 1+1</t>
  </si>
  <si>
    <t>Masážní trysky : 5</t>
  </si>
  <si>
    <t>Výtlačná tryska : 4</t>
  </si>
  <si>
    <t>Dnová vpusť : 1</t>
  </si>
  <si>
    <t>Skimmer : 2</t>
  </si>
  <si>
    <t>PC-DEMONTÁŽ ZVEDÁKU PRO ZTP</t>
  </si>
  <si>
    <t>Demontáž stáv.elektrického zvedáku pro ZTP vč.ekologické likvidace</t>
  </si>
  <si>
    <t>Stáv.zvedák pro ZTP : 1</t>
  </si>
  <si>
    <t>999281105R00</t>
  </si>
  <si>
    <t xml:space="preserve">Přesun hmot pro opravy a údržbu objektů pro opravy a údržbu dosavadních objektů včetně vnějších plášťů  výšky do 6 m,  </t>
  </si>
  <si>
    <t>Přesun hmot</t>
  </si>
  <si>
    <t>POL7_</t>
  </si>
  <si>
    <t>oborů 801, 803, 811 a 812</t>
  </si>
  <si>
    <t>711212000R00</t>
  </si>
  <si>
    <t>Izolace proti vodě nátěr podkladní pod hydroizolační stěrky</t>
  </si>
  <si>
    <t>800-711</t>
  </si>
  <si>
    <t>POL1_7</t>
  </si>
  <si>
    <t>Odd.771,pol.č. - keramická dlažba : 18,70</t>
  </si>
  <si>
    <t>711212002RT3</t>
  </si>
  <si>
    <t>Izolace proti vodě stěrka hydroizolační  proti zemní vlhkosti</t>
  </si>
  <si>
    <t>771101210R00</t>
  </si>
  <si>
    <t>Příprava podkladu pod dlažby penetrace podkladu pod dlažby</t>
  </si>
  <si>
    <t>800-771</t>
  </si>
  <si>
    <t>771575109RU1</t>
  </si>
  <si>
    <t>Montáž podlah z dlaždic keramických 300 x 300 mm, režných nebo glazovaných, hladkých, kladených do flexibilního tmele</t>
  </si>
  <si>
    <t>Nová dlažba kolem bazénu : 18,70</t>
  </si>
  <si>
    <t>771578011R00</t>
  </si>
  <si>
    <t>Zvláštní úpravy spár spára podlaha-stěna silikonem</t>
  </si>
  <si>
    <t>Spára kolem dlažby a nerezovým bazénem : (8,35+4,0+2,6+3,0+2,6+4,0+0,4*4)</t>
  </si>
  <si>
    <t>597642031R</t>
  </si>
  <si>
    <t>Dlažba keramická bez glazury (UGL); tl. = 9,0 mm; a = 298 mm; b = 298 mm; povrch: hladký, matný, protiskluzová úprava; mrazuvzdorný; protiskluznost: R10; µ = 0,5; barva: černá</t>
  </si>
  <si>
    <t>SPCM</t>
  </si>
  <si>
    <t>Specifikace</t>
  </si>
  <si>
    <t>POL3_</t>
  </si>
  <si>
    <t xml:space="preserve">Ztratné : </t>
  </si>
  <si>
    <t>Nová dlažba kolem bazénu : 18,70*1,10</t>
  </si>
  <si>
    <t>998771101R00</t>
  </si>
  <si>
    <t>Přesun hmot pro podlahy z dlaždic v objektech výšky do 6 m</t>
  </si>
  <si>
    <t>50 m vodorovně</t>
  </si>
  <si>
    <t>Odd.781,pol.č. - keramický obklad : 0,96</t>
  </si>
  <si>
    <t>711212002RT6</t>
  </si>
  <si>
    <t>Izolace proti vodě stěrka hydroizolační  proti vlkosti a tlakové vodě</t>
  </si>
  <si>
    <t>781101210R00</t>
  </si>
  <si>
    <t>Příprava podkladu pod obklady penetrace podkladu pod obklady</t>
  </si>
  <si>
    <t>781111131R00</t>
  </si>
  <si>
    <t>Doplňkové práce při provádění obkladů vyplnění dilatačních spár tmelem</t>
  </si>
  <si>
    <t>Nový obklad kolem sloupů u bazénu : 2*(0,4*2)</t>
  </si>
  <si>
    <t>781419706R00</t>
  </si>
  <si>
    <t>Montáž obkladů vnitřních z obkládaček pórovinových příplatky k položkám montáže obkladů vnitřních z obkladaček pórovinových příplatek za spárovací vodotěsnou hmotu - plošně</t>
  </si>
  <si>
    <t>781475112RV1</t>
  </si>
  <si>
    <t>Montáž obkladů vnitřních z dlaždic keramických kladených do tmele 150 x 150 mm,  , kladených do flexibilního tmele</t>
  </si>
  <si>
    <t>RTS 23/ I</t>
  </si>
  <si>
    <t>Nový obklad kolem sloupů u bazénu : 2*(0,4*4)*0,3</t>
  </si>
  <si>
    <t>597813552R</t>
  </si>
  <si>
    <t>Obklad keramický typ: běžný; s glazurou (GL); tl. = 6,0 mm; a = 148 mm; b = 148 mm; povrch: hladký, matný; barva: tmavě šedá</t>
  </si>
  <si>
    <t>Nový obklad kolem sloupů u bazénu : 2*(0,4*4)*0,3*1,10</t>
  </si>
  <si>
    <t>998781101R00</t>
  </si>
  <si>
    <t>Přesun hmot pro obklady keramické v objektech výšky do 6 m</t>
  </si>
  <si>
    <t>979094211R00</t>
  </si>
  <si>
    <t>Nakládání nebo překládání vybourané suti</t>
  </si>
  <si>
    <t>Přesun suti</t>
  </si>
  <si>
    <t>POL8_</t>
  </si>
  <si>
    <t>979011221R00</t>
  </si>
  <si>
    <t>Svislá doprava suti a vybouraných hmot nošením za prvé podlaží pod základním podlažím</t>
  </si>
  <si>
    <t>979011229R00</t>
  </si>
  <si>
    <t>Svislá doprava suti a vybouraných hmot nošením příplatek za každé další podlaží pod prvním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</si>
  <si>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</si>
  <si>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</si>
  <si>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</si>
  <si>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</si>
  <si>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</si>
  <si>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</si>
  <si>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</si>
  <si>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</si>
  <si>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</si>
  <si>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skládku za uložení, směs betonu, cihel a dřeva,  , skupina 17 09 04 z Katalogu odpadů</t>
  </si>
  <si>
    <t>722130801R00</t>
  </si>
  <si>
    <t>Demontáž potrubí z ocelových trubek závitových do DN 25</t>
  </si>
  <si>
    <t>800-721</t>
  </si>
  <si>
    <t>722260812R00</t>
  </si>
  <si>
    <t>Demontáž vodoměrů závitových G 3/4"</t>
  </si>
  <si>
    <t>kus</t>
  </si>
  <si>
    <t>734200822R00</t>
  </si>
  <si>
    <t>Demontáž závitových armatur se dvěma závity, přes 1/2 do G 1"</t>
  </si>
  <si>
    <t>800-731</t>
  </si>
  <si>
    <t>998725201R00</t>
  </si>
  <si>
    <t>Přesun hmot pro zařizovací předměty v objektech výšky do 6 m</t>
  </si>
  <si>
    <t>vodorovně do 50 m</t>
  </si>
  <si>
    <t>721170967R00</t>
  </si>
  <si>
    <t>Opravy odpadního potrubí novodurového propojení dosavadního potrubí PVC, D 160 mm</t>
  </si>
  <si>
    <t>721176103R00</t>
  </si>
  <si>
    <t>Potrubí HT připojovací vnější průměr D 50 mm, tloušťka stěny 1,8 mm, DN 50</t>
  </si>
  <si>
    <t>včetně tvarovek, objímek. Bez zednických výpomocí.</t>
  </si>
  <si>
    <t>721290111R00</t>
  </si>
  <si>
    <t>Zkouška těsnosti kanalizace v objektech vodou, DN 125</t>
  </si>
  <si>
    <t>pc 72108</t>
  </si>
  <si>
    <t>Stavební výpomoce</t>
  </si>
  <si>
    <t>hod</t>
  </si>
  <si>
    <t>998721202R00</t>
  </si>
  <si>
    <t>v objektech výšky do 12 m</t>
  </si>
  <si>
    <t>722170934R00</t>
  </si>
  <si>
    <t>Opravy vodovodního potrubí z plastových trubek spojka přímá - mosaz  vnitřní závit , 32x1</t>
  </si>
  <si>
    <t>722172611R00</t>
  </si>
  <si>
    <t>Potrubí z plastických hmot polypropylenové potrubí PP-R, D 20 mm, s 2,8 mm, PN 16, polyfúzně svařované, bez zednických výpomocí</t>
  </si>
  <si>
    <t>včetně tvarovek, bez zednických výpomocí</t>
  </si>
  <si>
    <t>722172613R00</t>
  </si>
  <si>
    <t>Potrubí z plastických hmot polypropylenové potrubí PP-R, D 32 mm, s 4,4 mm, PN 16, polyfúzně svařované, bez zednických výpomocí</t>
  </si>
  <si>
    <t>722181225RT7</t>
  </si>
  <si>
    <t>Izolace vodovodního potrubí návleková z trubic z pěnového polyetylenu s povrchovou ochrannou hliníkovou fólií zesílenou sklorohoží 5x5 mm, tloušťka stěny 25 mm, d 22 mm</t>
  </si>
  <si>
    <t>722220992R00</t>
  </si>
  <si>
    <t>Opravy armatur závitových zpětná montáž armatur se dvěma závity , G 1"</t>
  </si>
  <si>
    <t>722235113R00</t>
  </si>
  <si>
    <t>Kohout kulový, mosazný, vnitřní-vnitřní závit, DN 25, PN 25, včetně dodávky materiálu</t>
  </si>
  <si>
    <t>722260922R00</t>
  </si>
  <si>
    <t>Montáž vodoměrů závitových G 3/4"</t>
  </si>
  <si>
    <t>722181225RU2</t>
  </si>
  <si>
    <t>z trubic z pěnového polyetylenu s povrchovou ochrannou hliníkovou fólií zesílenou sklorohoží 5x5 mm, tloušťka stěny 25 mm, d 35 mm</t>
  </si>
  <si>
    <t>722190401R00</t>
  </si>
  <si>
    <t>DN 15</t>
  </si>
  <si>
    <t>722220111R00</t>
  </si>
  <si>
    <t>nátrubková mosazná pro výtokový ventil, vnitřní závit, DN 15, PN 10, včetně dodávky materiálu</t>
  </si>
  <si>
    <t>722280108R00</t>
  </si>
  <si>
    <t>přes DN 40 do DN 50</t>
  </si>
  <si>
    <t>722290234R00</t>
  </si>
  <si>
    <t>do DN 80</t>
  </si>
  <si>
    <t>pc 72201</t>
  </si>
  <si>
    <t>998722202R00</t>
  </si>
  <si>
    <t>725219401R00</t>
  </si>
  <si>
    <t>Umyvadlo montáž na šrouby do zdiva</t>
  </si>
  <si>
    <t>soubor</t>
  </si>
  <si>
    <t>725017331R00</t>
  </si>
  <si>
    <t>Umývátko na šrouby, bílé, šířka 450 mm, hloubka 370 mm</t>
  </si>
  <si>
    <t>725829301R00</t>
  </si>
  <si>
    <t>Montáž baterií umyvadlových a dřezových umyvadlové a dřezové stojánkové</t>
  </si>
  <si>
    <t>725860202R00</t>
  </si>
  <si>
    <t>Zápachová uzávěrka (sifon) pro zařizovací předměty D 40, 50 mm x 6/4"; pro dřezy; PP; příslušenství stavitelný kulový kloub, včetně dodávky materiálu</t>
  </si>
  <si>
    <t>725-02</t>
  </si>
  <si>
    <t>OČNÍ SPRCHA K UPEVNĚNÍ NA STĚNU, 1 STŘÍKACÍ HLAVA</t>
  </si>
  <si>
    <t>ks</t>
  </si>
  <si>
    <t>725299101R00</t>
  </si>
  <si>
    <t>mýdelníků, držáků apod.</t>
  </si>
  <si>
    <t>725869218R00</t>
  </si>
  <si>
    <t xml:space="preserve">U-sifonu,  </t>
  </si>
  <si>
    <t>55144334R</t>
  </si>
  <si>
    <t>Ventil výtokový použití: umyvadlo; typ: stojánkový; materiál: mosaz; spouštění: manuální; povrchová úprava: chrom</t>
  </si>
  <si>
    <t>998725203R00</t>
  </si>
  <si>
    <t>Přesun hmot pro zařizovací předměty v objektech výšky do 24 m</t>
  </si>
  <si>
    <t>767995101R00</t>
  </si>
  <si>
    <t>hmotnosti do 5 kg</t>
  </si>
  <si>
    <t>pc 76701</t>
  </si>
  <si>
    <t>Dodávka objímek, tyčí, šroubu atd.</t>
  </si>
  <si>
    <t>998767202R00</t>
  </si>
  <si>
    <t>PC - DEMONTÁŽ POTRUBÍ</t>
  </si>
  <si>
    <t>Demontáž stáv.odvětrávacího plechového potrubí 400/200 mm (cca 1,5 m) s ventilátorem</t>
  </si>
  <si>
    <t xml:space="preserve">PC - MONTÁŽ, MONT. MATERIÁL </t>
  </si>
  <si>
    <t>Montáž a montážní materiál</t>
  </si>
  <si>
    <t>PC - POTRUBÍ 4 HRANÉ</t>
  </si>
  <si>
    <t>Potrubí 4 hrané - pozinkovaný plech 3 m2 vč.redukce potrubí 500/250 mm na 400/200 mm - specifikace</t>
  </si>
  <si>
    <t xml:space="preserve">m2    </t>
  </si>
  <si>
    <t>PC - TLUMÍCÍ VLOŽKA</t>
  </si>
  <si>
    <t>Tlumící vložka 500x250 - specifikace</t>
  </si>
  <si>
    <t>PC - TLUMIČ HLUKU</t>
  </si>
  <si>
    <t>Tlumič hluku buňkový s perforovaným plechem 250x500 - 1000 - specifikace</t>
  </si>
  <si>
    <t>PC - VENTILÁTOR</t>
  </si>
  <si>
    <t>Ventilátor radiální s EC motorem 500x250, V=2 000m3/h, dp=250 Pa - specifikace</t>
  </si>
  <si>
    <t>713 01</t>
  </si>
  <si>
    <t>Montáž izolace z min. vaty</t>
  </si>
  <si>
    <t xml:space="preserve">m     </t>
  </si>
  <si>
    <t>Odkaz na mn. položky pořadí 9 : 8,00000</t>
  </si>
  <si>
    <t>631547116R</t>
  </si>
  <si>
    <t>pouzdro potrubní řezané; minerální vlákno; povrchová úprava Al fólie se skelnou mřížkou; vnitřní průměr 42,0 mm; tl. izolace 30,0 mm; provozní teplota  do 250 °C; tepelná vodivost (10°C) 0,0330 W/mK; tepelná vodivost (50°C) 0,037 W/mK</t>
  </si>
  <si>
    <t>8</t>
  </si>
  <si>
    <t>998713201R00</t>
  </si>
  <si>
    <t>Přesun hmot pro izolace tepelné v objektech výšky do 6 m</t>
  </si>
  <si>
    <t>800-713</t>
  </si>
  <si>
    <t>PC 01</t>
  </si>
  <si>
    <t>Odvoz demontovaného materiálu</t>
  </si>
  <si>
    <t>kpl</t>
  </si>
  <si>
    <t>PC39</t>
  </si>
  <si>
    <t>Vypuštění, napuštění, odvzdušnění topného systému</t>
  </si>
  <si>
    <t xml:space="preserve">hod   </t>
  </si>
  <si>
    <t>PC</t>
  </si>
  <si>
    <t>Demontáž potrubí</t>
  </si>
  <si>
    <t>R-položka</t>
  </si>
  <si>
    <t>POL12_1</t>
  </si>
  <si>
    <t>Demontáž tepelné izolace</t>
  </si>
  <si>
    <t>Demontáže ostatní</t>
  </si>
  <si>
    <t xml:space="preserve">armatur, odřezání a demontáž ocel. konstrukcí, exp. nádob : </t>
  </si>
  <si>
    <t>733111116R00</t>
  </si>
  <si>
    <t>Potrubí z trubek závitových ocelových bezešvých, běžných, v kotelnách a strojovnách, DN 32</t>
  </si>
  <si>
    <t>733113115R00</t>
  </si>
  <si>
    <t>Potrubí z trubek závitových příplatek k ceně za zhotovení přípojky z ocelových trubek závitových,  ,  , DN 25</t>
  </si>
  <si>
    <t>733113116R00</t>
  </si>
  <si>
    <t>Potrubí z trubek závitových příplatek k ceně za zhotovení přípojky z ocelových trubek závitových,  ,  , DN 32</t>
  </si>
  <si>
    <t>998733201R00</t>
  </si>
  <si>
    <t>Přesun hmot pro rozvody potrubí v objektech výšky do 6 m</t>
  </si>
  <si>
    <t>734209116R00</t>
  </si>
  <si>
    <t>Montáž závitové armatury se dvěma závity, G 5/4", bez dodávky materiálu</t>
  </si>
  <si>
    <t>734224814R00</t>
  </si>
  <si>
    <t>Ventil vyvažovací (regulační), s měřícími ventilky, přímý, mosazný, DN 32,  , PN 10, vnitřní-vnitřní, včetně dodávky materiálu</t>
  </si>
  <si>
    <t>734263314R00</t>
  </si>
  <si>
    <t>Šroubení topenářské, přímé, mosazné, DN 25, PN 10, včetně dodávky materiálu</t>
  </si>
  <si>
    <t>734295321R00</t>
  </si>
  <si>
    <t>Kohout kulový, napouštěcí a vypouštěcí, mosazný, DN 15, PN 10, včetně dodávky materiálu</t>
  </si>
  <si>
    <t>734295214R00</t>
  </si>
  <si>
    <t>Filtr mosazný, DN 32, PN 20, vnitřní-vnitřní závit, včetně dodávky materiálu</t>
  </si>
  <si>
    <t>734413143R00</t>
  </si>
  <si>
    <t>Teploměr s jímkou D 100 mm, délka jímky 75 mm, T = 0 až 120°C, včetně dodávky materiálu</t>
  </si>
  <si>
    <t>734419111R00</t>
  </si>
  <si>
    <t>Montáž teploměru  s pouzdrem nebo stonkem a jímkou, bez dodávky materiálu</t>
  </si>
  <si>
    <t>734421150R00</t>
  </si>
  <si>
    <t>Tlakoměr deformační 0-10 MPa č. 53312, D 100, včetně dodávky materiálu</t>
  </si>
  <si>
    <t>734429101R00</t>
  </si>
  <si>
    <t>Montáž tlakoměru deformačního 0-10 MPa, bez dodávky materiálu</t>
  </si>
  <si>
    <t>734 05</t>
  </si>
  <si>
    <t>kulový kohout otevřeno/zavřeno DN 32, kvs=32</t>
  </si>
  <si>
    <t>734 06</t>
  </si>
  <si>
    <t>Pohon s havarijní fukcí, pomocné kontakty, vč. montáže</t>
  </si>
  <si>
    <t>998734201R00</t>
  </si>
  <si>
    <t>Přesun hmot pro armatury v objektech výšky do 6 m</t>
  </si>
  <si>
    <t>Výroba a montáž atypických kovovových doplňků staveb hmotnosti do 5 kg</t>
  </si>
  <si>
    <t>12</t>
  </si>
  <si>
    <t>767 01</t>
  </si>
  <si>
    <t>Dodávka ocelových konstrukcí pro uchycení potrubí a zařízení</t>
  </si>
  <si>
    <t>Odkaz na mn. položky pořadí 25 : 12,00000</t>
  </si>
  <si>
    <t>998767201R00</t>
  </si>
  <si>
    <t>Přesun hmot pro kovové stavební doplňk. konstrukce v objektech výšky do 6 m</t>
  </si>
  <si>
    <t>783225100R00</t>
  </si>
  <si>
    <t xml:space="preserve">Nátěry kov.stavebních doplňk.konstrukcí syntetické dvojnásobné + 1x email,  </t>
  </si>
  <si>
    <t>800-783</t>
  </si>
  <si>
    <t>Odkaz na mn. položky pořadí 29 : 0,60000</t>
  </si>
  <si>
    <t>783226100R00</t>
  </si>
  <si>
    <t xml:space="preserve">Nátěry kov.stavebních doplňk.konstrukcí syntetické základní,  </t>
  </si>
  <si>
    <t>12*0,05</t>
  </si>
  <si>
    <t>783424140R00</t>
  </si>
  <si>
    <t>Nátěry potrubí a armatur syntetické potrubí, do DN 50 mm, dvojnásobné se základním nátěrem</t>
  </si>
  <si>
    <t>na vzduchu schnoucí</t>
  </si>
  <si>
    <t>210810045RT1</t>
  </si>
  <si>
    <t>Kabely silové CYKY 750 V, 3 x 1,5 mm2, pevně uloženého, včetně dodávky kabelu</t>
  </si>
  <si>
    <t>M21</t>
  </si>
  <si>
    <t>210810049RT1</t>
  </si>
  <si>
    <t>Kabely silové kabel CYKY-m 750 V, 4 x 1,5 mm2, pevně uložený včetně dodávky kabelu</t>
  </si>
  <si>
    <t>210810046RT3</t>
  </si>
  <si>
    <t>Kabel CYKY-m 750 V 3 x 2,5 mm2 pevně uložený</t>
  </si>
  <si>
    <t>210800116RT1</t>
  </si>
  <si>
    <t>Kabel CYKY 750 V 5x2,5 mm2 uložený pod omítkou</t>
  </si>
  <si>
    <t>210810055RT1</t>
  </si>
  <si>
    <t>Kabely silové kabel CYKY-m 750 V, 5 x 1,5 mm2, pevně uložený včetně dodávky materiálu</t>
  </si>
  <si>
    <t>210800119RT1</t>
  </si>
  <si>
    <t>Kabely silové CYKY 750 V, 7 x 1,5 mm2, uloženého pod omítkou, včetně dodávky kabelu</t>
  </si>
  <si>
    <t>210810057RT3</t>
  </si>
  <si>
    <t>Kabely silové CYKY 750 V, 5 žilového, pevně uloženého, včetně dodávky kabelu CYKY 5 x 10 mm2</t>
  </si>
  <si>
    <t>210800645RT1</t>
  </si>
  <si>
    <t>Vodič nn a vn CYA 4 mm2 uložený pevně, včetně dodávky vodiče CYA 4</t>
  </si>
  <si>
    <t>210800646RT1</t>
  </si>
  <si>
    <t>Vodič nn a vn CYA 6 mm2 uložený pevně, včetně dodávky vodiče CYA 6</t>
  </si>
  <si>
    <t>210800548RT1</t>
  </si>
  <si>
    <t>Montáž vodiče H07V-U (CY), 10 mm2, uloženého pevně, včetně dodávky vodiče</t>
  </si>
  <si>
    <t>210220321RT1</t>
  </si>
  <si>
    <t>Vedení uzemňovací svorky hromosvodové, svorka na potrubí "Bernard" včetně pásku (bez vodiče a připoj. vod.), včetně materiálu - svorka uzemňovací ZSA 16</t>
  </si>
  <si>
    <t>210800649RT1</t>
  </si>
  <si>
    <t>Vodič nn a vn CYA 25 mm2 uložený pevně, včetně dodávky vodiče CYA 25</t>
  </si>
  <si>
    <t>210100001R00</t>
  </si>
  <si>
    <t>Ukončení vodičů v rozvaděči + zapojení do 2,5 mm2</t>
  </si>
  <si>
    <t>210100003R00</t>
  </si>
  <si>
    <t>Ukončení vodičů v rozvaděči + zapojení do 16 mm2</t>
  </si>
  <si>
    <t>210111011RT6</t>
  </si>
  <si>
    <t>Spínací, spouštěcí a regulační ústrojí zásuvka domovní zapuštěná včetně zapojení, provedení 2P+PE, včetně dodávky zásuvky kompletní jednonásobné s ochr.kolíkem 16A/250VAC a rámečku</t>
  </si>
  <si>
    <t>PC35815778</t>
  </si>
  <si>
    <t>Spínač plovákový dodávka a montáž</t>
  </si>
  <si>
    <t>405417050R</t>
  </si>
  <si>
    <t>čidlo teplotní se senzorem NTC, materiál polyolefin, přívod PVC 2,5 m; rozsah -20 až 70°C; IP 67; použití podlahové vytápění, otápění potrubí</t>
  </si>
  <si>
    <t>210010321RT1</t>
  </si>
  <si>
    <t>Krabice odbočná KR 68, se zapojením-kruhová</t>
  </si>
  <si>
    <t>210010301RT1</t>
  </si>
  <si>
    <t>krabice přístrojová včetně dodávky, kruhová, průměr 73 mm, hloubka 30 mm,  , bez zapojení</t>
  </si>
  <si>
    <t>210010313RT1</t>
  </si>
  <si>
    <t>Krabice odbočná KO 125, bez zapojení-čtvercová</t>
  </si>
  <si>
    <t>PC210010478</t>
  </si>
  <si>
    <t>Krabice pancéřová z PH 8111,odbočná se zapojením, vč. dodávky krabice</t>
  </si>
  <si>
    <t>34561406R</t>
  </si>
  <si>
    <t>svorka spojovací krabicová řady 273 se zásuvným svorkovým spojem pro plné vodiče, barva šedá</t>
  </si>
  <si>
    <t>220301021R00</t>
  </si>
  <si>
    <t>Lišta elektroinstalační L 20</t>
  </si>
  <si>
    <t>220301022R00</t>
  </si>
  <si>
    <t>Lišta elektroinstalační L 40</t>
  </si>
  <si>
    <t>34572109R</t>
  </si>
  <si>
    <t>lišta elektroinstalační vkládací; mat. PVC samozhášivé; Š x V 24 x 22 mm; délka 3,00 m; bílá; stupeň hořlavosti A-C3; teplot.rozsah -5 až 60 °C</t>
  </si>
  <si>
    <t>34572125R</t>
  </si>
  <si>
    <t>lišta elektroinstalační vkládací; mat. PVC samozhášivé; Š x V 40 x 40 mm; délka 3,00 m; bílá; stupeň hořlavosti A-C3; teplot.rozsah -5 až 60 °C</t>
  </si>
  <si>
    <t>RTS 22/ II</t>
  </si>
  <si>
    <t>210010012RT1</t>
  </si>
  <si>
    <t>Trubky  trubka tuhá vč. příslušenství (kolena, přípojky atd.), PVC, uložená volně/pod omítku, průměr 23 mm, mech. pevnost 320 N/5 cm, včetně dodávky materiálu</t>
  </si>
  <si>
    <t>210010023RT1</t>
  </si>
  <si>
    <t>Trubky  trubka tuhá vč. příslušenství (kolena, přípojky atd.), PVC, uložená pevně, průměr 29 mm, mech. pevnost 320 N/5 cm, včetně dodávky materiálu</t>
  </si>
  <si>
    <t>PC553473989</t>
  </si>
  <si>
    <t>žlab kabelový 62/50 mm vč. víka, spojek, kolen, výložníků a uchycení, s integrovanou spojkou</t>
  </si>
  <si>
    <t>PC210020345</t>
  </si>
  <si>
    <t>Žlab kabelový s přísluš., 62/50 mm s víkem, vč.uchycení a výložníků</t>
  </si>
  <si>
    <t>Včetně kolen, T-kusů, prodlužovacích dílů, spojek apod.</t>
  </si>
  <si>
    <t>211010006RT1</t>
  </si>
  <si>
    <t>Hmoždinky Osazení hmoždinky do ostrých cihel/kamene, HM 8</t>
  </si>
  <si>
    <t>PC358914799</t>
  </si>
  <si>
    <t>Samostatná rozváděčová, krytí IP54/20, V x Š x H 1500 x 600 x 300</t>
  </si>
  <si>
    <t>včetně příslušenství, přípojnice, vnitřní propojení, svorky, vývodky, apod</t>
  </si>
  <si>
    <t>35834346T</t>
  </si>
  <si>
    <t>Páčkový spínač APN-63-3, In 63 A, Ue 230/400 V a.c., 60/220 V d.c., 3-pól, šířka 3 moduly</t>
  </si>
  <si>
    <t>VL2011</t>
  </si>
  <si>
    <t>358938368T</t>
  </si>
  <si>
    <t>Svodič přepětí SVC-350-3N-MZS, typ 2, In 20 kA, Uc 350 V a.c., Výměnné moduly, se signalizací, varistor</t>
  </si>
  <si>
    <t>35822002316R</t>
  </si>
  <si>
    <t>jistič modulární jmen.proud 32,00 A; charakt. B; počet pólů 3; jmenovitá zkratová schopnost/230 V a.c. 10 kA; tepl.okolí -25 do + 55 °C; IP 20</t>
  </si>
  <si>
    <t>35835664T</t>
  </si>
  <si>
    <t>Pomocný spínač PS-LS-1100, 1x zapínací kontakt, 1x rozpínací kontakt, pro LST, AST</t>
  </si>
  <si>
    <t>35835704T</t>
  </si>
  <si>
    <t>Napěťová spoušť SV-LS-X400-1010, Ue 400 V a.c. / 440 V d.c., 1x zapínací kontakt, 1x přepínací kontakt, pro LST, AST</t>
  </si>
  <si>
    <t>35824725R</t>
  </si>
  <si>
    <t>pojistka válcová vel. 22x58 mm; charakt. gG; jmen.proud 25 A</t>
  </si>
  <si>
    <t>35814028T</t>
  </si>
  <si>
    <t>Signálka s integrovanou LED, zelená, 230V AC</t>
  </si>
  <si>
    <t>PC358140230</t>
  </si>
  <si>
    <t>Signálka s integrovanou LED, žlutá, 230V AC</t>
  </si>
  <si>
    <t>35814029T</t>
  </si>
  <si>
    <t>Signálka s integrovanou LED, bílá, 230V AC</t>
  </si>
  <si>
    <t xml:space="preserve">kus   </t>
  </si>
  <si>
    <t>35835681T</t>
  </si>
  <si>
    <t>Kolébkový přepínač MSK-001-102, Ith 16 A, Ue 250 V a.c., 12 V d.c., 1x přepínací kontakt, s mezipolohou</t>
  </si>
  <si>
    <t>PC358455225</t>
  </si>
  <si>
    <t>GSM Hlásič pro zasílání SMS,  vč. napáj.zdroje 12 V DC, 4x vstup,  bez SIM karty, ( SIM dodávkou provozovatele)</t>
  </si>
  <si>
    <t xml:space="preserve">sada  </t>
  </si>
  <si>
    <t>35813320.AR</t>
  </si>
  <si>
    <t>ovladač provedení tlačítkový"Nouzové zastavení" s hřib.knoflíkem pr.40(rudá); kovové provedení; typ tlačítka s mžikovou funkcí "stiskni-táhni"; typ kontaktu 1 x Z, 1 x V; šroubové připojovací svorky</t>
  </si>
  <si>
    <t>35838648T</t>
  </si>
  <si>
    <t>Odpínač válcových pojistek OPV22S-3 Ie 125 A, Ue 690 V, provedení s možností signalizace, pro, válcové pojistkové vložky 22×58, 3-pól. provedení</t>
  </si>
  <si>
    <t>35824754R</t>
  </si>
  <si>
    <t>odpínač pojistek počet pólů 1; vel.poj.vložky 14x51mm; max.proud poj.vložky 63 A; teplota okolí -25 do +55 °C; IP 20</t>
  </si>
  <si>
    <t>RTS 15/ II</t>
  </si>
  <si>
    <t>35824711R</t>
  </si>
  <si>
    <t>pojistka válcová vel. 14x51 mm; charakt. gG; jmen.proud 4 A</t>
  </si>
  <si>
    <t>35824729R</t>
  </si>
  <si>
    <t>pojistka válcová vel. 22x58 mm; charakt. gG; jmen.proud 63 A</t>
  </si>
  <si>
    <t>35822001011R</t>
  </si>
  <si>
    <t>jistič modulární jmen.proud 4,00 A; charakt. B; počet pólů 1; jmenovitá zkratová schopnost/230 V a.c. 10 kA; tepl.okolí -25 do + 55 °C; IP 20</t>
  </si>
  <si>
    <t>35822001012R</t>
  </si>
  <si>
    <t>jistič modulární jmen.proud 6,00 A; charakt. B; počet pólů 1; jmenovitá zkratová schopnost/230 V a.c. 10 kA; tepl.okolí -25 do + 55 °C; IP 20</t>
  </si>
  <si>
    <t>35822002329R</t>
  </si>
  <si>
    <t>jistič modulární jmen.proud 10,00 A; charakt. C; počet pólů 3; jmenovitá zkratová schopnost/230 V a.c. 10 kA; tepl.okolí -25 do + 55 °C; IP 20</t>
  </si>
  <si>
    <t>35838271T</t>
  </si>
  <si>
    <t>Proudový chránič s nadproudovou ochranou OLI-6B-1N-030AC, In 6 A, Ue 230 V a.c., charakteristika B, Idn 30 mA, 1+N-pól, Icn 10 kA, typ AC</t>
  </si>
  <si>
    <t>35838328T</t>
  </si>
  <si>
    <t>Proudový chránič s nadproudovou ochranou OLI-10B-1N-030AC-G, In 10 A, Ue 230 V a.c., charakteristika B, Idn 30 mA, 1+N-pól, Icn 10 kA, typ AC-G</t>
  </si>
  <si>
    <t>35838463T</t>
  </si>
  <si>
    <t>Spouštěč motoru SM253-4, 1,5 kW / 400 V / 50 Hz, In 4 A, rozsah nastavení 2,8 - 4 A, velikost 25</t>
  </si>
  <si>
    <t>35837927T</t>
  </si>
  <si>
    <t>Spínač PS-SM-B11, 1x zapínací kontakt, 1x rozpínací kontakt, pro SM12, SM25, SM50, SM100, boční montáž</t>
  </si>
  <si>
    <t>35837861T</t>
  </si>
  <si>
    <t>Stykač ST123-7-A230-10, 3 kW / 400 V / 50 Hz / AC-3, Ie 7 A / AC-3, Uc 230 V a.c., 1x zapínací kontakt, velikost 12</t>
  </si>
  <si>
    <t>35836642T</t>
  </si>
  <si>
    <t>Instalační stykač RSI-20-11-A230-M, Ith 20 A, Uc 230 V a.c., 1x zapínací kontakt, 1x rozpínací kontakt, s manuálním ovládáním</t>
  </si>
  <si>
    <t>35837888T</t>
  </si>
  <si>
    <t>Spínač PS-ST12X-C11, 1x zapínací kontakt, 1x rozpínací kontakt, pro ST12, čelní montáž</t>
  </si>
  <si>
    <t>PC358257123</t>
  </si>
  <si>
    <t>PT-relé 230VAC 6A 4-pólové</t>
  </si>
  <si>
    <t>PC358939110354</t>
  </si>
  <si>
    <t>relé 4PK/6A/24V, ovládací napětí 24/200 ÷ 240 V a.c., 24 V d.c.</t>
  </si>
  <si>
    <t>PC37421101205</t>
  </si>
  <si>
    <t>Transformátor 230/24V, 100VA</t>
  </si>
  <si>
    <t>PC374211012051</t>
  </si>
  <si>
    <t>softstartér 1,5kW, rozběh-doběh, dodávkaka montáž</t>
  </si>
  <si>
    <t>PC374211012052</t>
  </si>
  <si>
    <t>plovákový snímač, dodávka a montáž</t>
  </si>
  <si>
    <t>35835675T</t>
  </si>
  <si>
    <t>Impulzní relé MIR-16-001-A230, In 16 A, In 16 A, Un 230 V a.c., Un 230 V a.c., 1x přepínací kontakt, 1 x přepínací kontakt</t>
  </si>
  <si>
    <t>PC360190088</t>
  </si>
  <si>
    <t>Montáž  rozvaděče</t>
  </si>
  <si>
    <t>PC210122356</t>
  </si>
  <si>
    <t>Mtž svodič blesk nn 1st 1pól -35kA</t>
  </si>
  <si>
    <t>210120441R00</t>
  </si>
  <si>
    <t>Montáž jističe třípólového</t>
  </si>
  <si>
    <t>modulárního, do rozvodné skříně</t>
  </si>
  <si>
    <t>210120421R00</t>
  </si>
  <si>
    <t>Montáž jističe jednopólového</t>
  </si>
  <si>
    <t>210120803R00</t>
  </si>
  <si>
    <t>Chránič proudový dvoupólový do 40 A</t>
  </si>
  <si>
    <t>210130003R00</t>
  </si>
  <si>
    <t>Stykač vzduchový vestavný SU 130 40 A 3póly</t>
  </si>
  <si>
    <t>35838329T</t>
  </si>
  <si>
    <t>Proudový chránič s nadproudovou ochranou OLI-16B-1N-030AC-G, In 16 A, Ue 230 V a.c., charakteristika B, Idn 30 mA, 1+N-pól, Icn 10 kA, typ AC-G</t>
  </si>
  <si>
    <t>PC37421101206</t>
  </si>
  <si>
    <t>Transformátor 230/12V, 200VA</t>
  </si>
  <si>
    <t>905      R01</t>
  </si>
  <si>
    <t>Hzs-revize provoz.souboru a st.obj., Revize, Revize</t>
  </si>
  <si>
    <t>h</t>
  </si>
  <si>
    <t>PC905122      R01</t>
  </si>
  <si>
    <t>Demontáž stávajícího zařízení, rozvaděče,přístroje</t>
  </si>
  <si>
    <t>PC905123     R01</t>
  </si>
  <si>
    <t>Úprava stávajícího zařízení</t>
  </si>
  <si>
    <t>PC905124     R01</t>
  </si>
  <si>
    <t>Napojení na stávající zařízení</t>
  </si>
  <si>
    <t>1.1.</t>
  </si>
  <si>
    <t>Pískový filtr z polyesterového laminátu praný vodou;</t>
  </si>
  <si>
    <t>POL3_0</t>
  </si>
  <si>
    <t>Pol__0002</t>
  </si>
  <si>
    <t>ventilová baterie</t>
  </si>
  <si>
    <t>1.2.</t>
  </si>
  <si>
    <t>Filtrační písková náplň - křemičitý písek</t>
  </si>
  <si>
    <t>1.3.</t>
  </si>
  <si>
    <t>Horizontální oběhové čerpadlo filtrace vč. předfiltru</t>
  </si>
  <si>
    <t>1.4.</t>
  </si>
  <si>
    <t>Automatická měřící a dávkovací stance Cl, pH, Redox,teplota</t>
  </si>
  <si>
    <t>Pol__0006</t>
  </si>
  <si>
    <t>VA DATALOG - komunikace s PC, záznam dat</t>
  </si>
  <si>
    <t>1.5.</t>
  </si>
  <si>
    <t>Automatická dávkovací stanice složená z :</t>
  </si>
  <si>
    <t>1.6.</t>
  </si>
  <si>
    <t>Polypropylénová jímka pod kanystrem s chémií</t>
  </si>
  <si>
    <t>1.7.</t>
  </si>
  <si>
    <t>Horizontální oběhové čerpadlo vč. předfiltru - měřená voda</t>
  </si>
  <si>
    <t>1.8.</t>
  </si>
  <si>
    <t>Průtokoměr D 63</t>
  </si>
  <si>
    <t>1.9.</t>
  </si>
  <si>
    <t>Registrační vodoměr dopouštěné vody do akumulační nádrže D32</t>
  </si>
  <si>
    <t>1.10.</t>
  </si>
  <si>
    <t>Elektroventil na dopouštěné vodě D32</t>
  </si>
  <si>
    <t>1.11.</t>
  </si>
  <si>
    <t>Elektroventil na měřené vodě D32</t>
  </si>
  <si>
    <t>1.12.</t>
  </si>
  <si>
    <t>Polypropylénová akmulační nádrž o objemu 5,0m3</t>
  </si>
  <si>
    <t>1.13.</t>
  </si>
  <si>
    <t>Bázenový výměník tepla - trubkový výkon 145 kW (122 000kcal.)</t>
  </si>
  <si>
    <t>1.14.</t>
  </si>
  <si>
    <t>Horizontální oběhové čerpadlo masáž nohou vč. předfiltru</t>
  </si>
  <si>
    <t>1.15.</t>
  </si>
  <si>
    <t>Horizontální oběhové čerpadlo masážní trysky bez předfiltru</t>
  </si>
  <si>
    <t>1.16.</t>
  </si>
  <si>
    <t>1.17.</t>
  </si>
  <si>
    <t>Středotlaká UV lampa - ruční stírání</t>
  </si>
  <si>
    <t>1.18.</t>
  </si>
  <si>
    <t>Potrubní rozvody :</t>
  </si>
  <si>
    <t>1.19.</t>
  </si>
  <si>
    <t>Komplexní zkoušky, základní provozní náplně pro komplexní</t>
  </si>
  <si>
    <t>1.20.</t>
  </si>
  <si>
    <t>Doprava a montáž uvedené technologie</t>
  </si>
  <si>
    <t>1.21.</t>
  </si>
  <si>
    <t>Demontáž stávající technologie vč. její likvidace</t>
  </si>
  <si>
    <t>1.01.</t>
  </si>
  <si>
    <t>TĚLESO BAZÉNOVÉ VANY s přelivnými žlábky s vnějším opláštěním nerezí DIN 1.4462 do výše 21cm po, celém obvodu</t>
  </si>
  <si>
    <t>TĚLESO BAZÉNOVÉ VANY s přelivnými žlábky s vnějším opláštěním nerezí DIN 1.4462 do výše 21cm po celém obvodu</t>
  </si>
  <si>
    <t>Tímto způsobem je vytvořena nerezová samonosná vodotěsná vana.</t>
  </si>
  <si>
    <t>1.02.</t>
  </si>
  <si>
    <t>DNO BAZÉNU S PROTISKLUZOVOU ÚPRAVOU S KRUHOVÝM NOPY</t>
  </si>
  <si>
    <t>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PD.Provedení bude doloženo technickým listem.</t>
  </si>
  <si>
    <t>1.03.</t>
  </si>
  <si>
    <t>Tepelná izolace (4-6cm) zadní části baz. stěny (dílna)</t>
  </si>
  <si>
    <t>Stříkaná izolace je dvousložková polyuretanová pěna s uzavřenou strukturou buněk o hustotě 35-38kg/m3, která je ideálním řešením na izolaci bazénových stěn. Díky nízké hmotnosti nazatěžuje bazénovou konstrukci a dokonale přilne ke všem povrchům.Provedení bude doloženo technickým listem.</t>
  </si>
  <si>
    <t>2.01.</t>
  </si>
  <si>
    <t>Schodiště do bazénu (kruhové nopy) - přímé, 7 stupňů, šíře 1m</t>
  </si>
  <si>
    <t>U veřejných bazénů je požadavek na zabarvení okraje stupnic. Jedná se o termotlakově nanášené vinylové pásy, které barevně odliší jednotlivé části bazénové konstrukce. Toto řešení umožňuje dodatečné opravy a úpravy barevných ploch.</t>
  </si>
  <si>
    <t>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5013.Provedení bude doloženo technickým listem.</t>
  </si>
  <si>
    <t>2.02.</t>
  </si>
  <si>
    <t>Zábradlí k vodě - povrch.úpr. LESK (ke schodům) - přímé</t>
  </si>
  <si>
    <t>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lesku.Provedení bude doloženo technickým listem.</t>
  </si>
  <si>
    <t>2.03.</t>
  </si>
  <si>
    <t>Zábradlí ke stěně - povrch.úpr. LESK (ke schodům a stěně) - přímé</t>
  </si>
  <si>
    <t>Zábradlí k bazénové stěně je koncipováno jako bezpečnostní prvek v bazénové sestavě, zajišťující nebezpečí pádu osob na schodiště ze strany ochozu kolem bazénu.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lesku.Provedení bude doloženo technickým listem.</t>
  </si>
  <si>
    <t>2.04.</t>
  </si>
  <si>
    <t>Rehabilitační madlo - LESK</t>
  </si>
  <si>
    <t>Je tvořeno trubkou TR KR 40x2mm, provedení, tvar a ukotvení dle PD. Provedení vsouladu sČSN EN 13451. Povrch madla technologicky opatřený manuálním leštěním do zrcadlového lesku. Provedení bude doloženo technickým listem.</t>
  </si>
  <si>
    <t>3.01.</t>
  </si>
  <si>
    <t>Kanál dnového rozvodu s krytem, opatřeným protiskluzovým dezénem</t>
  </si>
  <si>
    <t>Pro přívod čerstvé vody do bazénu, jsou ve dně bazénu zabudovány 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t>
  </si>
  <si>
    <t>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Provedení bude doloženo technickým listem.</t>
  </si>
  <si>
    <t>3.02.</t>
  </si>
  <si>
    <t>Čisticí část dnového kanálu s bezšroubovým uzávěrem krytu</t>
  </si>
  <si>
    <t>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 krytu čistící části. Provedení bude doloženo technickým listem.</t>
  </si>
  <si>
    <t>3.03.</t>
  </si>
  <si>
    <t>Odtok ze žlábku</t>
  </si>
  <si>
    <t>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 Provedení bude doloženo technickým listem.</t>
  </si>
  <si>
    <t>3.04.</t>
  </si>
  <si>
    <t>Tlumič hluku ve žlábku (plastový)</t>
  </si>
  <si>
    <t>Slouží ksnížení hlučnosti vznikající vmístě odtoku ze žlábku především u vnitřních bazénů. Tlumič je navržen jako jednoduše upevňovaný segment do konstrukce přelivného žlábku. Rozměry a provedení dle PD .</t>
  </si>
  <si>
    <t>3.05.</t>
  </si>
  <si>
    <t>Sací kanál atrakcí L=1,25m s bezšroubovým uzávěrem krytu</t>
  </si>
  <si>
    <t>Zajišťuje bezpečné sání vody z bazénu pro nainstalované vodní atrakce. Velikost a tvar dle PD, skládá se z uzavřené krabicové konstrukce, pevně ukotvené k betonovému základu a navařené na bazénové dno. Kanál je opatřen demontovatelným bezpečnostním děrovaným krytem umístěným v úrovni dna bazénu s těsněním z elastického pryžového materiálu. Odvodní potrubí do vzdálenosti 0,50 m od hrany bazénu, ukončené lemem a přírubou musí odpovídat platné PD a ČSN EN 1092-1.</t>
  </si>
  <si>
    <t>Musí být dodrženy bezpečnostně technické požadavky dle ČSN EN 13451 část 1/3 (např. doklad o kontrole zachycování vlasů). Kryt sacího kanálu je upevněn k otvoru sacího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t>
  </si>
  <si>
    <t>3.06.</t>
  </si>
  <si>
    <t>Odtok ze dna bazénu s bezšroubovým uzávěrem krytu</t>
  </si>
  <si>
    <t>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t>
  </si>
  <si>
    <t>3.07.</t>
  </si>
  <si>
    <t>Tryska měření chlóru ve stěně bazénu s bezšroubovým uzávěrem krytu - kruhová</t>
  </si>
  <si>
    <t>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 Děrovaný kryt trysky je upevněn k otvoru pomocí bezšroubového rychlouzávěru, který zajistí obsluze bazénů rychlé a snadné otevírání a zavírání. Požadavek na doložení technického listu.</t>
  </si>
  <si>
    <t>3.08.</t>
  </si>
  <si>
    <t>Potrubní rozvody</t>
  </si>
  <si>
    <t>Potrubní rozvody v rozsahu a dimenzi dle PD. Provedení dle normy ČSN EN 1090-1.</t>
  </si>
  <si>
    <t>4.01.</t>
  </si>
  <si>
    <t>Roštnice PP přímá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</si>
  <si>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t>
  </si>
  <si>
    <t>4.02.</t>
  </si>
  <si>
    <t>Roštnice PP rohová - 330mm - bílá</t>
  </si>
  <si>
    <t>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t>
  </si>
  <si>
    <t>4.03.</t>
  </si>
  <si>
    <t>Bezpečnostní zn. - informační piktogram (roštnice přímá)</t>
  </si>
  <si>
    <t>Bezpečnostní značka s piktogramem např. "pro neplavce, hl. vody". Umístění v jedné úrovni s horní stranou roštnice, bez výstupků a ostrých hran.</t>
  </si>
  <si>
    <t>Deska s označením modrá, rám a symbolika bílá.</t>
  </si>
  <si>
    <t>4.04.</t>
  </si>
  <si>
    <t>Servisní kufřík pro veřejné bazény</t>
  </si>
  <si>
    <t>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t>
  </si>
  <si>
    <t>4.05.</t>
  </si>
  <si>
    <t>Nářadí pro montáž a demontáž víka dnového kanálu (veřejné bazény)</t>
  </si>
  <si>
    <t>Zařízení dodávané stělesem bazénu pro snadnou montáž a demontáž dnových kanálů. Návod na použití dodáván snávodem na obsluhu a údržbu bazénu.</t>
  </si>
  <si>
    <t>4.06.</t>
  </si>
  <si>
    <t>Bazénový hydraulický zvedák pro tělesně postižené</t>
  </si>
  <si>
    <t>Vyznačuje se jednoduchou obsluhou, vysokou adaptabilností a lehkým upevněním k okraji bazénu. Je usazen v nerezové patici, která je pevně fixována do podlahy u bazénu. Dá se snadno vyjmout a dle potřeby přenést. Osazením dalších patic je možno zvedák využít i na jiných místech.</t>
  </si>
  <si>
    <t>Nevyžaduje instalaci pod vodou, přívod elektrického proudu ani motor, pouze tlak ze standardního vodovodního rozvodu. Zvedací zařízení se obsluhuje pomocí ovládací páky. Speciální bezpečnostní pojistka uzamyká sedačku do doby, dokud se uživatel pohodlně neusadí. Pohyb sedačky je zajištěn tlakem vody, který uvolní bezpečnostní zámek v horní poloze zvedáku. Sedačka je vyrobena z polypropylénu a může být zatížena váhou do 110 kg při minimálním tlaku 0,4MPa (minimální tlak vody musí být 0,3MPa = 85 kg).</t>
  </si>
  <si>
    <t>Zařízení ocení jak vozíčkáři při všech vodních sportech a aktivitách, tak i rehabilitační pracovníci při své každodenní činnosti. Záruka poskytnuta v délce 24 měsíců.</t>
  </si>
  <si>
    <t>5.01.</t>
  </si>
  <si>
    <t>Podvodní reflektor 12 POW-LED, barva bílá studená - hranatý</t>
  </si>
  <si>
    <t>Skládá se z dílů reflektoru s čirým bezpečnostním sklem a nerezovým lemem, vestavné nerezové niky s chráničkou včetně přívodního kabelu, transformátoru a příslušenství podle následujícího popisu.</t>
  </si>
  <si>
    <t>Reflektor do plaveckých bazénů s vestavěnou POW-LED deskou s 12 LED, celkem 47W (svítivost 6900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t>
  </si>
  <si>
    <t>5.02.</t>
  </si>
  <si>
    <t>Tryska masážní malá - D50/1 (1m3/hod) - bez přisávání vzduchu - kruhová</t>
  </si>
  <si>
    <t>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</si>
  <si>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5.03.</t>
  </si>
  <si>
    <t>Tryska masážní malá - D50/8 (8-10 m3/hod) - bez přisávání vzduchu - kruhová</t>
  </si>
  <si>
    <t>5.04.</t>
  </si>
  <si>
    <t>Tryska masážní malá - D50/8 (8-10 m3/hod) - s přisáváním vzduchu - kruhová</t>
  </si>
  <si>
    <t>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t>
  </si>
  <si>
    <t>5.05.</t>
  </si>
  <si>
    <t>Dnová masáž nohou v hranatém provedení s bezšroubovým uzávěrem krytu</t>
  </si>
  <si>
    <t>pár</t>
  </si>
  <si>
    <t>Skládá se ze svařence z nerezové oceli o hraně 200mm, umístěného ve dně bazénu a pevně ukotveného do podkladního betonu a navařeného na bazénové dno. Plnící potrubí je vyvedeno minimálně 0,5 m za hranu bazénu a ukončeno lemovým kroužkem a přírubou nebo nátrubkem dle PD. Provedení konstrukce dle PD a ČSN EN 13451, resp. ČSN EN 1092-1. Požadavek na přívod vzduchu dle PD. Horní kryt vzduchovače tvoří  segment odpovídající tloušťky s otvory pro vyústění vzduchu do vodního sloupce. Horní hrana krytu musí být v úrovni dna bazénu. Děrovaný kryt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t>
  </si>
  <si>
    <t>5.06.</t>
  </si>
  <si>
    <t>Podvodní plná lavice přímá se šikmou opěrkou zad - bez vzd. masáže</t>
  </si>
  <si>
    <t>Konstrukce, provedení a statika lavice dle PD a musí odpovídat platným normám a legislativním předpisům. Podvodní sedací lavice plná přímá je tvořena ze šikmé opěrné a vodorovné sedací části. Lavice může být součástí stěny bazénu nebo jako samonosná celistvá konstrukce včetně výztužných a kotvících prvků dle statických požadavků a PD. Provedení v souladu s ČSN EN 13451.</t>
  </si>
  <si>
    <t>5.07.</t>
  </si>
  <si>
    <t>Tlačítko ovládání atrakcí a osvětlení</t>
  </si>
  <si>
    <t>Jedná se o piezoelektrické tlačítko pro ovládání bazénových atrakcí a osvětlení. Tlačítko včetně nerezového pouzdra je namontované na nerezovou konstrukci bazénu upřesněnou dle PD. Podsvícení tlačítka je možno volit ve čtyřech barevných provedeních. Dodávka včetně ovládací elektroniky. Dodávka bez elektroinstalačních prací, zapojení zajistí technologická firma.</t>
  </si>
  <si>
    <t>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t>
  </si>
  <si>
    <t>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t>
  </si>
  <si>
    <t>Stříkaná izolace je tepelná izolace nové generace, která dokonale přilne ke všem materiálům. Po aplikaci stříkané izolační pěny nevznikají  tepelné mosty.</t>
  </si>
  <si>
    <t>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t>
  </si>
  <si>
    <t>Jedná se o závěrnou část dnového krytu kanálu.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ni kolmá.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</si>
</sst>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5">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6">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2" borderId="1" xfId="0" applyFont="1" applyFill="1" applyBorder="1" applyAlignment="1">
      <alignment horizontal="left" vertical="center" indent="1"/>
    </xf>
    <xf numFmtId="0" fontId="0" fillId="2" borderId="0" xfId="0" applyFill="1" applyAlignment="1">
      <alignment wrapText="1"/>
    </xf>
    <xf numFmtId="49" fontId="6"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0" fontId="8"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0" fontId="8" fillId="2" borderId="6" xfId="0" applyFont="1" applyFill="1" applyBorder="1" applyAlignment="1">
      <alignment horizontal="left" vertical="center" wrapText="1"/>
    </xf>
    <xf numFmtId="49" fontId="8" fillId="3" borderId="0" xfId="0" applyNumberFormat="1" applyFont="1" applyFill="1" applyAlignment="1" applyProtection="1">
      <alignment horizontal="left" vertical="center"/>
      <protection locked="0"/>
    </xf>
    <xf numFmtId="49" fontId="8" fillId="3" borderId="6" xfId="0" applyNumberFormat="1"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2" borderId="37" xfId="0" applyNumberFormat="1" applyFill="1" applyBorder="1" applyAlignment="1">
      <alignment vertical="center" wrapText="1" shrinkToFit="1"/>
    </xf>
    <xf numFmtId="4" fontId="0" fillId="2" borderId="37" xfId="0" applyNumberFormat="1" applyFill="1" applyBorder="1" applyAlignment="1">
      <alignment vertical="center" shrinkToFit="1"/>
    </xf>
    <xf numFmtId="3" fontId="0" fillId="2" borderId="37" xfId="0" applyNumberFormat="1" applyFill="1" applyBorder="1" applyAlignment="1">
      <alignment vertical="center"/>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2" borderId="34" xfId="0" applyFont="1" applyFill="1" applyBorder="1" applyAlignment="1">
      <alignment vertical="center"/>
    </xf>
    <xf numFmtId="0" fontId="7" fillId="2" borderId="34" xfId="0" applyFont="1" applyFill="1" applyBorder="1" applyAlignment="1">
      <alignment vertical="center" wrapText="1"/>
    </xf>
    <xf numFmtId="0" fontId="7" fillId="2" borderId="35" xfId="0" applyFont="1" applyFill="1" applyBorder="1" applyAlignment="1">
      <alignment vertical="center" wrapText="1"/>
    </xf>
    <xf numFmtId="164" fontId="7" fillId="0" borderId="33" xfId="0" applyNumberFormat="1" applyFont="1" applyBorder="1" applyAlignment="1">
      <alignment vertical="center"/>
    </xf>
    <xf numFmtId="164" fontId="7" fillId="2"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2" borderId="37" xfId="0" applyNumberFormat="1" applyFont="1" applyFill="1" applyBorder="1" applyAlignment="1">
      <alignment horizontal="center" vertical="center"/>
    </xf>
    <xf numFmtId="4" fontId="7" fillId="2" borderId="37" xfId="0" applyNumberFormat="1" applyFont="1" applyFill="1" applyBorder="1" applyAlignment="1">
      <alignment vertical="center"/>
    </xf>
    <xf numFmtId="49" fontId="0" fillId="0" borderId="1" xfId="0" applyNumberFormat="1" applyBorder="1"/>
    <xf numFmtId="0" fontId="0" fillId="2" borderId="21" xfId="0" applyFill="1" applyBorder="1" applyAlignment="1">
      <alignment vertical="center"/>
    </xf>
    <xf numFmtId="49" fontId="0" fillId="2"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horizontal="center" vertical="top"/>
    </xf>
    <xf numFmtId="0" fontId="8" fillId="2"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16" fillId="3" borderId="0" xfId="0" applyNumberFormat="1" applyFont="1" applyFill="1" applyAlignment="1" applyProtection="1">
      <alignment vertical="top" shrinkToFit="1"/>
      <protection locked="0"/>
    </xf>
    <xf numFmtId="4" fontId="8" fillId="2" borderId="0" xfId="0" applyNumberFormat="1" applyFont="1" applyFill="1" applyAlignment="1">
      <alignment vertical="top" shrinkToFit="1"/>
    </xf>
    <xf numFmtId="0" fontId="8" fillId="2" borderId="27" xfId="0" applyFont="1" applyFill="1" applyBorder="1" applyAlignment="1">
      <alignment vertical="top"/>
    </xf>
    <xf numFmtId="49" fontId="8" fillId="2" borderId="18" xfId="0" applyNumberFormat="1" applyFont="1" applyFill="1" applyBorder="1" applyAlignment="1">
      <alignment vertical="top"/>
    </xf>
    <xf numFmtId="0" fontId="8" fillId="2" borderId="18" xfId="0" applyFont="1" applyFill="1" applyBorder="1" applyAlignment="1">
      <alignment horizontal="center" vertical="top" shrinkToFit="1"/>
    </xf>
    <xf numFmtId="165" fontId="8" fillId="2" borderId="18" xfId="0" applyNumberFormat="1" applyFont="1" applyFill="1" applyBorder="1" applyAlignment="1">
      <alignment vertical="top" shrinkToFit="1"/>
    </xf>
    <xf numFmtId="4" fontId="8" fillId="2" borderId="18" xfId="0" applyNumberFormat="1" applyFont="1" applyFill="1" applyBorder="1" applyAlignment="1">
      <alignment vertical="top" shrinkToFit="1"/>
    </xf>
    <xf numFmtId="4" fontId="8" fillId="2" borderId="38" xfId="0" applyNumberFormat="1" applyFont="1" applyFill="1" applyBorder="1" applyAlignment="1">
      <alignment vertical="top" shrinkToFit="1"/>
    </xf>
    <xf numFmtId="4" fontId="8" fillId="2"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3"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8" fillId="0" borderId="0" xfId="0"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3"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2"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165" fontId="20" fillId="0" borderId="0" xfId="0" applyNumberFormat="1" applyFont="1" applyAlignment="1">
      <alignment horizontal="center" vertical="top" wrapText="1" shrinkToFit="1"/>
    </xf>
    <xf numFmtId="165" fontId="20" fillId="0" borderId="0" xfId="0" applyNumberFormat="1" applyFont="1" applyAlignment="1">
      <alignment vertical="top" wrapText="1" shrinkToFit="1"/>
    </xf>
    <xf numFmtId="165" fontId="19" fillId="0" borderId="0" xfId="0" quotePrefix="1" applyNumberFormat="1" applyFont="1" applyAlignment="1">
      <alignment horizontal="left" vertical="top" wrapText="1"/>
    </xf>
    <xf numFmtId="165" fontId="20" fillId="0" borderId="0" xfId="0" quotePrefix="1" applyNumberFormat="1" applyFont="1" applyAlignment="1">
      <alignment horizontal="left" vertical="top" wrapText="1"/>
    </xf>
    <xf numFmtId="165" fontId="16" fillId="3" borderId="0" xfId="0" applyNumberFormat="1" applyFont="1" applyFill="1" applyAlignment="1" applyProtection="1">
      <alignment vertical="top" shrinkToFit="1"/>
      <protection locked="0"/>
    </xf>
    <xf numFmtId="49" fontId="16" fillId="0" borderId="0" xfId="0" applyNumberFormat="1" applyFont="1" applyAlignment="1">
      <alignment horizontal="left" vertical="top"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2" borderId="34" xfId="0" applyNumberFormat="1" applyFill="1" applyBorder="1" applyAlignment="1">
      <alignment vertical="center"/>
    </xf>
    <xf numFmtId="4" fontId="0" fillId="2" borderId="35" xfId="0" applyNumberFormat="1" applyFill="1" applyBorder="1" applyAlignment="1">
      <alignment vertical="center"/>
    </xf>
    <xf numFmtId="4" fontId="0" fillId="2"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2" borderId="7" xfId="0" applyNumberFormat="1" applyFont="1" applyFill="1" applyBorder="1" applyAlignment="1">
      <alignment horizontal="right" vertical="center"/>
    </xf>
    <xf numFmtId="2" fontId="12" fillId="2"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9" fontId="8" fillId="3" borderId="0" xfId="0" applyNumberFormat="1" applyFont="1" applyFill="1" applyAlignment="1" applyProtection="1">
      <alignment horizontal="left" vertical="center"/>
      <protection locked="0"/>
    </xf>
    <xf numFmtId="0" fontId="8" fillId="2" borderId="6" xfId="0" applyFont="1" applyFill="1" applyBorder="1" applyAlignment="1">
      <alignment horizontal="left" vertical="center" wrapText="1"/>
    </xf>
    <xf numFmtId="0" fontId="8" fillId="2" borderId="8" xfId="0" applyFont="1" applyFill="1" applyBorder="1" applyAlignment="1">
      <alignment horizontal="left" vertical="center" wrapText="1"/>
    </xf>
    <xf numFmtId="49" fontId="8" fillId="3" borderId="6" xfId="0" applyNumberFormat="1" applyFon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0" fontId="8" fillId="2" borderId="0" xfId="0"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8"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18" xfId="0" applyFont="1" applyBorder="1" applyAlignment="1">
      <alignment horizontal="left" vertical="top" wrapText="1"/>
    </xf>
    <xf numFmtId="0" fontId="17" fillId="0" borderId="18" xfId="0"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2" borderId="12" xfId="0" applyNumberFormat="1" applyFill="1" applyBorder="1" applyAlignment="1">
      <alignment vertical="center"/>
    </xf>
    <xf numFmtId="0" fontId="0" fillId="2" borderId="12" xfId="0" applyFill="1" applyBorder="1" applyAlignment="1">
      <alignment vertical="center"/>
    </xf>
    <xf numFmtId="0" fontId="0" fillId="2"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5APP\aplikace\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5112">
    <tabColor rgb="FF66FF66"/>
  </sheetPr>
  <dimension ref="A1:O103"/>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0" t="s">
        <v>39</v>
      </c>
      <c r="C1" s="231"/>
      <c r="D1" s="231"/>
      <c r="E1" s="231"/>
      <c r="F1" s="231"/>
      <c r="G1" s="231"/>
      <c r="H1" s="231"/>
      <c r="I1" s="231"/>
      <c r="J1" s="232"/>
    </row>
    <row r="2" spans="1:15" ht="36" customHeight="1" x14ac:dyDescent="0.2">
      <c r="A2" s="2"/>
      <c r="B2" s="76" t="s">
        <v>22</v>
      </c>
      <c r="C2" s="77"/>
      <c r="D2" s="78" t="s">
        <v>41</v>
      </c>
      <c r="E2" s="236" t="s">
        <v>42</v>
      </c>
      <c r="F2" s="237"/>
      <c r="G2" s="237"/>
      <c r="H2" s="237"/>
      <c r="I2" s="237"/>
      <c r="J2" s="238"/>
      <c r="O2" s="1"/>
    </row>
    <row r="3" spans="1:15" ht="27" hidden="1" customHeight="1" x14ac:dyDescent="0.2">
      <c r="A3" s="2"/>
      <c r="B3" s="79"/>
      <c r="C3" s="77"/>
      <c r="D3" s="80"/>
      <c r="E3" s="239"/>
      <c r="F3" s="240"/>
      <c r="G3" s="240"/>
      <c r="H3" s="240"/>
      <c r="I3" s="240"/>
      <c r="J3" s="241"/>
    </row>
    <row r="4" spans="1:15" ht="23.25" customHeight="1" x14ac:dyDescent="0.2">
      <c r="A4" s="2"/>
      <c r="B4" s="81"/>
      <c r="C4" s="82"/>
      <c r="D4" s="83"/>
      <c r="E4" s="220"/>
      <c r="F4" s="220"/>
      <c r="G4" s="220"/>
      <c r="H4" s="220"/>
      <c r="I4" s="220"/>
      <c r="J4" s="221"/>
    </row>
    <row r="5" spans="1:15" ht="24" customHeight="1" x14ac:dyDescent="0.2">
      <c r="A5" s="2"/>
      <c r="B5" s="31" t="s">
        <v>40</v>
      </c>
      <c r="D5" s="224"/>
      <c r="E5" s="225"/>
      <c r="F5" s="225"/>
      <c r="G5" s="225"/>
      <c r="H5" s="18" t="s">
        <v>38</v>
      </c>
      <c r="I5" s="22"/>
      <c r="J5" s="8"/>
    </row>
    <row r="6" spans="1:15" ht="15.75" customHeight="1" x14ac:dyDescent="0.2">
      <c r="A6" s="2"/>
      <c r="B6" s="28"/>
      <c r="C6" s="55"/>
      <c r="D6" s="226"/>
      <c r="E6" s="227"/>
      <c r="F6" s="227"/>
      <c r="G6" s="227"/>
      <c r="H6" s="18" t="s">
        <v>34</v>
      </c>
      <c r="I6" s="22"/>
      <c r="J6" s="8"/>
    </row>
    <row r="7" spans="1:15" ht="15.75" customHeight="1" x14ac:dyDescent="0.2">
      <c r="A7" s="2"/>
      <c r="B7" s="29"/>
      <c r="C7" s="56"/>
      <c r="D7" s="53"/>
      <c r="E7" s="228"/>
      <c r="F7" s="229"/>
      <c r="G7" s="229"/>
      <c r="H7" s="24"/>
      <c r="I7" s="23"/>
      <c r="J7" s="34"/>
    </row>
    <row r="8" spans="1:15" ht="24" hidden="1" customHeight="1" x14ac:dyDescent="0.2">
      <c r="A8" s="2"/>
      <c r="B8" s="31" t="s">
        <v>20</v>
      </c>
      <c r="D8" s="51"/>
      <c r="H8" s="18" t="s">
        <v>38</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3" t="s">
        <v>43</v>
      </c>
      <c r="E11" s="243"/>
      <c r="F11" s="243"/>
      <c r="G11" s="243"/>
      <c r="H11" s="18" t="s">
        <v>38</v>
      </c>
      <c r="I11" s="84" t="s">
        <v>47</v>
      </c>
      <c r="J11" s="8"/>
    </row>
    <row r="12" spans="1:15" ht="15.75" customHeight="1" x14ac:dyDescent="0.2">
      <c r="A12" s="2"/>
      <c r="B12" s="28"/>
      <c r="C12" s="55"/>
      <c r="D12" s="219" t="s">
        <v>44</v>
      </c>
      <c r="E12" s="219"/>
      <c r="F12" s="219"/>
      <c r="G12" s="219"/>
      <c r="H12" s="18" t="s">
        <v>34</v>
      </c>
      <c r="I12" s="84" t="s">
        <v>48</v>
      </c>
      <c r="J12" s="8"/>
    </row>
    <row r="13" spans="1:15" ht="15.75" customHeight="1" x14ac:dyDescent="0.2">
      <c r="A13" s="2"/>
      <c r="B13" s="29"/>
      <c r="C13" s="56"/>
      <c r="D13" s="85" t="s">
        <v>46</v>
      </c>
      <c r="E13" s="222" t="s">
        <v>45</v>
      </c>
      <c r="F13" s="223"/>
      <c r="G13" s="223"/>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2"/>
      <c r="F15" s="242"/>
      <c r="G15" s="244"/>
      <c r="H15" s="244"/>
      <c r="I15" s="244" t="s">
        <v>29</v>
      </c>
      <c r="J15" s="245"/>
    </row>
    <row r="16" spans="1:15" ht="23.25" customHeight="1" x14ac:dyDescent="0.2">
      <c r="A16" s="138" t="s">
        <v>24</v>
      </c>
      <c r="B16" s="38" t="s">
        <v>24</v>
      </c>
      <c r="C16" s="62"/>
      <c r="D16" s="63"/>
      <c r="E16" s="208"/>
      <c r="F16" s="209"/>
      <c r="G16" s="208"/>
      <c r="H16" s="209"/>
      <c r="I16" s="208">
        <f>SUMIF(F69:F99,A16,I69:I99)+SUMIF(F69:F99,"PSU",I69:I99)</f>
        <v>0</v>
      </c>
      <c r="J16" s="210"/>
    </row>
    <row r="17" spans="1:10" ht="23.25" customHeight="1" x14ac:dyDescent="0.2">
      <c r="A17" s="138" t="s">
        <v>25</v>
      </c>
      <c r="B17" s="38" t="s">
        <v>25</v>
      </c>
      <c r="C17" s="62"/>
      <c r="D17" s="63"/>
      <c r="E17" s="208"/>
      <c r="F17" s="209"/>
      <c r="G17" s="208"/>
      <c r="H17" s="209"/>
      <c r="I17" s="208">
        <f>SUMIF(F69:F99,A17,I69:I99)</f>
        <v>0</v>
      </c>
      <c r="J17" s="210"/>
    </row>
    <row r="18" spans="1:10" ht="23.25" customHeight="1" x14ac:dyDescent="0.2">
      <c r="A18" s="138" t="s">
        <v>26</v>
      </c>
      <c r="B18" s="38" t="s">
        <v>26</v>
      </c>
      <c r="C18" s="62"/>
      <c r="D18" s="63"/>
      <c r="E18" s="208"/>
      <c r="F18" s="209"/>
      <c r="G18" s="208"/>
      <c r="H18" s="209"/>
      <c r="I18" s="208">
        <f>SUMIF(F69:F99,A18,I69:I99)</f>
        <v>0</v>
      </c>
      <c r="J18" s="210"/>
    </row>
    <row r="19" spans="1:10" ht="23.25" customHeight="1" x14ac:dyDescent="0.2">
      <c r="A19" s="138" t="s">
        <v>147</v>
      </c>
      <c r="B19" s="38" t="s">
        <v>27</v>
      </c>
      <c r="C19" s="62"/>
      <c r="D19" s="63"/>
      <c r="E19" s="208"/>
      <c r="F19" s="209"/>
      <c r="G19" s="208"/>
      <c r="H19" s="209"/>
      <c r="I19" s="208">
        <f>SUMIF(F69:F99,A19,I69:I99)</f>
        <v>0</v>
      </c>
      <c r="J19" s="210"/>
    </row>
    <row r="20" spans="1:10" ht="23.25" customHeight="1" x14ac:dyDescent="0.2">
      <c r="A20" s="138" t="s">
        <v>146</v>
      </c>
      <c r="B20" s="38" t="s">
        <v>28</v>
      </c>
      <c r="C20" s="62"/>
      <c r="D20" s="63"/>
      <c r="E20" s="208"/>
      <c r="F20" s="209"/>
      <c r="G20" s="208"/>
      <c r="H20" s="209"/>
      <c r="I20" s="208">
        <f>SUMIF(F69:F99,A20,I69:I99)</f>
        <v>0</v>
      </c>
      <c r="J20" s="210"/>
    </row>
    <row r="21" spans="1:10" ht="23.25" customHeight="1" x14ac:dyDescent="0.2">
      <c r="A21" s="2"/>
      <c r="B21" s="48" t="s">
        <v>29</v>
      </c>
      <c r="C21" s="64"/>
      <c r="D21" s="65"/>
      <c r="E21" s="211"/>
      <c r="F21" s="246"/>
      <c r="G21" s="211"/>
      <c r="H21" s="246"/>
      <c r="I21" s="211">
        <f>SUM(I16:J20)</f>
        <v>0</v>
      </c>
      <c r="J21" s="21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06">
        <f>ZakladDPHSniVypocet</f>
        <v>0</v>
      </c>
      <c r="H23" s="207"/>
      <c r="I23" s="207"/>
      <c r="J23" s="40" t="str">
        <f t="shared" ref="J23:J28" si="0">Mena</f>
        <v>CZK</v>
      </c>
    </row>
    <row r="24" spans="1:10" ht="23.25" customHeight="1" x14ac:dyDescent="0.2">
      <c r="A24" s="2">
        <f>(A23-INT(A23))*100</f>
        <v>0</v>
      </c>
      <c r="B24" s="38" t="s">
        <v>13</v>
      </c>
      <c r="C24" s="62"/>
      <c r="D24" s="63"/>
      <c r="E24" s="67">
        <f>SazbaDPH1</f>
        <v>15</v>
      </c>
      <c r="F24" s="39" t="s">
        <v>0</v>
      </c>
      <c r="G24" s="204">
        <f>A23</f>
        <v>0</v>
      </c>
      <c r="H24" s="205"/>
      <c r="I24" s="205"/>
      <c r="J24" s="40" t="str">
        <f t="shared" si="0"/>
        <v>CZK</v>
      </c>
    </row>
    <row r="25" spans="1:10" ht="23.25" customHeight="1" x14ac:dyDescent="0.2">
      <c r="A25" s="2">
        <f>ZakladDPHZakl*SazbaDPH2/100</f>
        <v>0</v>
      </c>
      <c r="B25" s="38" t="s">
        <v>14</v>
      </c>
      <c r="C25" s="62"/>
      <c r="D25" s="63"/>
      <c r="E25" s="67">
        <v>21</v>
      </c>
      <c r="F25" s="39" t="s">
        <v>0</v>
      </c>
      <c r="G25" s="206">
        <f>ZakladDPHZaklVypocet</f>
        <v>0</v>
      </c>
      <c r="H25" s="207"/>
      <c r="I25" s="207"/>
      <c r="J25" s="40" t="str">
        <f t="shared" si="0"/>
        <v>CZK</v>
      </c>
    </row>
    <row r="26" spans="1:10" ht="23.25" customHeight="1" x14ac:dyDescent="0.2">
      <c r="A26" s="2">
        <f>(A25-INT(A25))*100</f>
        <v>0</v>
      </c>
      <c r="B26" s="32" t="s">
        <v>15</v>
      </c>
      <c r="C26" s="68"/>
      <c r="D26" s="54"/>
      <c r="E26" s="69">
        <f>SazbaDPH2</f>
        <v>21</v>
      </c>
      <c r="F26" s="30" t="s">
        <v>0</v>
      </c>
      <c r="G26" s="233">
        <f>A25</f>
        <v>0</v>
      </c>
      <c r="H26" s="234"/>
      <c r="I26" s="234"/>
      <c r="J26" s="37" t="str">
        <f t="shared" si="0"/>
        <v>CZK</v>
      </c>
    </row>
    <row r="27" spans="1:10" ht="23.25" customHeight="1" thickBot="1" x14ac:dyDescent="0.25">
      <c r="A27" s="2">
        <f>ZakladDPHSni+DPHSni+ZakladDPHZakl+DPHZakl</f>
        <v>0</v>
      </c>
      <c r="B27" s="31" t="s">
        <v>4</v>
      </c>
      <c r="C27" s="70"/>
      <c r="D27" s="71"/>
      <c r="E27" s="70"/>
      <c r="F27" s="16"/>
      <c r="G27" s="235">
        <f>CenaCelkem-(ZakladDPHSni+DPHSni+ZakladDPHZakl+DPHZakl)</f>
        <v>0</v>
      </c>
      <c r="H27" s="235"/>
      <c r="I27" s="235"/>
      <c r="J27" s="41" t="str">
        <f t="shared" si="0"/>
        <v>CZK</v>
      </c>
    </row>
    <row r="28" spans="1:10" ht="27.75" hidden="1" customHeight="1" thickBot="1" x14ac:dyDescent="0.25">
      <c r="A28" s="2"/>
      <c r="B28" s="111" t="s">
        <v>23</v>
      </c>
      <c r="C28" s="112"/>
      <c r="D28" s="112"/>
      <c r="E28" s="113"/>
      <c r="F28" s="114"/>
      <c r="G28" s="214">
        <f>ZakladDPHSniVypocet+ZakladDPHZaklVypocet</f>
        <v>0</v>
      </c>
      <c r="H28" s="214"/>
      <c r="I28" s="214"/>
      <c r="J28" s="115" t="str">
        <f t="shared" si="0"/>
        <v>CZK</v>
      </c>
    </row>
    <row r="29" spans="1:10" ht="27.75" customHeight="1" thickBot="1" x14ac:dyDescent="0.25">
      <c r="A29" s="2">
        <f>(A27-INT(A27))*100</f>
        <v>0</v>
      </c>
      <c r="B29" s="111" t="s">
        <v>35</v>
      </c>
      <c r="C29" s="116"/>
      <c r="D29" s="116"/>
      <c r="E29" s="116"/>
      <c r="F29" s="117"/>
      <c r="G29" s="213">
        <f>A27</f>
        <v>0</v>
      </c>
      <c r="H29" s="213"/>
      <c r="I29" s="213"/>
      <c r="J29" s="118" t="s">
        <v>71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5"/>
      <c r="E34" s="216"/>
      <c r="G34" s="217"/>
      <c r="H34" s="218"/>
      <c r="I34" s="218"/>
      <c r="J34" s="25"/>
    </row>
    <row r="35" spans="1:10" ht="12.75" customHeight="1" x14ac:dyDescent="0.2">
      <c r="A35" s="2"/>
      <c r="B35" s="2"/>
      <c r="D35" s="203" t="s">
        <v>2</v>
      </c>
      <c r="E35" s="203"/>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49</v>
      </c>
      <c r="C39" s="198"/>
      <c r="D39" s="198"/>
      <c r="E39" s="198"/>
      <c r="F39" s="98">
        <f>'VON 08 Naklady'!AE28+'SO 01 Pol'!AE247+'SO 02 Pol'!AE54+'SO 03 Pol'!AE16+'SO 04 Pol'!AE74+'SO 05 Pol'!AE95+'SO 06 Pol'!AE33+'SO 07 Pol'!AE110</f>
        <v>0</v>
      </c>
      <c r="G39" s="99">
        <f>'VON 08 Naklady'!AF28+'SO 01 Pol'!AF247+'SO 02 Pol'!AF54+'SO 03 Pol'!AF16+'SO 04 Pol'!AF74+'SO 05 Pol'!AF95+'SO 06 Pol'!AF33+'SO 07 Pol'!AF110</f>
        <v>0</v>
      </c>
      <c r="H39" s="100">
        <f t="shared" ref="H39:H50" si="1">(F39*SazbaDPH1/100)+(G39*SazbaDPH2/100)</f>
        <v>0</v>
      </c>
      <c r="I39" s="100">
        <f>F39+G39+H39</f>
        <v>0</v>
      </c>
      <c r="J39" s="101" t="str">
        <f>IF(CenaCelkemVypocet=0,"",I39/CenaCelkemVypocet*100)</f>
        <v/>
      </c>
    </row>
    <row r="40" spans="1:10" ht="25.5" customHeight="1" x14ac:dyDescent="0.2">
      <c r="A40" s="87">
        <v>2</v>
      </c>
      <c r="B40" s="102"/>
      <c r="C40" s="202" t="s">
        <v>50</v>
      </c>
      <c r="D40" s="202"/>
      <c r="E40" s="202"/>
      <c r="F40" s="103">
        <f>'VON 08 Naklady'!AE28</f>
        <v>0</v>
      </c>
      <c r="G40" s="104">
        <f>'VON 08 Naklady'!AF28</f>
        <v>0</v>
      </c>
      <c r="H40" s="104">
        <f t="shared" si="1"/>
        <v>0</v>
      </c>
      <c r="I40" s="104">
        <f>F40+G40+H40</f>
        <v>0</v>
      </c>
      <c r="J40" s="105" t="str">
        <f>IF(CenaCelkemVypocet=0,"",I40/CenaCelkemVypocet*100)</f>
        <v/>
      </c>
    </row>
    <row r="41" spans="1:10" ht="25.5" customHeight="1" x14ac:dyDescent="0.2">
      <c r="A41" s="87">
        <v>3</v>
      </c>
      <c r="B41" s="106" t="s">
        <v>51</v>
      </c>
      <c r="C41" s="198" t="s">
        <v>52</v>
      </c>
      <c r="D41" s="198"/>
      <c r="E41" s="198"/>
      <c r="F41" s="107">
        <f>'VON 08 Naklady'!AE28</f>
        <v>0</v>
      </c>
      <c r="G41" s="100">
        <f>'VON 08 Naklady'!AF28</f>
        <v>0</v>
      </c>
      <c r="H41" s="100">
        <f t="shared" si="1"/>
        <v>0</v>
      </c>
      <c r="I41" s="100">
        <f>F41+G41+H41</f>
        <v>0</v>
      </c>
      <c r="J41" s="101" t="str">
        <f>IF(CenaCelkemVypocet=0,"",I41/CenaCelkemVypocet*100)</f>
        <v/>
      </c>
    </row>
    <row r="42" spans="1:10" ht="25.5" customHeight="1" x14ac:dyDescent="0.2">
      <c r="A42" s="87">
        <v>2</v>
      </c>
      <c r="B42" s="102"/>
      <c r="C42" s="202" t="s">
        <v>53</v>
      </c>
      <c r="D42" s="202"/>
      <c r="E42" s="202"/>
      <c r="F42" s="103"/>
      <c r="G42" s="104"/>
      <c r="H42" s="104">
        <f t="shared" si="1"/>
        <v>0</v>
      </c>
      <c r="I42" s="104"/>
      <c r="J42" s="105"/>
    </row>
    <row r="43" spans="1:10" ht="25.5" customHeight="1" x14ac:dyDescent="0.2">
      <c r="A43" s="87">
        <v>2</v>
      </c>
      <c r="B43" s="102" t="s">
        <v>54</v>
      </c>
      <c r="C43" s="202" t="s">
        <v>55</v>
      </c>
      <c r="D43" s="202"/>
      <c r="E43" s="202"/>
      <c r="F43" s="103">
        <f>'SO 01 Pol'!AE247+'SO 02 Pol'!AE54+'SO 03 Pol'!AE16+'SO 04 Pol'!AE74+'SO 05 Pol'!AE95+'SO 06 Pol'!AE33+'SO 07 Pol'!AE110</f>
        <v>0</v>
      </c>
      <c r="G43" s="104">
        <f>'SO 01 Pol'!AF247+'SO 02 Pol'!AF54+'SO 03 Pol'!AF16+'SO 04 Pol'!AF74+'SO 05 Pol'!AF95+'SO 06 Pol'!AF33+'SO 07 Pol'!AF110</f>
        <v>0</v>
      </c>
      <c r="H43" s="104">
        <f t="shared" si="1"/>
        <v>0</v>
      </c>
      <c r="I43" s="104">
        <f t="shared" ref="I43:I50" si="2">F43+G43+H43</f>
        <v>0</v>
      </c>
      <c r="J43" s="105" t="str">
        <f t="shared" ref="J43:J50" si="3">IF(CenaCelkemVypocet=0,"",I43/CenaCelkemVypocet*100)</f>
        <v/>
      </c>
    </row>
    <row r="44" spans="1:10" ht="25.5" customHeight="1" x14ac:dyDescent="0.2">
      <c r="A44" s="87">
        <v>3</v>
      </c>
      <c r="B44" s="106" t="s">
        <v>56</v>
      </c>
      <c r="C44" s="198" t="s">
        <v>57</v>
      </c>
      <c r="D44" s="198"/>
      <c r="E44" s="198"/>
      <c r="F44" s="107">
        <f>'SO 01 Pol'!AE247</f>
        <v>0</v>
      </c>
      <c r="G44" s="100">
        <f>'SO 01 Pol'!AF247</f>
        <v>0</v>
      </c>
      <c r="H44" s="100">
        <f t="shared" si="1"/>
        <v>0</v>
      </c>
      <c r="I44" s="100">
        <f t="shared" si="2"/>
        <v>0</v>
      </c>
      <c r="J44" s="101" t="str">
        <f t="shared" si="3"/>
        <v/>
      </c>
    </row>
    <row r="45" spans="1:10" ht="25.5" customHeight="1" x14ac:dyDescent="0.2">
      <c r="A45" s="87">
        <v>3</v>
      </c>
      <c r="B45" s="106" t="s">
        <v>58</v>
      </c>
      <c r="C45" s="198" t="s">
        <v>59</v>
      </c>
      <c r="D45" s="198"/>
      <c r="E45" s="198"/>
      <c r="F45" s="107">
        <f>'SO 02 Pol'!AE54</f>
        <v>0</v>
      </c>
      <c r="G45" s="100">
        <f>'SO 02 Pol'!AF54</f>
        <v>0</v>
      </c>
      <c r="H45" s="100">
        <f t="shared" si="1"/>
        <v>0</v>
      </c>
      <c r="I45" s="100">
        <f t="shared" si="2"/>
        <v>0</v>
      </c>
      <c r="J45" s="101" t="str">
        <f t="shared" si="3"/>
        <v/>
      </c>
    </row>
    <row r="46" spans="1:10" ht="25.5" customHeight="1" x14ac:dyDescent="0.2">
      <c r="A46" s="87">
        <v>3</v>
      </c>
      <c r="B46" s="106" t="s">
        <v>60</v>
      </c>
      <c r="C46" s="198" t="s">
        <v>61</v>
      </c>
      <c r="D46" s="198"/>
      <c r="E46" s="198"/>
      <c r="F46" s="107">
        <f>'SO 03 Pol'!AE16</f>
        <v>0</v>
      </c>
      <c r="G46" s="100">
        <f>'SO 03 Pol'!AF16</f>
        <v>0</v>
      </c>
      <c r="H46" s="100">
        <f t="shared" si="1"/>
        <v>0</v>
      </c>
      <c r="I46" s="100">
        <f t="shared" si="2"/>
        <v>0</v>
      </c>
      <c r="J46" s="101" t="str">
        <f t="shared" si="3"/>
        <v/>
      </c>
    </row>
    <row r="47" spans="1:10" ht="25.5" customHeight="1" x14ac:dyDescent="0.2">
      <c r="A47" s="87">
        <v>3</v>
      </c>
      <c r="B47" s="106" t="s">
        <v>62</v>
      </c>
      <c r="C47" s="198" t="s">
        <v>63</v>
      </c>
      <c r="D47" s="198"/>
      <c r="E47" s="198"/>
      <c r="F47" s="107">
        <f>'SO 04 Pol'!AE74</f>
        <v>0</v>
      </c>
      <c r="G47" s="100">
        <f>'SO 04 Pol'!AF74</f>
        <v>0</v>
      </c>
      <c r="H47" s="100">
        <f t="shared" si="1"/>
        <v>0</v>
      </c>
      <c r="I47" s="100">
        <f t="shared" si="2"/>
        <v>0</v>
      </c>
      <c r="J47" s="101" t="str">
        <f t="shared" si="3"/>
        <v/>
      </c>
    </row>
    <row r="48" spans="1:10" ht="25.5" customHeight="1" x14ac:dyDescent="0.2">
      <c r="A48" s="87">
        <v>3</v>
      </c>
      <c r="B48" s="106" t="s">
        <v>64</v>
      </c>
      <c r="C48" s="198" t="s">
        <v>65</v>
      </c>
      <c r="D48" s="198"/>
      <c r="E48" s="198"/>
      <c r="F48" s="107">
        <f>'SO 05 Pol'!AE95</f>
        <v>0</v>
      </c>
      <c r="G48" s="100">
        <f>'SO 05 Pol'!AF95</f>
        <v>0</v>
      </c>
      <c r="H48" s="100">
        <f t="shared" si="1"/>
        <v>0</v>
      </c>
      <c r="I48" s="100">
        <f t="shared" si="2"/>
        <v>0</v>
      </c>
      <c r="J48" s="101" t="str">
        <f t="shared" si="3"/>
        <v/>
      </c>
    </row>
    <row r="49" spans="1:10" ht="25.5" customHeight="1" x14ac:dyDescent="0.2">
      <c r="A49" s="87">
        <v>3</v>
      </c>
      <c r="B49" s="106" t="s">
        <v>66</v>
      </c>
      <c r="C49" s="198" t="s">
        <v>67</v>
      </c>
      <c r="D49" s="198"/>
      <c r="E49" s="198"/>
      <c r="F49" s="107">
        <f>'SO 06 Pol'!AE33</f>
        <v>0</v>
      </c>
      <c r="G49" s="100">
        <f>'SO 06 Pol'!AF33</f>
        <v>0</v>
      </c>
      <c r="H49" s="100">
        <f t="shared" si="1"/>
        <v>0</v>
      </c>
      <c r="I49" s="100">
        <f t="shared" si="2"/>
        <v>0</v>
      </c>
      <c r="J49" s="101" t="str">
        <f t="shared" si="3"/>
        <v/>
      </c>
    </row>
    <row r="50" spans="1:10" ht="25.5" customHeight="1" x14ac:dyDescent="0.2">
      <c r="A50" s="87">
        <v>3</v>
      </c>
      <c r="B50" s="106" t="s">
        <v>68</v>
      </c>
      <c r="C50" s="198" t="s">
        <v>69</v>
      </c>
      <c r="D50" s="198"/>
      <c r="E50" s="198"/>
      <c r="F50" s="107">
        <f>'SO 07 Pol'!AE110</f>
        <v>0</v>
      </c>
      <c r="G50" s="100">
        <f>'SO 07 Pol'!AF110</f>
        <v>0</v>
      </c>
      <c r="H50" s="100">
        <f t="shared" si="1"/>
        <v>0</v>
      </c>
      <c r="I50" s="100">
        <f t="shared" si="2"/>
        <v>0</v>
      </c>
      <c r="J50" s="101" t="str">
        <f t="shared" si="3"/>
        <v/>
      </c>
    </row>
    <row r="51" spans="1:10" ht="25.5" customHeight="1" x14ac:dyDescent="0.2">
      <c r="A51" s="87"/>
      <c r="B51" s="199" t="s">
        <v>70</v>
      </c>
      <c r="C51" s="200"/>
      <c r="D51" s="200"/>
      <c r="E51" s="201"/>
      <c r="F51" s="108">
        <f>SUMIF(A39:A50,"=1",F39:F50)</f>
        <v>0</v>
      </c>
      <c r="G51" s="109">
        <f>SUMIF(A39:A50,"=1",G39:G50)</f>
        <v>0</v>
      </c>
      <c r="H51" s="109">
        <f>SUMIF(A39:A50,"=1",H39:H50)</f>
        <v>0</v>
      </c>
      <c r="I51" s="109">
        <f>SUMIF(A39:A50,"=1",I39:I50)</f>
        <v>0</v>
      </c>
      <c r="J51" s="110">
        <f>SUMIF(A39:A50,"=1",J39:J50)</f>
        <v>0</v>
      </c>
    </row>
    <row r="53" spans="1:10" x14ac:dyDescent="0.2">
      <c r="A53" t="s">
        <v>72</v>
      </c>
      <c r="B53" t="s">
        <v>73</v>
      </c>
    </row>
    <row r="54" spans="1:10" x14ac:dyDescent="0.2">
      <c r="A54" t="s">
        <v>74</v>
      </c>
      <c r="B54" t="s">
        <v>75</v>
      </c>
    </row>
    <row r="55" spans="1:10" x14ac:dyDescent="0.2">
      <c r="A55" t="s">
        <v>76</v>
      </c>
      <c r="B55" t="s">
        <v>77</v>
      </c>
    </row>
    <row r="56" spans="1:10" x14ac:dyDescent="0.2">
      <c r="A56" t="s">
        <v>76</v>
      </c>
      <c r="B56" t="s">
        <v>78</v>
      </c>
    </row>
    <row r="57" spans="1:10" x14ac:dyDescent="0.2">
      <c r="A57" t="s">
        <v>76</v>
      </c>
      <c r="B57" t="s">
        <v>79</v>
      </c>
    </row>
    <row r="58" spans="1:10" x14ac:dyDescent="0.2">
      <c r="A58" t="s">
        <v>76</v>
      </c>
      <c r="B58" t="s">
        <v>80</v>
      </c>
    </row>
    <row r="59" spans="1:10" x14ac:dyDescent="0.2">
      <c r="A59" t="s">
        <v>76</v>
      </c>
      <c r="B59" t="s">
        <v>81</v>
      </c>
    </row>
    <row r="60" spans="1:10" x14ac:dyDescent="0.2">
      <c r="A60" t="s">
        <v>76</v>
      </c>
      <c r="B60" t="s">
        <v>82</v>
      </c>
    </row>
    <row r="61" spans="1:10" x14ac:dyDescent="0.2">
      <c r="A61" t="s">
        <v>76</v>
      </c>
      <c r="B61" t="s">
        <v>83</v>
      </c>
    </row>
    <row r="62" spans="1:10" x14ac:dyDescent="0.2">
      <c r="A62" t="s">
        <v>74</v>
      </c>
      <c r="B62" t="s">
        <v>84</v>
      </c>
    </row>
    <row r="63" spans="1:10" x14ac:dyDescent="0.2">
      <c r="A63" t="s">
        <v>76</v>
      </c>
      <c r="B63" t="s">
        <v>85</v>
      </c>
    </row>
    <row r="66" spans="1:10" ht="15.75" x14ac:dyDescent="0.25">
      <c r="B66" s="119" t="s">
        <v>86</v>
      </c>
    </row>
    <row r="68" spans="1:10" ht="25.5" customHeight="1" x14ac:dyDescent="0.2">
      <c r="A68" s="121"/>
      <c r="B68" s="124" t="s">
        <v>17</v>
      </c>
      <c r="C68" s="124" t="s">
        <v>5</v>
      </c>
      <c r="D68" s="125"/>
      <c r="E68" s="125"/>
      <c r="F68" s="126" t="s">
        <v>87</v>
      </c>
      <c r="G68" s="126"/>
      <c r="H68" s="126"/>
      <c r="I68" s="126" t="s">
        <v>29</v>
      </c>
      <c r="J68" s="126" t="s">
        <v>0</v>
      </c>
    </row>
    <row r="69" spans="1:10" ht="36.75" customHeight="1" x14ac:dyDescent="0.2">
      <c r="A69" s="122"/>
      <c r="B69" s="127" t="s">
        <v>88</v>
      </c>
      <c r="C69" s="196" t="s">
        <v>89</v>
      </c>
      <c r="D69" s="197"/>
      <c r="E69" s="197"/>
      <c r="F69" s="134" t="s">
        <v>24</v>
      </c>
      <c r="G69" s="135"/>
      <c r="H69" s="135"/>
      <c r="I69" s="135">
        <f>'SO 07 Pol'!G8</f>
        <v>0</v>
      </c>
      <c r="J69" s="131" t="str">
        <f>IF(I100=0,"",I69/I100*100)</f>
        <v/>
      </c>
    </row>
    <row r="70" spans="1:10" ht="36.75" customHeight="1" x14ac:dyDescent="0.2">
      <c r="A70" s="122"/>
      <c r="B70" s="127" t="s">
        <v>90</v>
      </c>
      <c r="C70" s="196" t="s">
        <v>91</v>
      </c>
      <c r="D70" s="197"/>
      <c r="E70" s="197"/>
      <c r="F70" s="134" t="s">
        <v>24</v>
      </c>
      <c r="G70" s="135"/>
      <c r="H70" s="135"/>
      <c r="I70" s="135">
        <f>'SO 07 Pol'!G21</f>
        <v>0</v>
      </c>
      <c r="J70" s="131" t="str">
        <f>IF(I100=0,"",I70/I100*100)</f>
        <v/>
      </c>
    </row>
    <row r="71" spans="1:10" ht="36.75" customHeight="1" x14ac:dyDescent="0.2">
      <c r="A71" s="122"/>
      <c r="B71" s="127" t="s">
        <v>90</v>
      </c>
      <c r="C71" s="196" t="s">
        <v>92</v>
      </c>
      <c r="D71" s="197"/>
      <c r="E71" s="197"/>
      <c r="F71" s="134" t="s">
        <v>24</v>
      </c>
      <c r="G71" s="135"/>
      <c r="H71" s="135"/>
      <c r="I71" s="135">
        <f>'SO 01 Pol'!G8</f>
        <v>0</v>
      </c>
      <c r="J71" s="131" t="str">
        <f>IF(I100=0,"",I71/I100*100)</f>
        <v/>
      </c>
    </row>
    <row r="72" spans="1:10" ht="36.75" customHeight="1" x14ac:dyDescent="0.2">
      <c r="A72" s="122"/>
      <c r="B72" s="127" t="s">
        <v>93</v>
      </c>
      <c r="C72" s="196" t="s">
        <v>94</v>
      </c>
      <c r="D72" s="197"/>
      <c r="E72" s="197"/>
      <c r="F72" s="134" t="s">
        <v>24</v>
      </c>
      <c r="G72" s="135"/>
      <c r="H72" s="135"/>
      <c r="I72" s="135">
        <f>'SO 07 Pol'!G36</f>
        <v>0</v>
      </c>
      <c r="J72" s="131" t="str">
        <f>IF(I100=0,"",I72/I100*100)</f>
        <v/>
      </c>
    </row>
    <row r="73" spans="1:10" ht="36.75" customHeight="1" x14ac:dyDescent="0.2">
      <c r="A73" s="122"/>
      <c r="B73" s="127" t="s">
        <v>95</v>
      </c>
      <c r="C73" s="196" t="s">
        <v>96</v>
      </c>
      <c r="D73" s="197"/>
      <c r="E73" s="197"/>
      <c r="F73" s="134" t="s">
        <v>24</v>
      </c>
      <c r="G73" s="135"/>
      <c r="H73" s="135"/>
      <c r="I73" s="135">
        <f>'SO 07 Pol'!G64</f>
        <v>0</v>
      </c>
      <c r="J73" s="131" t="str">
        <f>IF(I100=0,"",I73/I100*100)</f>
        <v/>
      </c>
    </row>
    <row r="74" spans="1:10" ht="36.75" customHeight="1" x14ac:dyDescent="0.2">
      <c r="A74" s="122"/>
      <c r="B74" s="127" t="s">
        <v>97</v>
      </c>
      <c r="C74" s="196" t="s">
        <v>98</v>
      </c>
      <c r="D74" s="197"/>
      <c r="E74" s="197"/>
      <c r="F74" s="134" t="s">
        <v>24</v>
      </c>
      <c r="G74" s="135"/>
      <c r="H74" s="135"/>
      <c r="I74" s="135">
        <f>'SO 07 Pol'!G86</f>
        <v>0</v>
      </c>
      <c r="J74" s="131" t="str">
        <f>IF(I100=0,"",I74/I100*100)</f>
        <v/>
      </c>
    </row>
    <row r="75" spans="1:10" ht="36.75" customHeight="1" x14ac:dyDescent="0.2">
      <c r="A75" s="122"/>
      <c r="B75" s="127" t="s">
        <v>99</v>
      </c>
      <c r="C75" s="196" t="s">
        <v>100</v>
      </c>
      <c r="D75" s="197"/>
      <c r="E75" s="197"/>
      <c r="F75" s="134" t="s">
        <v>24</v>
      </c>
      <c r="G75" s="135"/>
      <c r="H75" s="135"/>
      <c r="I75" s="135">
        <f>'SO 01 Pol'!G39</f>
        <v>0</v>
      </c>
      <c r="J75" s="131" t="str">
        <f>IF(I100=0,"",I75/I100*100)</f>
        <v/>
      </c>
    </row>
    <row r="76" spans="1:10" ht="36.75" customHeight="1" x14ac:dyDescent="0.2">
      <c r="A76" s="122"/>
      <c r="B76" s="127" t="s">
        <v>101</v>
      </c>
      <c r="C76" s="196" t="s">
        <v>102</v>
      </c>
      <c r="D76" s="197"/>
      <c r="E76" s="197"/>
      <c r="F76" s="134" t="s">
        <v>24</v>
      </c>
      <c r="G76" s="135"/>
      <c r="H76" s="135"/>
      <c r="I76" s="135">
        <f>'SO 01 Pol'!G55</f>
        <v>0</v>
      </c>
      <c r="J76" s="131" t="str">
        <f>IF(I100=0,"",I76/I100*100)</f>
        <v/>
      </c>
    </row>
    <row r="77" spans="1:10" ht="36.75" customHeight="1" x14ac:dyDescent="0.2">
      <c r="A77" s="122"/>
      <c r="B77" s="127" t="s">
        <v>103</v>
      </c>
      <c r="C77" s="196" t="s">
        <v>104</v>
      </c>
      <c r="D77" s="197"/>
      <c r="E77" s="197"/>
      <c r="F77" s="134" t="s">
        <v>24</v>
      </c>
      <c r="G77" s="135"/>
      <c r="H77" s="135"/>
      <c r="I77" s="135">
        <f>'SO 01 Pol'!G77+'SO 02 Pol'!G8</f>
        <v>0</v>
      </c>
      <c r="J77" s="131" t="str">
        <f>IF(I100=0,"",I77/I100*100)</f>
        <v/>
      </c>
    </row>
    <row r="78" spans="1:10" ht="36.75" customHeight="1" x14ac:dyDescent="0.2">
      <c r="A78" s="122"/>
      <c r="B78" s="127" t="s">
        <v>105</v>
      </c>
      <c r="C78" s="196" t="s">
        <v>106</v>
      </c>
      <c r="D78" s="197"/>
      <c r="E78" s="197"/>
      <c r="F78" s="134" t="s">
        <v>24</v>
      </c>
      <c r="G78" s="135"/>
      <c r="H78" s="135"/>
      <c r="I78" s="135">
        <f>'SO 01 Pol'!G189</f>
        <v>0</v>
      </c>
      <c r="J78" s="131" t="str">
        <f>IF(I100=0,"",I78/I100*100)</f>
        <v/>
      </c>
    </row>
    <row r="79" spans="1:10" ht="36.75" customHeight="1" x14ac:dyDescent="0.2">
      <c r="A79" s="122"/>
      <c r="B79" s="127" t="s">
        <v>107</v>
      </c>
      <c r="C79" s="196" t="s">
        <v>108</v>
      </c>
      <c r="D79" s="197"/>
      <c r="E79" s="197"/>
      <c r="F79" s="134" t="s">
        <v>25</v>
      </c>
      <c r="G79" s="135"/>
      <c r="H79" s="135"/>
      <c r="I79" s="135">
        <f>'SO 04 Pol'!G8</f>
        <v>0</v>
      </c>
      <c r="J79" s="131" t="str">
        <f>IF(I100=0,"",I79/I100*100)</f>
        <v/>
      </c>
    </row>
    <row r="80" spans="1:10" ht="36.75" customHeight="1" x14ac:dyDescent="0.2">
      <c r="A80" s="122"/>
      <c r="B80" s="127" t="s">
        <v>109</v>
      </c>
      <c r="C80" s="196" t="s">
        <v>110</v>
      </c>
      <c r="D80" s="197"/>
      <c r="E80" s="197"/>
      <c r="F80" s="134" t="s">
        <v>25</v>
      </c>
      <c r="G80" s="135"/>
      <c r="H80" s="135"/>
      <c r="I80" s="135">
        <f>'SO 02 Pol'!G14</f>
        <v>0</v>
      </c>
      <c r="J80" s="131" t="str">
        <f>IF(I100=0,"",I80/I100*100)</f>
        <v/>
      </c>
    </row>
    <row r="81" spans="1:10" ht="36.75" customHeight="1" x14ac:dyDescent="0.2">
      <c r="A81" s="122"/>
      <c r="B81" s="127" t="s">
        <v>111</v>
      </c>
      <c r="C81" s="196" t="s">
        <v>112</v>
      </c>
      <c r="D81" s="197"/>
      <c r="E81" s="197"/>
      <c r="F81" s="134" t="s">
        <v>25</v>
      </c>
      <c r="G81" s="135"/>
      <c r="H81" s="135"/>
      <c r="I81" s="135">
        <f>'SO 02 Pol'!G21</f>
        <v>0</v>
      </c>
      <c r="J81" s="131" t="str">
        <f>IF(I100=0,"",I81/I100*100)</f>
        <v/>
      </c>
    </row>
    <row r="82" spans="1:10" ht="36.75" customHeight="1" x14ac:dyDescent="0.2">
      <c r="A82" s="122"/>
      <c r="B82" s="127" t="s">
        <v>113</v>
      </c>
      <c r="C82" s="196" t="s">
        <v>114</v>
      </c>
      <c r="D82" s="197"/>
      <c r="E82" s="197"/>
      <c r="F82" s="134" t="s">
        <v>25</v>
      </c>
      <c r="G82" s="135"/>
      <c r="H82" s="135"/>
      <c r="I82" s="135">
        <f>'SO 02 Pol'!G38</f>
        <v>0</v>
      </c>
      <c r="J82" s="131" t="str">
        <f>IF(I100=0,"",I82/I100*100)</f>
        <v/>
      </c>
    </row>
    <row r="83" spans="1:10" ht="36.75" customHeight="1" x14ac:dyDescent="0.2">
      <c r="A83" s="122"/>
      <c r="B83" s="127" t="s">
        <v>115</v>
      </c>
      <c r="C83" s="196" t="s">
        <v>116</v>
      </c>
      <c r="D83" s="197"/>
      <c r="E83" s="197"/>
      <c r="F83" s="134" t="s">
        <v>25</v>
      </c>
      <c r="G83" s="135"/>
      <c r="H83" s="135"/>
      <c r="I83" s="135">
        <f>'SO 04 Pol'!G15</f>
        <v>0</v>
      </c>
      <c r="J83" s="131" t="str">
        <f>IF(I100=0,"",I83/I100*100)</f>
        <v/>
      </c>
    </row>
    <row r="84" spans="1:10" ht="36.75" customHeight="1" x14ac:dyDescent="0.2">
      <c r="A84" s="122"/>
      <c r="B84" s="127" t="s">
        <v>117</v>
      </c>
      <c r="C84" s="196" t="s">
        <v>118</v>
      </c>
      <c r="D84" s="197"/>
      <c r="E84" s="197"/>
      <c r="F84" s="134" t="s">
        <v>25</v>
      </c>
      <c r="G84" s="135"/>
      <c r="H84" s="135"/>
      <c r="I84" s="135">
        <f>'SO 04 Pol'!G26</f>
        <v>0</v>
      </c>
      <c r="J84" s="131" t="str">
        <f>IF(I100=0,"",I84/I100*100)</f>
        <v/>
      </c>
    </row>
    <row r="85" spans="1:10" ht="36.75" customHeight="1" x14ac:dyDescent="0.2">
      <c r="A85" s="122"/>
      <c r="B85" s="127" t="s">
        <v>119</v>
      </c>
      <c r="C85" s="196" t="s">
        <v>120</v>
      </c>
      <c r="D85" s="197"/>
      <c r="E85" s="197"/>
      <c r="F85" s="134" t="s">
        <v>25</v>
      </c>
      <c r="G85" s="135"/>
      <c r="H85" s="135"/>
      <c r="I85" s="135">
        <f>'SO 04 Pol'!G34</f>
        <v>0</v>
      </c>
      <c r="J85" s="131" t="str">
        <f>IF(I100=0,"",I85/I100*100)</f>
        <v/>
      </c>
    </row>
    <row r="86" spans="1:10" ht="36.75" customHeight="1" x14ac:dyDescent="0.2">
      <c r="A86" s="122"/>
      <c r="B86" s="127" t="s">
        <v>121</v>
      </c>
      <c r="C86" s="196" t="s">
        <v>122</v>
      </c>
      <c r="D86" s="197"/>
      <c r="E86" s="197"/>
      <c r="F86" s="134" t="s">
        <v>25</v>
      </c>
      <c r="G86" s="135"/>
      <c r="H86" s="135"/>
      <c r="I86" s="135">
        <f>'SO 02 Pol'!G49+'SO 04 Pol'!G58</f>
        <v>0</v>
      </c>
      <c r="J86" s="131" t="str">
        <f>IF(I100=0,"",I86/I100*100)</f>
        <v/>
      </c>
    </row>
    <row r="87" spans="1:10" ht="36.75" customHeight="1" x14ac:dyDescent="0.2">
      <c r="A87" s="122"/>
      <c r="B87" s="127" t="s">
        <v>123</v>
      </c>
      <c r="C87" s="196" t="s">
        <v>124</v>
      </c>
      <c r="D87" s="197"/>
      <c r="E87" s="197"/>
      <c r="F87" s="134" t="s">
        <v>25</v>
      </c>
      <c r="G87" s="135"/>
      <c r="H87" s="135"/>
      <c r="I87" s="135">
        <f>'SO 01 Pol'!G192</f>
        <v>0</v>
      </c>
      <c r="J87" s="131" t="str">
        <f>IF(I100=0,"",I87/I100*100)</f>
        <v/>
      </c>
    </row>
    <row r="88" spans="1:10" ht="36.75" customHeight="1" x14ac:dyDescent="0.2">
      <c r="A88" s="122"/>
      <c r="B88" s="127" t="s">
        <v>125</v>
      </c>
      <c r="C88" s="196" t="s">
        <v>126</v>
      </c>
      <c r="D88" s="197"/>
      <c r="E88" s="197"/>
      <c r="F88" s="134" t="s">
        <v>25</v>
      </c>
      <c r="G88" s="135"/>
      <c r="H88" s="135"/>
      <c r="I88" s="135">
        <f>'SO 01 Pol'!G214</f>
        <v>0</v>
      </c>
      <c r="J88" s="131" t="str">
        <f>IF(I100=0,"",I88/I100*100)</f>
        <v/>
      </c>
    </row>
    <row r="89" spans="1:10" ht="36.75" customHeight="1" x14ac:dyDescent="0.2">
      <c r="A89" s="122"/>
      <c r="B89" s="127" t="s">
        <v>127</v>
      </c>
      <c r="C89" s="196" t="s">
        <v>128</v>
      </c>
      <c r="D89" s="197"/>
      <c r="E89" s="197"/>
      <c r="F89" s="134" t="s">
        <v>25</v>
      </c>
      <c r="G89" s="135"/>
      <c r="H89" s="135"/>
      <c r="I89" s="135">
        <f>'SO 04 Pol'!G65</f>
        <v>0</v>
      </c>
      <c r="J89" s="131" t="str">
        <f>IF(I100=0,"",I89/I100*100)</f>
        <v/>
      </c>
    </row>
    <row r="90" spans="1:10" ht="36.75" customHeight="1" x14ac:dyDescent="0.2">
      <c r="A90" s="122"/>
      <c r="B90" s="127" t="s">
        <v>129</v>
      </c>
      <c r="C90" s="196" t="s">
        <v>130</v>
      </c>
      <c r="D90" s="197"/>
      <c r="E90" s="197"/>
      <c r="F90" s="134" t="s">
        <v>25</v>
      </c>
      <c r="G90" s="135"/>
      <c r="H90" s="135"/>
      <c r="I90" s="135">
        <f>'SO 05 Pol'!G8</f>
        <v>0</v>
      </c>
      <c r="J90" s="131" t="str">
        <f>IF(I100=0,"",I90/I100*100)</f>
        <v/>
      </c>
    </row>
    <row r="91" spans="1:10" ht="36.75" customHeight="1" x14ac:dyDescent="0.2">
      <c r="A91" s="122"/>
      <c r="B91" s="127" t="s">
        <v>131</v>
      </c>
      <c r="C91" s="196" t="s">
        <v>132</v>
      </c>
      <c r="D91" s="197"/>
      <c r="E91" s="197"/>
      <c r="F91" s="134" t="s">
        <v>25</v>
      </c>
      <c r="G91" s="135"/>
      <c r="H91" s="135"/>
      <c r="I91" s="135">
        <f>'SO 05 Pol'!G23</f>
        <v>0</v>
      </c>
      <c r="J91" s="131" t="str">
        <f>IF(I100=0,"",I91/I100*100)</f>
        <v/>
      </c>
    </row>
    <row r="92" spans="1:10" ht="36.75" customHeight="1" x14ac:dyDescent="0.2">
      <c r="A92" s="122"/>
      <c r="B92" s="127" t="s">
        <v>133</v>
      </c>
      <c r="C92" s="196" t="s">
        <v>134</v>
      </c>
      <c r="D92" s="197"/>
      <c r="E92" s="197"/>
      <c r="F92" s="134" t="s">
        <v>25</v>
      </c>
      <c r="G92" s="135"/>
      <c r="H92" s="135"/>
      <c r="I92" s="135">
        <f>'SO 05 Pol'!G27</f>
        <v>0</v>
      </c>
      <c r="J92" s="131" t="str">
        <f>IF(I100=0,"",I92/I100*100)</f>
        <v/>
      </c>
    </row>
    <row r="93" spans="1:10" ht="36.75" customHeight="1" x14ac:dyDescent="0.2">
      <c r="A93" s="122"/>
      <c r="B93" s="127" t="s">
        <v>135</v>
      </c>
      <c r="C93" s="196" t="s">
        <v>136</v>
      </c>
      <c r="D93" s="197"/>
      <c r="E93" s="197"/>
      <c r="F93" s="134" t="s">
        <v>25</v>
      </c>
      <c r="G93" s="135"/>
      <c r="H93" s="135"/>
      <c r="I93" s="135">
        <f>'SO 05 Pol'!G43</f>
        <v>0</v>
      </c>
      <c r="J93" s="131" t="str">
        <f>IF(I100=0,"",I93/I100*100)</f>
        <v/>
      </c>
    </row>
    <row r="94" spans="1:10" ht="36.75" customHeight="1" x14ac:dyDescent="0.2">
      <c r="A94" s="122"/>
      <c r="B94" s="127" t="s">
        <v>137</v>
      </c>
      <c r="C94" s="196" t="s">
        <v>138</v>
      </c>
      <c r="D94" s="197"/>
      <c r="E94" s="197"/>
      <c r="F94" s="134" t="s">
        <v>26</v>
      </c>
      <c r="G94" s="135"/>
      <c r="H94" s="135"/>
      <c r="I94" s="135">
        <f>'SO 06 Pol'!G8</f>
        <v>0</v>
      </c>
      <c r="J94" s="131" t="str">
        <f>IF(I100=0,"",I94/I100*100)</f>
        <v/>
      </c>
    </row>
    <row r="95" spans="1:10" ht="36.75" customHeight="1" x14ac:dyDescent="0.2">
      <c r="A95" s="122"/>
      <c r="B95" s="127" t="s">
        <v>139</v>
      </c>
      <c r="C95" s="196" t="s">
        <v>140</v>
      </c>
      <c r="D95" s="197"/>
      <c r="E95" s="197"/>
      <c r="F95" s="134" t="s">
        <v>26</v>
      </c>
      <c r="G95" s="135"/>
      <c r="H95" s="135"/>
      <c r="I95" s="135">
        <f>'SO 05 Pol'!G89</f>
        <v>0</v>
      </c>
      <c r="J95" s="131" t="str">
        <f>IF(I100=0,"",I95/I100*100)</f>
        <v/>
      </c>
    </row>
    <row r="96" spans="1:10" ht="36.75" customHeight="1" x14ac:dyDescent="0.2">
      <c r="A96" s="122"/>
      <c r="B96" s="127" t="s">
        <v>141</v>
      </c>
      <c r="C96" s="196" t="s">
        <v>142</v>
      </c>
      <c r="D96" s="197"/>
      <c r="E96" s="197"/>
      <c r="F96" s="134" t="s">
        <v>26</v>
      </c>
      <c r="G96" s="135"/>
      <c r="H96" s="135"/>
      <c r="I96" s="135">
        <f>'SO 03 Pol'!G8</f>
        <v>0</v>
      </c>
      <c r="J96" s="131" t="str">
        <f>IF(I100=0,"",I96/I100*100)</f>
        <v/>
      </c>
    </row>
    <row r="97" spans="1:10" ht="36.75" customHeight="1" x14ac:dyDescent="0.2">
      <c r="A97" s="122"/>
      <c r="B97" s="127" t="s">
        <v>143</v>
      </c>
      <c r="C97" s="196" t="s">
        <v>144</v>
      </c>
      <c r="D97" s="197"/>
      <c r="E97" s="197"/>
      <c r="F97" s="134" t="s">
        <v>145</v>
      </c>
      <c r="G97" s="135"/>
      <c r="H97" s="135"/>
      <c r="I97" s="135">
        <f>'SO 01 Pol'!G237</f>
        <v>0</v>
      </c>
      <c r="J97" s="131" t="str">
        <f>IF(I100=0,"",I97/I100*100)</f>
        <v/>
      </c>
    </row>
    <row r="98" spans="1:10" ht="36.75" customHeight="1" x14ac:dyDescent="0.2">
      <c r="A98" s="122"/>
      <c r="B98" s="127" t="s">
        <v>146</v>
      </c>
      <c r="C98" s="196" t="s">
        <v>28</v>
      </c>
      <c r="D98" s="197"/>
      <c r="E98" s="197"/>
      <c r="F98" s="134" t="s">
        <v>146</v>
      </c>
      <c r="G98" s="135"/>
      <c r="H98" s="135"/>
      <c r="I98" s="135">
        <f>'VON 08 Naklady'!G8</f>
        <v>0</v>
      </c>
      <c r="J98" s="131" t="str">
        <f>IF(I100=0,"",I98/I100*100)</f>
        <v/>
      </c>
    </row>
    <row r="99" spans="1:10" ht="36.75" customHeight="1" x14ac:dyDescent="0.2">
      <c r="A99" s="122"/>
      <c r="B99" s="127" t="s">
        <v>147</v>
      </c>
      <c r="C99" s="196" t="s">
        <v>27</v>
      </c>
      <c r="D99" s="197"/>
      <c r="E99" s="197"/>
      <c r="F99" s="134" t="s">
        <v>146</v>
      </c>
      <c r="G99" s="135"/>
      <c r="H99" s="135"/>
      <c r="I99" s="135">
        <f>'VON 08 Naklady'!G23</f>
        <v>0</v>
      </c>
      <c r="J99" s="131" t="str">
        <f>IF(I100=0,"",I99/I100*100)</f>
        <v/>
      </c>
    </row>
    <row r="100" spans="1:10" ht="25.5" customHeight="1" x14ac:dyDescent="0.2">
      <c r="A100" s="123"/>
      <c r="B100" s="128" t="s">
        <v>1</v>
      </c>
      <c r="C100" s="129"/>
      <c r="D100" s="130"/>
      <c r="E100" s="130"/>
      <c r="F100" s="136"/>
      <c r="G100" s="137"/>
      <c r="H100" s="137"/>
      <c r="I100" s="137">
        <f>SUM(I69:I99)</f>
        <v>0</v>
      </c>
      <c r="J100" s="132">
        <f>SUM(J69:J99)</f>
        <v>0</v>
      </c>
    </row>
    <row r="101" spans="1:10" x14ac:dyDescent="0.2">
      <c r="F101" s="86"/>
      <c r="G101" s="86"/>
      <c r="H101" s="86"/>
      <c r="I101" s="86"/>
      <c r="J101" s="133"/>
    </row>
    <row r="102" spans="1:10" x14ac:dyDescent="0.2">
      <c r="F102" s="86"/>
      <c r="G102" s="86"/>
      <c r="H102" s="86"/>
      <c r="I102" s="86"/>
      <c r="J102" s="133"/>
    </row>
    <row r="103" spans="1:10" x14ac:dyDescent="0.2">
      <c r="F103" s="86"/>
      <c r="G103" s="86"/>
      <c r="H103" s="86"/>
      <c r="I103" s="86"/>
      <c r="J103" s="133"/>
    </row>
  </sheetData>
  <sheetProtection algorithmName="SHA-512" hashValue="JdCf3sH7iDvNRp6V4ZNHO+aL9KXEkxgKzFPjlSeGXqw/sVUEmlGaEvy1ZNgH/KLVHeO/aRn/SDHWjHCTXpdF+A==" saltValue="zVHqaal3VYl7XMVm65T44Q=="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C44:E44"/>
    <mergeCell ref="C45:E45"/>
    <mergeCell ref="C46:E46"/>
    <mergeCell ref="C47:E47"/>
    <mergeCell ref="C48:E48"/>
    <mergeCell ref="C49:E49"/>
    <mergeCell ref="C50:E50"/>
    <mergeCell ref="B51:E51"/>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6:E96"/>
    <mergeCell ref="C97:E97"/>
    <mergeCell ref="C98:E98"/>
    <mergeCell ref="C99:E99"/>
    <mergeCell ref="C91:E91"/>
    <mergeCell ref="C92:E92"/>
    <mergeCell ref="C93:E93"/>
    <mergeCell ref="C94:E94"/>
    <mergeCell ref="C95:E9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3"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7" t="s">
        <v>6</v>
      </c>
      <c r="B1" s="247"/>
      <c r="C1" s="248"/>
      <c r="D1" s="247"/>
      <c r="E1" s="247"/>
      <c r="F1" s="247"/>
      <c r="G1" s="247"/>
    </row>
    <row r="2" spans="1:7" ht="24.95" customHeight="1" x14ac:dyDescent="0.2">
      <c r="A2" s="50" t="s">
        <v>7</v>
      </c>
      <c r="B2" s="49"/>
      <c r="C2" s="249"/>
      <c r="D2" s="249"/>
      <c r="E2" s="249"/>
      <c r="F2" s="249"/>
      <c r="G2" s="250"/>
    </row>
    <row r="3" spans="1:7" ht="24.95" customHeight="1" x14ac:dyDescent="0.2">
      <c r="A3" s="50" t="s">
        <v>8</v>
      </c>
      <c r="B3" s="49"/>
      <c r="C3" s="249"/>
      <c r="D3" s="249"/>
      <c r="E3" s="249"/>
      <c r="F3" s="249"/>
      <c r="G3" s="250"/>
    </row>
    <row r="4" spans="1:7" ht="24.95" customHeight="1" x14ac:dyDescent="0.2">
      <c r="A4" s="50" t="s">
        <v>9</v>
      </c>
      <c r="B4" s="49"/>
      <c r="C4" s="249"/>
      <c r="D4" s="249"/>
      <c r="E4" s="249"/>
      <c r="F4" s="249"/>
      <c r="G4" s="250"/>
    </row>
    <row r="5" spans="1:7" x14ac:dyDescent="0.2">
      <c r="B5" s="4"/>
      <c r="C5" s="5"/>
      <c r="D5" s="6"/>
    </row>
  </sheetData>
  <sheetProtection algorithmName="SHA-512" hashValue="P7rzxWjjp+o3DaExivyqj8pQmNErnNb6/PgJhep7/vVhWxqamT01HsjMqB1m8xu1NCSSrOoW5mjBge5ewID2NQ==" saltValue="PfNPvELPlhAx2Pb8BgYbE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148</v>
      </c>
      <c r="B1" s="253"/>
      <c r="C1" s="253"/>
      <c r="D1" s="253"/>
      <c r="E1" s="253"/>
      <c r="F1" s="253"/>
      <c r="G1" s="253"/>
      <c r="AG1" t="s">
        <v>149</v>
      </c>
    </row>
    <row r="2" spans="1:60" ht="24.95" customHeight="1" x14ac:dyDescent="0.2">
      <c r="A2" s="50" t="s">
        <v>7</v>
      </c>
      <c r="B2" s="49" t="s">
        <v>41</v>
      </c>
      <c r="C2" s="254" t="s">
        <v>42</v>
      </c>
      <c r="D2" s="255"/>
      <c r="E2" s="255"/>
      <c r="F2" s="255"/>
      <c r="G2" s="256"/>
      <c r="AG2" t="s">
        <v>150</v>
      </c>
    </row>
    <row r="3" spans="1:60" ht="24.95" customHeight="1" x14ac:dyDescent="0.2">
      <c r="A3" s="50" t="s">
        <v>8</v>
      </c>
      <c r="B3" s="49" t="s">
        <v>151</v>
      </c>
      <c r="C3" s="254" t="s">
        <v>52</v>
      </c>
      <c r="D3" s="255"/>
      <c r="E3" s="255"/>
      <c r="F3" s="255"/>
      <c r="G3" s="256"/>
      <c r="AC3" s="120" t="s">
        <v>152</v>
      </c>
      <c r="AG3" t="s">
        <v>153</v>
      </c>
    </row>
    <row r="4" spans="1:60" ht="24.95" customHeight="1" x14ac:dyDescent="0.2">
      <c r="A4" s="139" t="s">
        <v>9</v>
      </c>
      <c r="B4" s="140" t="s">
        <v>51</v>
      </c>
      <c r="C4" s="257" t="s">
        <v>52</v>
      </c>
      <c r="D4" s="258"/>
      <c r="E4" s="258"/>
      <c r="F4" s="258"/>
      <c r="G4" s="259"/>
      <c r="AG4" t="s">
        <v>154</v>
      </c>
    </row>
    <row r="5" spans="1:60" x14ac:dyDescent="0.2">
      <c r="D5" s="10"/>
    </row>
    <row r="6" spans="1:60" ht="38.25" x14ac:dyDescent="0.2">
      <c r="A6" s="142" t="s">
        <v>155</v>
      </c>
      <c r="B6" s="144" t="s">
        <v>156</v>
      </c>
      <c r="C6" s="144" t="s">
        <v>157</v>
      </c>
      <c r="D6" s="143" t="s">
        <v>158</v>
      </c>
      <c r="E6" s="142" t="s">
        <v>159</v>
      </c>
      <c r="F6" s="141" t="s">
        <v>160</v>
      </c>
      <c r="G6" s="142" t="s">
        <v>29</v>
      </c>
      <c r="H6" s="145" t="s">
        <v>30</v>
      </c>
      <c r="I6" s="145" t="s">
        <v>161</v>
      </c>
      <c r="J6" s="145" t="s">
        <v>31</v>
      </c>
      <c r="K6" s="145" t="s">
        <v>162</v>
      </c>
      <c r="L6" s="145" t="s">
        <v>163</v>
      </c>
      <c r="M6" s="145" t="s">
        <v>164</v>
      </c>
      <c r="N6" s="145" t="s">
        <v>165</v>
      </c>
      <c r="O6" s="145" t="s">
        <v>166</v>
      </c>
      <c r="P6" s="145" t="s">
        <v>167</v>
      </c>
      <c r="Q6" s="145" t="s">
        <v>168</v>
      </c>
      <c r="R6" s="145" t="s">
        <v>169</v>
      </c>
      <c r="S6" s="145" t="s">
        <v>170</v>
      </c>
      <c r="T6" s="145" t="s">
        <v>171</v>
      </c>
      <c r="U6" s="145" t="s">
        <v>172</v>
      </c>
      <c r="V6" s="145" t="s">
        <v>173</v>
      </c>
      <c r="W6" s="145" t="s">
        <v>174</v>
      </c>
      <c r="X6" s="145" t="s">
        <v>175</v>
      </c>
      <c r="Y6" s="145" t="s">
        <v>176</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0" t="s">
        <v>177</v>
      </c>
      <c r="B8" s="161" t="s">
        <v>146</v>
      </c>
      <c r="C8" s="182" t="s">
        <v>28</v>
      </c>
      <c r="D8" s="162"/>
      <c r="E8" s="163"/>
      <c r="F8" s="164"/>
      <c r="G8" s="164">
        <f>SUMIF(AG9:AG22,"&lt;&gt;NOR",G9:G22)</f>
        <v>0</v>
      </c>
      <c r="H8" s="164"/>
      <c r="I8" s="164">
        <f>SUM(I9:I22)</f>
        <v>0</v>
      </c>
      <c r="J8" s="164"/>
      <c r="K8" s="164">
        <f>SUM(K9:K22)</f>
        <v>0</v>
      </c>
      <c r="L8" s="164"/>
      <c r="M8" s="164">
        <f>SUM(M9:M22)</f>
        <v>0</v>
      </c>
      <c r="N8" s="163"/>
      <c r="O8" s="163">
        <f>SUM(O9:O22)</f>
        <v>0</v>
      </c>
      <c r="P8" s="163"/>
      <c r="Q8" s="163">
        <f>SUM(Q9:Q22)</f>
        <v>0</v>
      </c>
      <c r="R8" s="164"/>
      <c r="S8" s="164"/>
      <c r="T8" s="165"/>
      <c r="U8" s="159"/>
      <c r="V8" s="159">
        <f>SUM(V9:V22)</f>
        <v>0</v>
      </c>
      <c r="W8" s="159"/>
      <c r="X8" s="159"/>
      <c r="Y8" s="159"/>
      <c r="AG8" t="s">
        <v>178</v>
      </c>
    </row>
    <row r="9" spans="1:60" outlineLevel="1" x14ac:dyDescent="0.2">
      <c r="A9" s="167">
        <v>1</v>
      </c>
      <c r="B9" s="168" t="s">
        <v>179</v>
      </c>
      <c r="C9" s="183" t="s">
        <v>180</v>
      </c>
      <c r="D9" s="169" t="s">
        <v>181</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182</v>
      </c>
      <c r="T9" s="173" t="s">
        <v>183</v>
      </c>
      <c r="U9" s="157">
        <v>0</v>
      </c>
      <c r="V9" s="157">
        <f>ROUND(E9*U9,2)</f>
        <v>0</v>
      </c>
      <c r="W9" s="157"/>
      <c r="X9" s="157" t="s">
        <v>184</v>
      </c>
      <c r="Y9" s="157" t="s">
        <v>185</v>
      </c>
      <c r="Z9" s="146"/>
      <c r="AA9" s="146"/>
      <c r="AB9" s="146"/>
      <c r="AC9" s="146"/>
      <c r="AD9" s="146"/>
      <c r="AE9" s="146"/>
      <c r="AF9" s="146"/>
      <c r="AG9" s="146" t="s">
        <v>186</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51" t="s">
        <v>187</v>
      </c>
      <c r="D10" s="252"/>
      <c r="E10" s="252"/>
      <c r="F10" s="252"/>
      <c r="G10" s="252"/>
      <c r="H10" s="157"/>
      <c r="I10" s="157"/>
      <c r="J10" s="157"/>
      <c r="K10" s="157"/>
      <c r="L10" s="157"/>
      <c r="M10" s="157"/>
      <c r="N10" s="156"/>
      <c r="O10" s="156"/>
      <c r="P10" s="156"/>
      <c r="Q10" s="156"/>
      <c r="R10" s="157"/>
      <c r="S10" s="157"/>
      <c r="T10" s="157"/>
      <c r="U10" s="157"/>
      <c r="V10" s="157"/>
      <c r="W10" s="157"/>
      <c r="X10" s="157"/>
      <c r="Y10" s="157"/>
      <c r="Z10" s="146"/>
      <c r="AA10" s="146"/>
      <c r="AB10" s="146"/>
      <c r="AC10" s="146"/>
      <c r="AD10" s="146"/>
      <c r="AE10" s="146"/>
      <c r="AF10" s="146"/>
      <c r="AG10" s="146" t="s">
        <v>188</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
      <c r="A11" s="167">
        <v>2</v>
      </c>
      <c r="B11" s="168" t="s">
        <v>189</v>
      </c>
      <c r="C11" s="183" t="s">
        <v>190</v>
      </c>
      <c r="D11" s="169" t="s">
        <v>181</v>
      </c>
      <c r="E11" s="170">
        <v>1</v>
      </c>
      <c r="F11" s="171"/>
      <c r="G11" s="172">
        <f>ROUND(E11*F11,2)</f>
        <v>0</v>
      </c>
      <c r="H11" s="171"/>
      <c r="I11" s="172">
        <f>ROUND(E11*H11,2)</f>
        <v>0</v>
      </c>
      <c r="J11" s="171"/>
      <c r="K11" s="172">
        <f>ROUND(E11*J11,2)</f>
        <v>0</v>
      </c>
      <c r="L11" s="172">
        <v>21</v>
      </c>
      <c r="M11" s="172">
        <f>G11*(1+L11/100)</f>
        <v>0</v>
      </c>
      <c r="N11" s="170">
        <v>0</v>
      </c>
      <c r="O11" s="170">
        <f>ROUND(E11*N11,2)</f>
        <v>0</v>
      </c>
      <c r="P11" s="170">
        <v>0</v>
      </c>
      <c r="Q11" s="170">
        <f>ROUND(E11*P11,2)</f>
        <v>0</v>
      </c>
      <c r="R11" s="172"/>
      <c r="S11" s="172" t="s">
        <v>182</v>
      </c>
      <c r="T11" s="173" t="s">
        <v>183</v>
      </c>
      <c r="U11" s="157">
        <v>0</v>
      </c>
      <c r="V11" s="157">
        <f>ROUND(E11*U11,2)</f>
        <v>0</v>
      </c>
      <c r="W11" s="157"/>
      <c r="X11" s="157" t="s">
        <v>184</v>
      </c>
      <c r="Y11" s="157" t="s">
        <v>185</v>
      </c>
      <c r="Z11" s="146"/>
      <c r="AA11" s="146"/>
      <c r="AB11" s="146"/>
      <c r="AC11" s="146"/>
      <c r="AD11" s="146"/>
      <c r="AE11" s="146"/>
      <c r="AF11" s="146"/>
      <c r="AG11" s="146" t="s">
        <v>186</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
      <c r="A12" s="153"/>
      <c r="B12" s="154"/>
      <c r="C12" s="251" t="s">
        <v>191</v>
      </c>
      <c r="D12" s="252"/>
      <c r="E12" s="252"/>
      <c r="F12" s="252"/>
      <c r="G12" s="252"/>
      <c r="H12" s="157"/>
      <c r="I12" s="157"/>
      <c r="J12" s="157"/>
      <c r="K12" s="157"/>
      <c r="L12" s="157"/>
      <c r="M12" s="157"/>
      <c r="N12" s="156"/>
      <c r="O12" s="156"/>
      <c r="P12" s="156"/>
      <c r="Q12" s="156"/>
      <c r="R12" s="157"/>
      <c r="S12" s="157"/>
      <c r="T12" s="157"/>
      <c r="U12" s="157"/>
      <c r="V12" s="157"/>
      <c r="W12" s="157"/>
      <c r="X12" s="157"/>
      <c r="Y12" s="157"/>
      <c r="Z12" s="146"/>
      <c r="AA12" s="146"/>
      <c r="AB12" s="146"/>
      <c r="AC12" s="146"/>
      <c r="AD12" s="146"/>
      <c r="AE12" s="146"/>
      <c r="AF12" s="146"/>
      <c r="AG12" s="146" t="s">
        <v>188</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
      <c r="A13" s="167">
        <v>3</v>
      </c>
      <c r="B13" s="168" t="s">
        <v>192</v>
      </c>
      <c r="C13" s="183" t="s">
        <v>193</v>
      </c>
      <c r="D13" s="169" t="s">
        <v>181</v>
      </c>
      <c r="E13" s="170">
        <v>1</v>
      </c>
      <c r="F13" s="171"/>
      <c r="G13" s="172">
        <f>ROUND(E13*F13,2)</f>
        <v>0</v>
      </c>
      <c r="H13" s="171"/>
      <c r="I13" s="172">
        <f>ROUND(E13*H13,2)</f>
        <v>0</v>
      </c>
      <c r="J13" s="171"/>
      <c r="K13" s="172">
        <f>ROUND(E13*J13,2)</f>
        <v>0</v>
      </c>
      <c r="L13" s="172">
        <v>21</v>
      </c>
      <c r="M13" s="172">
        <f>G13*(1+L13/100)</f>
        <v>0</v>
      </c>
      <c r="N13" s="170">
        <v>0</v>
      </c>
      <c r="O13" s="170">
        <f>ROUND(E13*N13,2)</f>
        <v>0</v>
      </c>
      <c r="P13" s="170">
        <v>0</v>
      </c>
      <c r="Q13" s="170">
        <f>ROUND(E13*P13,2)</f>
        <v>0</v>
      </c>
      <c r="R13" s="172"/>
      <c r="S13" s="172" t="s">
        <v>182</v>
      </c>
      <c r="T13" s="173" t="s">
        <v>183</v>
      </c>
      <c r="U13" s="157">
        <v>0</v>
      </c>
      <c r="V13" s="157">
        <f>ROUND(E13*U13,2)</f>
        <v>0</v>
      </c>
      <c r="W13" s="157"/>
      <c r="X13" s="157" t="s">
        <v>184</v>
      </c>
      <c r="Y13" s="157" t="s">
        <v>185</v>
      </c>
      <c r="Z13" s="146"/>
      <c r="AA13" s="146"/>
      <c r="AB13" s="146"/>
      <c r="AC13" s="146"/>
      <c r="AD13" s="146"/>
      <c r="AE13" s="146"/>
      <c r="AF13" s="146"/>
      <c r="AG13" s="146" t="s">
        <v>186</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ht="33.75" outlineLevel="2" x14ac:dyDescent="0.2">
      <c r="A14" s="153"/>
      <c r="B14" s="154"/>
      <c r="C14" s="251" t="s">
        <v>194</v>
      </c>
      <c r="D14" s="252"/>
      <c r="E14" s="252"/>
      <c r="F14" s="252"/>
      <c r="G14" s="252"/>
      <c r="H14" s="157"/>
      <c r="I14" s="157"/>
      <c r="J14" s="157"/>
      <c r="K14" s="157"/>
      <c r="L14" s="157"/>
      <c r="M14" s="157"/>
      <c r="N14" s="156"/>
      <c r="O14" s="156"/>
      <c r="P14" s="156"/>
      <c r="Q14" s="156"/>
      <c r="R14" s="157"/>
      <c r="S14" s="157"/>
      <c r="T14" s="157"/>
      <c r="U14" s="157"/>
      <c r="V14" s="157"/>
      <c r="W14" s="157"/>
      <c r="X14" s="157"/>
      <c r="Y14" s="157"/>
      <c r="Z14" s="146"/>
      <c r="AA14" s="146"/>
      <c r="AB14" s="146"/>
      <c r="AC14" s="146"/>
      <c r="AD14" s="146"/>
      <c r="AE14" s="146"/>
      <c r="AF14" s="146"/>
      <c r="AG14" s="146" t="s">
        <v>188</v>
      </c>
      <c r="AH14" s="146"/>
      <c r="AI14" s="146"/>
      <c r="AJ14" s="146"/>
      <c r="AK14" s="146"/>
      <c r="AL14" s="146"/>
      <c r="AM14" s="146"/>
      <c r="AN14" s="146"/>
      <c r="AO14" s="146"/>
      <c r="AP14" s="146"/>
      <c r="AQ14" s="146"/>
      <c r="AR14" s="146"/>
      <c r="AS14" s="146"/>
      <c r="AT14" s="146"/>
      <c r="AU14" s="146"/>
      <c r="AV14" s="146"/>
      <c r="AW14" s="146"/>
      <c r="AX14" s="146"/>
      <c r="AY14" s="146"/>
      <c r="AZ14" s="146"/>
      <c r="BA14" s="174" t="str">
        <f>C14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14" s="146"/>
      <c r="BC14" s="146"/>
      <c r="BD14" s="146"/>
      <c r="BE14" s="146"/>
      <c r="BF14" s="146"/>
      <c r="BG14" s="146"/>
      <c r="BH14" s="146"/>
    </row>
    <row r="15" spans="1:60" outlineLevel="1" x14ac:dyDescent="0.2">
      <c r="A15" s="175">
        <v>4</v>
      </c>
      <c r="B15" s="176" t="s">
        <v>195</v>
      </c>
      <c r="C15" s="184" t="s">
        <v>196</v>
      </c>
      <c r="D15" s="177" t="s">
        <v>181</v>
      </c>
      <c r="E15" s="178">
        <v>1</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182</v>
      </c>
      <c r="T15" s="181" t="s">
        <v>183</v>
      </c>
      <c r="U15" s="157">
        <v>0</v>
      </c>
      <c r="V15" s="157">
        <f>ROUND(E15*U15,2)</f>
        <v>0</v>
      </c>
      <c r="W15" s="157"/>
      <c r="X15" s="157" t="s">
        <v>184</v>
      </c>
      <c r="Y15" s="157" t="s">
        <v>185</v>
      </c>
      <c r="Z15" s="146"/>
      <c r="AA15" s="146"/>
      <c r="AB15" s="146"/>
      <c r="AC15" s="146"/>
      <c r="AD15" s="146"/>
      <c r="AE15" s="146"/>
      <c r="AF15" s="146"/>
      <c r="AG15" s="146" t="s">
        <v>186</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
      <c r="A16" s="175">
        <v>5</v>
      </c>
      <c r="B16" s="176" t="s">
        <v>197</v>
      </c>
      <c r="C16" s="184" t="s">
        <v>198</v>
      </c>
      <c r="D16" s="177" t="s">
        <v>181</v>
      </c>
      <c r="E16" s="178">
        <v>1</v>
      </c>
      <c r="F16" s="179"/>
      <c r="G16" s="180">
        <f>ROUND(E16*F16,2)</f>
        <v>0</v>
      </c>
      <c r="H16" s="179"/>
      <c r="I16" s="180">
        <f>ROUND(E16*H16,2)</f>
        <v>0</v>
      </c>
      <c r="J16" s="179"/>
      <c r="K16" s="180">
        <f>ROUND(E16*J16,2)</f>
        <v>0</v>
      </c>
      <c r="L16" s="180">
        <v>21</v>
      </c>
      <c r="M16" s="180">
        <f>G16*(1+L16/100)</f>
        <v>0</v>
      </c>
      <c r="N16" s="178">
        <v>0</v>
      </c>
      <c r="O16" s="178">
        <f>ROUND(E16*N16,2)</f>
        <v>0</v>
      </c>
      <c r="P16" s="178">
        <v>0</v>
      </c>
      <c r="Q16" s="178">
        <f>ROUND(E16*P16,2)</f>
        <v>0</v>
      </c>
      <c r="R16" s="180"/>
      <c r="S16" s="180" t="s">
        <v>182</v>
      </c>
      <c r="T16" s="181" t="s">
        <v>183</v>
      </c>
      <c r="U16" s="157">
        <v>0</v>
      </c>
      <c r="V16" s="157">
        <f>ROUND(E16*U16,2)</f>
        <v>0</v>
      </c>
      <c r="W16" s="157"/>
      <c r="X16" s="157" t="s">
        <v>184</v>
      </c>
      <c r="Y16" s="157" t="s">
        <v>185</v>
      </c>
      <c r="Z16" s="146"/>
      <c r="AA16" s="146"/>
      <c r="AB16" s="146"/>
      <c r="AC16" s="146"/>
      <c r="AD16" s="146"/>
      <c r="AE16" s="146"/>
      <c r="AF16" s="146"/>
      <c r="AG16" s="146" t="s">
        <v>186</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1" x14ac:dyDescent="0.2">
      <c r="A17" s="167">
        <v>6</v>
      </c>
      <c r="B17" s="168" t="s">
        <v>199</v>
      </c>
      <c r="C17" s="183" t="s">
        <v>200</v>
      </c>
      <c r="D17" s="169" t="s">
        <v>181</v>
      </c>
      <c r="E17" s="170">
        <v>1</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182</v>
      </c>
      <c r="T17" s="173" t="s">
        <v>183</v>
      </c>
      <c r="U17" s="157">
        <v>0</v>
      </c>
      <c r="V17" s="157">
        <f>ROUND(E17*U17,2)</f>
        <v>0</v>
      </c>
      <c r="W17" s="157"/>
      <c r="X17" s="157" t="s">
        <v>184</v>
      </c>
      <c r="Y17" s="157" t="s">
        <v>185</v>
      </c>
      <c r="Z17" s="146"/>
      <c r="AA17" s="146"/>
      <c r="AB17" s="146"/>
      <c r="AC17" s="146"/>
      <c r="AD17" s="146"/>
      <c r="AE17" s="146"/>
      <c r="AF17" s="146"/>
      <c r="AG17" s="146" t="s">
        <v>186</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
      <c r="A18" s="153"/>
      <c r="B18" s="154"/>
      <c r="C18" s="251" t="s">
        <v>201</v>
      </c>
      <c r="D18" s="252"/>
      <c r="E18" s="252"/>
      <c r="F18" s="252"/>
      <c r="G18" s="252"/>
      <c r="H18" s="157"/>
      <c r="I18" s="157"/>
      <c r="J18" s="157"/>
      <c r="K18" s="157"/>
      <c r="L18" s="157"/>
      <c r="M18" s="157"/>
      <c r="N18" s="156"/>
      <c r="O18" s="156"/>
      <c r="P18" s="156"/>
      <c r="Q18" s="156"/>
      <c r="R18" s="157"/>
      <c r="S18" s="157"/>
      <c r="T18" s="157"/>
      <c r="U18" s="157"/>
      <c r="V18" s="157"/>
      <c r="W18" s="157"/>
      <c r="X18" s="157"/>
      <c r="Y18" s="157"/>
      <c r="Z18" s="146"/>
      <c r="AA18" s="146"/>
      <c r="AB18" s="146"/>
      <c r="AC18" s="146"/>
      <c r="AD18" s="146"/>
      <c r="AE18" s="146"/>
      <c r="AF18" s="146"/>
      <c r="AG18" s="146" t="s">
        <v>188</v>
      </c>
      <c r="AH18" s="146"/>
      <c r="AI18" s="146"/>
      <c r="AJ18" s="146"/>
      <c r="AK18" s="146"/>
      <c r="AL18" s="146"/>
      <c r="AM18" s="146"/>
      <c r="AN18" s="146"/>
      <c r="AO18" s="146"/>
      <c r="AP18" s="146"/>
      <c r="AQ18" s="146"/>
      <c r="AR18" s="146"/>
      <c r="AS18" s="146"/>
      <c r="AT18" s="146"/>
      <c r="AU18" s="146"/>
      <c r="AV18" s="146"/>
      <c r="AW18" s="146"/>
      <c r="AX18" s="146"/>
      <c r="AY18" s="146"/>
      <c r="AZ18" s="146"/>
      <c r="BA18" s="174" t="str">
        <f>C18</f>
        <v>Náklady spojené s povinným pojištěním dodavatele nebo stavebního díla či jeho části, v rozsahu obchodních podmínek.</v>
      </c>
      <c r="BB18" s="146"/>
      <c r="BC18" s="146"/>
      <c r="BD18" s="146"/>
      <c r="BE18" s="146"/>
      <c r="BF18" s="146"/>
      <c r="BG18" s="146"/>
      <c r="BH18" s="146"/>
    </row>
    <row r="19" spans="1:60" outlineLevel="1" x14ac:dyDescent="0.2">
      <c r="A19" s="167">
        <v>7</v>
      </c>
      <c r="B19" s="168" t="s">
        <v>202</v>
      </c>
      <c r="C19" s="183" t="s">
        <v>203</v>
      </c>
      <c r="D19" s="169" t="s">
        <v>181</v>
      </c>
      <c r="E19" s="170">
        <v>1</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182</v>
      </c>
      <c r="T19" s="173" t="s">
        <v>183</v>
      </c>
      <c r="U19" s="157">
        <v>0</v>
      </c>
      <c r="V19" s="157">
        <f>ROUND(E19*U19,2)</f>
        <v>0</v>
      </c>
      <c r="W19" s="157"/>
      <c r="X19" s="157" t="s">
        <v>184</v>
      </c>
      <c r="Y19" s="157" t="s">
        <v>185</v>
      </c>
      <c r="Z19" s="146"/>
      <c r="AA19" s="146"/>
      <c r="AB19" s="146"/>
      <c r="AC19" s="146"/>
      <c r="AD19" s="146"/>
      <c r="AE19" s="146"/>
      <c r="AF19" s="146"/>
      <c r="AG19" s="146" t="s">
        <v>186</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ht="22.5" outlineLevel="2" x14ac:dyDescent="0.2">
      <c r="A20" s="153"/>
      <c r="B20" s="154"/>
      <c r="C20" s="251" t="s">
        <v>204</v>
      </c>
      <c r="D20" s="252"/>
      <c r="E20" s="252"/>
      <c r="F20" s="252"/>
      <c r="G20" s="252"/>
      <c r="H20" s="157"/>
      <c r="I20" s="157"/>
      <c r="J20" s="157"/>
      <c r="K20" s="157"/>
      <c r="L20" s="157"/>
      <c r="M20" s="157"/>
      <c r="N20" s="156"/>
      <c r="O20" s="156"/>
      <c r="P20" s="156"/>
      <c r="Q20" s="156"/>
      <c r="R20" s="157"/>
      <c r="S20" s="157"/>
      <c r="T20" s="157"/>
      <c r="U20" s="157"/>
      <c r="V20" s="157"/>
      <c r="W20" s="157"/>
      <c r="X20" s="157"/>
      <c r="Y20" s="157"/>
      <c r="Z20" s="146"/>
      <c r="AA20" s="146"/>
      <c r="AB20" s="146"/>
      <c r="AC20" s="146"/>
      <c r="AD20" s="146"/>
      <c r="AE20" s="146"/>
      <c r="AF20" s="146"/>
      <c r="AG20" s="146" t="s">
        <v>188</v>
      </c>
      <c r="AH20" s="146"/>
      <c r="AI20" s="146"/>
      <c r="AJ20" s="146"/>
      <c r="AK20" s="146"/>
      <c r="AL20" s="146"/>
      <c r="AM20" s="146"/>
      <c r="AN20" s="146"/>
      <c r="AO20" s="146"/>
      <c r="AP20" s="146"/>
      <c r="AQ20" s="146"/>
      <c r="AR20" s="146"/>
      <c r="AS20" s="146"/>
      <c r="AT20" s="146"/>
      <c r="AU20" s="146"/>
      <c r="AV20" s="146"/>
      <c r="AW20" s="146"/>
      <c r="AX20" s="146"/>
      <c r="AY20" s="146"/>
      <c r="AZ20" s="146"/>
      <c r="BA20" s="174" t="str">
        <f>C20</f>
        <v>Náklady zhotovitele spojené se zabezpečením a poskytnutím zajišťovacích bankovních záruk, pokud je zadavatel požaduje v obchodních podmínkách.</v>
      </c>
      <c r="BB20" s="146"/>
      <c r="BC20" s="146"/>
      <c r="BD20" s="146"/>
      <c r="BE20" s="146"/>
      <c r="BF20" s="146"/>
      <c r="BG20" s="146"/>
      <c r="BH20" s="146"/>
    </row>
    <row r="21" spans="1:60" outlineLevel="1" x14ac:dyDescent="0.2">
      <c r="A21" s="167">
        <v>8</v>
      </c>
      <c r="B21" s="168" t="s">
        <v>205</v>
      </c>
      <c r="C21" s="183" t="s">
        <v>206</v>
      </c>
      <c r="D21" s="169" t="s">
        <v>181</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182</v>
      </c>
      <c r="T21" s="173" t="s">
        <v>183</v>
      </c>
      <c r="U21" s="157">
        <v>0</v>
      </c>
      <c r="V21" s="157">
        <f>ROUND(E21*U21,2)</f>
        <v>0</v>
      </c>
      <c r="W21" s="157"/>
      <c r="X21" s="157" t="s">
        <v>184</v>
      </c>
      <c r="Y21" s="157" t="s">
        <v>185</v>
      </c>
      <c r="Z21" s="146"/>
      <c r="AA21" s="146"/>
      <c r="AB21" s="146"/>
      <c r="AC21" s="146"/>
      <c r="AD21" s="146"/>
      <c r="AE21" s="146"/>
      <c r="AF21" s="146"/>
      <c r="AG21" s="146" t="s">
        <v>186</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ht="22.5" outlineLevel="2" x14ac:dyDescent="0.2">
      <c r="A22" s="153"/>
      <c r="B22" s="154"/>
      <c r="C22" s="251" t="s">
        <v>207</v>
      </c>
      <c r="D22" s="252"/>
      <c r="E22" s="252"/>
      <c r="F22" s="252"/>
      <c r="G22" s="252"/>
      <c r="H22" s="157"/>
      <c r="I22" s="157"/>
      <c r="J22" s="157"/>
      <c r="K22" s="157"/>
      <c r="L22" s="157"/>
      <c r="M22" s="157"/>
      <c r="N22" s="156"/>
      <c r="O22" s="156"/>
      <c r="P22" s="156"/>
      <c r="Q22" s="156"/>
      <c r="R22" s="157"/>
      <c r="S22" s="157"/>
      <c r="T22" s="157"/>
      <c r="U22" s="157"/>
      <c r="V22" s="157"/>
      <c r="W22" s="157"/>
      <c r="X22" s="157"/>
      <c r="Y22" s="157"/>
      <c r="Z22" s="146"/>
      <c r="AA22" s="146"/>
      <c r="AB22" s="146"/>
      <c r="AC22" s="146"/>
      <c r="AD22" s="146"/>
      <c r="AE22" s="146"/>
      <c r="AF22" s="146"/>
      <c r="AG22" s="146" t="s">
        <v>188</v>
      </c>
      <c r="AH22" s="146"/>
      <c r="AI22" s="146"/>
      <c r="AJ22" s="146"/>
      <c r="AK22" s="146"/>
      <c r="AL22" s="146"/>
      <c r="AM22" s="146"/>
      <c r="AN22" s="146"/>
      <c r="AO22" s="146"/>
      <c r="AP22" s="146"/>
      <c r="AQ22" s="146"/>
      <c r="AR22" s="146"/>
      <c r="AS22" s="146"/>
      <c r="AT22" s="146"/>
      <c r="AU22" s="146"/>
      <c r="AV22" s="146"/>
      <c r="AW22" s="146"/>
      <c r="AX22" s="146"/>
      <c r="AY22" s="146"/>
      <c r="AZ22" s="146"/>
      <c r="BA22" s="174" t="str">
        <f>C22</f>
        <v>Náklady spojené s povinnou publicitou, pokud ji objednatel požaduje. Zahrnuje zejména náklady na propagační a informační billboardy, tabule, internetovou propagaci, tiskoviny apod.</v>
      </c>
      <c r="BB22" s="146"/>
      <c r="BC22" s="146"/>
      <c r="BD22" s="146"/>
      <c r="BE22" s="146"/>
      <c r="BF22" s="146"/>
      <c r="BG22" s="146"/>
      <c r="BH22" s="146"/>
    </row>
    <row r="23" spans="1:60" x14ac:dyDescent="0.2">
      <c r="A23" s="160" t="s">
        <v>177</v>
      </c>
      <c r="B23" s="161" t="s">
        <v>147</v>
      </c>
      <c r="C23" s="182" t="s">
        <v>27</v>
      </c>
      <c r="D23" s="162"/>
      <c r="E23" s="163"/>
      <c r="F23" s="164"/>
      <c r="G23" s="164">
        <f>SUMIF(AG24:AG26,"&lt;&gt;NOR",G24:G26)</f>
        <v>0</v>
      </c>
      <c r="H23" s="164"/>
      <c r="I23" s="164">
        <f>SUM(I24:I26)</f>
        <v>0</v>
      </c>
      <c r="J23" s="164"/>
      <c r="K23" s="164">
        <f>SUM(K24:K26)</f>
        <v>0</v>
      </c>
      <c r="L23" s="164"/>
      <c r="M23" s="164">
        <f>SUM(M24:M26)</f>
        <v>0</v>
      </c>
      <c r="N23" s="163"/>
      <c r="O23" s="163">
        <f>SUM(O24:O26)</f>
        <v>0</v>
      </c>
      <c r="P23" s="163"/>
      <c r="Q23" s="163">
        <f>SUM(Q24:Q26)</f>
        <v>0</v>
      </c>
      <c r="R23" s="164"/>
      <c r="S23" s="164"/>
      <c r="T23" s="165"/>
      <c r="U23" s="159"/>
      <c r="V23" s="159">
        <f>SUM(V24:V26)</f>
        <v>0</v>
      </c>
      <c r="W23" s="159"/>
      <c r="X23" s="159"/>
      <c r="Y23" s="159"/>
      <c r="AG23" t="s">
        <v>178</v>
      </c>
    </row>
    <row r="24" spans="1:60" outlineLevel="1" x14ac:dyDescent="0.2">
      <c r="A24" s="175">
        <v>9</v>
      </c>
      <c r="B24" s="176" t="s">
        <v>208</v>
      </c>
      <c r="C24" s="184" t="s">
        <v>209</v>
      </c>
      <c r="D24" s="177" t="s">
        <v>181</v>
      </c>
      <c r="E24" s="178">
        <v>1</v>
      </c>
      <c r="F24" s="179"/>
      <c r="G24" s="180">
        <f>ROUND(E24*F24,2)</f>
        <v>0</v>
      </c>
      <c r="H24" s="179"/>
      <c r="I24" s="180">
        <f>ROUND(E24*H24,2)</f>
        <v>0</v>
      </c>
      <c r="J24" s="179"/>
      <c r="K24" s="180">
        <f>ROUND(E24*J24,2)</f>
        <v>0</v>
      </c>
      <c r="L24" s="180">
        <v>21</v>
      </c>
      <c r="M24" s="180">
        <f>G24*(1+L24/100)</f>
        <v>0</v>
      </c>
      <c r="N24" s="178">
        <v>0</v>
      </c>
      <c r="O24" s="178">
        <f>ROUND(E24*N24,2)</f>
        <v>0</v>
      </c>
      <c r="P24" s="178">
        <v>0</v>
      </c>
      <c r="Q24" s="178">
        <f>ROUND(E24*P24,2)</f>
        <v>0</v>
      </c>
      <c r="R24" s="180"/>
      <c r="S24" s="180" t="s">
        <v>182</v>
      </c>
      <c r="T24" s="181" t="s">
        <v>183</v>
      </c>
      <c r="U24" s="157">
        <v>0</v>
      </c>
      <c r="V24" s="157">
        <f>ROUND(E24*U24,2)</f>
        <v>0</v>
      </c>
      <c r="W24" s="157"/>
      <c r="X24" s="157" t="s">
        <v>184</v>
      </c>
      <c r="Y24" s="157" t="s">
        <v>185</v>
      </c>
      <c r="Z24" s="146"/>
      <c r="AA24" s="146"/>
      <c r="AB24" s="146"/>
      <c r="AC24" s="146"/>
      <c r="AD24" s="146"/>
      <c r="AE24" s="146"/>
      <c r="AF24" s="146"/>
      <c r="AG24" s="146" t="s">
        <v>210</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1" x14ac:dyDescent="0.2">
      <c r="A25" s="175">
        <v>10</v>
      </c>
      <c r="B25" s="176" t="s">
        <v>211</v>
      </c>
      <c r="C25" s="184" t="s">
        <v>212</v>
      </c>
      <c r="D25" s="177" t="s">
        <v>181</v>
      </c>
      <c r="E25" s="178">
        <v>1</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182</v>
      </c>
      <c r="T25" s="181" t="s">
        <v>183</v>
      </c>
      <c r="U25" s="157">
        <v>0</v>
      </c>
      <c r="V25" s="157">
        <f>ROUND(E25*U25,2)</f>
        <v>0</v>
      </c>
      <c r="W25" s="157"/>
      <c r="X25" s="157" t="s">
        <v>184</v>
      </c>
      <c r="Y25" s="157" t="s">
        <v>185</v>
      </c>
      <c r="Z25" s="146"/>
      <c r="AA25" s="146"/>
      <c r="AB25" s="146"/>
      <c r="AC25" s="146"/>
      <c r="AD25" s="146"/>
      <c r="AE25" s="146"/>
      <c r="AF25" s="146"/>
      <c r="AG25" s="146" t="s">
        <v>210</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1" x14ac:dyDescent="0.2">
      <c r="A26" s="167">
        <v>11</v>
      </c>
      <c r="B26" s="168" t="s">
        <v>213</v>
      </c>
      <c r="C26" s="183" t="s">
        <v>214</v>
      </c>
      <c r="D26" s="169" t="s">
        <v>181</v>
      </c>
      <c r="E26" s="170">
        <v>1</v>
      </c>
      <c r="F26" s="171"/>
      <c r="G26" s="172">
        <f>ROUND(E26*F26,2)</f>
        <v>0</v>
      </c>
      <c r="H26" s="171"/>
      <c r="I26" s="172">
        <f>ROUND(E26*H26,2)</f>
        <v>0</v>
      </c>
      <c r="J26" s="171"/>
      <c r="K26" s="172">
        <f>ROUND(E26*J26,2)</f>
        <v>0</v>
      </c>
      <c r="L26" s="172">
        <v>21</v>
      </c>
      <c r="M26" s="172">
        <f>G26*(1+L26/100)</f>
        <v>0</v>
      </c>
      <c r="N26" s="170">
        <v>0</v>
      </c>
      <c r="O26" s="170">
        <f>ROUND(E26*N26,2)</f>
        <v>0</v>
      </c>
      <c r="P26" s="170">
        <v>0</v>
      </c>
      <c r="Q26" s="170">
        <f>ROUND(E26*P26,2)</f>
        <v>0</v>
      </c>
      <c r="R26" s="172"/>
      <c r="S26" s="172" t="s">
        <v>182</v>
      </c>
      <c r="T26" s="173" t="s">
        <v>183</v>
      </c>
      <c r="U26" s="157">
        <v>0</v>
      </c>
      <c r="V26" s="157">
        <f>ROUND(E26*U26,2)</f>
        <v>0</v>
      </c>
      <c r="W26" s="157"/>
      <c r="X26" s="157" t="s">
        <v>184</v>
      </c>
      <c r="Y26" s="157" t="s">
        <v>185</v>
      </c>
      <c r="Z26" s="146"/>
      <c r="AA26" s="146"/>
      <c r="AB26" s="146"/>
      <c r="AC26" s="146"/>
      <c r="AD26" s="146"/>
      <c r="AE26" s="146"/>
      <c r="AF26" s="146"/>
      <c r="AG26" s="146" t="s">
        <v>210</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x14ac:dyDescent="0.2">
      <c r="A27" s="3"/>
      <c r="B27" s="4"/>
      <c r="C27" s="185"/>
      <c r="D27" s="6"/>
      <c r="E27" s="3"/>
      <c r="F27" s="3"/>
      <c r="G27" s="3"/>
      <c r="H27" s="3"/>
      <c r="I27" s="3"/>
      <c r="J27" s="3"/>
      <c r="K27" s="3"/>
      <c r="L27" s="3"/>
      <c r="M27" s="3"/>
      <c r="N27" s="3"/>
      <c r="O27" s="3"/>
      <c r="P27" s="3"/>
      <c r="Q27" s="3"/>
      <c r="R27" s="3"/>
      <c r="S27" s="3"/>
      <c r="T27" s="3"/>
      <c r="U27" s="3"/>
      <c r="V27" s="3"/>
      <c r="W27" s="3"/>
      <c r="X27" s="3"/>
      <c r="Y27" s="3"/>
      <c r="AE27">
        <v>15</v>
      </c>
      <c r="AF27">
        <v>21</v>
      </c>
      <c r="AG27" t="s">
        <v>163</v>
      </c>
    </row>
    <row r="28" spans="1:60" x14ac:dyDescent="0.2">
      <c r="A28" s="149"/>
      <c r="B28" s="150" t="s">
        <v>29</v>
      </c>
      <c r="C28" s="186"/>
      <c r="D28" s="151"/>
      <c r="E28" s="152"/>
      <c r="F28" s="152"/>
      <c r="G28" s="166">
        <f>G8+G23</f>
        <v>0</v>
      </c>
      <c r="H28" s="3"/>
      <c r="I28" s="3"/>
      <c r="J28" s="3"/>
      <c r="K28" s="3"/>
      <c r="L28" s="3"/>
      <c r="M28" s="3"/>
      <c r="N28" s="3"/>
      <c r="O28" s="3"/>
      <c r="P28" s="3"/>
      <c r="Q28" s="3"/>
      <c r="R28" s="3"/>
      <c r="S28" s="3"/>
      <c r="T28" s="3"/>
      <c r="U28" s="3"/>
      <c r="V28" s="3"/>
      <c r="W28" s="3"/>
      <c r="X28" s="3"/>
      <c r="Y28" s="3"/>
      <c r="AE28">
        <f>SUMIF(L7:L26,AE27,G7:G26)</f>
        <v>0</v>
      </c>
      <c r="AF28">
        <f>SUMIF(L7:L26,AF27,G7:G26)</f>
        <v>0</v>
      </c>
      <c r="AG28" t="s">
        <v>215</v>
      </c>
    </row>
    <row r="29" spans="1:60" x14ac:dyDescent="0.2">
      <c r="C29" s="187"/>
      <c r="D29" s="10"/>
      <c r="AG29" t="s">
        <v>216</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EJZ6jLJR2YCxqIZaaZmkK6SmgeSzvVuiLyELXq3fpuxaCzN8JujXFYPOYyFIKEgUFFOjGR/CTEqxG57bAgc9g==" saltValue="NXIvbWpDvFNETmvt0K+/uw==" spinCount="100000" sheet="1" formatRows="0"/>
  <mergeCells count="10">
    <mergeCell ref="C14:G14"/>
    <mergeCell ref="C18:G18"/>
    <mergeCell ref="C20:G20"/>
    <mergeCell ref="C22:G22"/>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217</v>
      </c>
      <c r="B1" s="253"/>
      <c r="C1" s="253"/>
      <c r="D1" s="253"/>
      <c r="E1" s="253"/>
      <c r="F1" s="253"/>
      <c r="G1" s="253"/>
      <c r="AG1" t="s">
        <v>149</v>
      </c>
    </row>
    <row r="2" spans="1:60" ht="24.95" customHeight="1" x14ac:dyDescent="0.2">
      <c r="A2" s="50" t="s">
        <v>7</v>
      </c>
      <c r="B2" s="49" t="s">
        <v>41</v>
      </c>
      <c r="C2" s="254" t="s">
        <v>42</v>
      </c>
      <c r="D2" s="255"/>
      <c r="E2" s="255"/>
      <c r="F2" s="255"/>
      <c r="G2" s="256"/>
      <c r="AG2" t="s">
        <v>150</v>
      </c>
    </row>
    <row r="3" spans="1:60" ht="24.95" customHeight="1" x14ac:dyDescent="0.2">
      <c r="A3" s="50" t="s">
        <v>8</v>
      </c>
      <c r="B3" s="49" t="s">
        <v>54</v>
      </c>
      <c r="C3" s="254" t="s">
        <v>55</v>
      </c>
      <c r="D3" s="255"/>
      <c r="E3" s="255"/>
      <c r="F3" s="255"/>
      <c r="G3" s="256"/>
      <c r="AC3" s="120" t="s">
        <v>150</v>
      </c>
      <c r="AG3" t="s">
        <v>153</v>
      </c>
    </row>
    <row r="4" spans="1:60" ht="24.95" customHeight="1" x14ac:dyDescent="0.2">
      <c r="A4" s="139" t="s">
        <v>9</v>
      </c>
      <c r="B4" s="140" t="s">
        <v>56</v>
      </c>
      <c r="C4" s="257" t="s">
        <v>57</v>
      </c>
      <c r="D4" s="258"/>
      <c r="E4" s="258"/>
      <c r="F4" s="258"/>
      <c r="G4" s="259"/>
      <c r="AG4" t="s">
        <v>154</v>
      </c>
    </row>
    <row r="5" spans="1:60" x14ac:dyDescent="0.2">
      <c r="D5" s="10"/>
    </row>
    <row r="6" spans="1:60" ht="38.25" x14ac:dyDescent="0.2">
      <c r="A6" s="142" t="s">
        <v>155</v>
      </c>
      <c r="B6" s="144" t="s">
        <v>156</v>
      </c>
      <c r="C6" s="144" t="s">
        <v>157</v>
      </c>
      <c r="D6" s="143" t="s">
        <v>158</v>
      </c>
      <c r="E6" s="142" t="s">
        <v>159</v>
      </c>
      <c r="F6" s="141" t="s">
        <v>160</v>
      </c>
      <c r="G6" s="142" t="s">
        <v>29</v>
      </c>
      <c r="H6" s="145" t="s">
        <v>30</v>
      </c>
      <c r="I6" s="145" t="s">
        <v>161</v>
      </c>
      <c r="J6" s="145" t="s">
        <v>31</v>
      </c>
      <c r="K6" s="145" t="s">
        <v>162</v>
      </c>
      <c r="L6" s="145" t="s">
        <v>163</v>
      </c>
      <c r="M6" s="145" t="s">
        <v>164</v>
      </c>
      <c r="N6" s="145" t="s">
        <v>165</v>
      </c>
      <c r="O6" s="145" t="s">
        <v>166</v>
      </c>
      <c r="P6" s="145" t="s">
        <v>167</v>
      </c>
      <c r="Q6" s="145" t="s">
        <v>168</v>
      </c>
      <c r="R6" s="145" t="s">
        <v>169</v>
      </c>
      <c r="S6" s="145" t="s">
        <v>170</v>
      </c>
      <c r="T6" s="145" t="s">
        <v>171</v>
      </c>
      <c r="U6" s="145" t="s">
        <v>172</v>
      </c>
      <c r="V6" s="145" t="s">
        <v>173</v>
      </c>
      <c r="W6" s="145" t="s">
        <v>174</v>
      </c>
      <c r="X6" s="145" t="s">
        <v>175</v>
      </c>
      <c r="Y6" s="145" t="s">
        <v>176</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0" t="s">
        <v>177</v>
      </c>
      <c r="B8" s="161" t="s">
        <v>90</v>
      </c>
      <c r="C8" s="182" t="s">
        <v>92</v>
      </c>
      <c r="D8" s="162"/>
      <c r="E8" s="163"/>
      <c r="F8" s="164"/>
      <c r="G8" s="164">
        <f>SUMIF(AG9:AG38,"&lt;&gt;NOR",G9:G38)</f>
        <v>0</v>
      </c>
      <c r="H8" s="164"/>
      <c r="I8" s="164">
        <f>SUM(I9:I38)</f>
        <v>0</v>
      </c>
      <c r="J8" s="164"/>
      <c r="K8" s="164">
        <f>SUM(K9:K38)</f>
        <v>0</v>
      </c>
      <c r="L8" s="164"/>
      <c r="M8" s="164">
        <f>SUM(M9:M38)</f>
        <v>0</v>
      </c>
      <c r="N8" s="163"/>
      <c r="O8" s="163">
        <f>SUM(O9:O38)</f>
        <v>10.829999999999998</v>
      </c>
      <c r="P8" s="163"/>
      <c r="Q8" s="163">
        <f>SUM(Q9:Q38)</f>
        <v>0</v>
      </c>
      <c r="R8" s="164"/>
      <c r="S8" s="164"/>
      <c r="T8" s="165"/>
      <c r="U8" s="159"/>
      <c r="V8" s="159">
        <f>SUM(V9:V38)</f>
        <v>24.48</v>
      </c>
      <c r="W8" s="159"/>
      <c r="X8" s="159"/>
      <c r="Y8" s="159"/>
      <c r="AG8" t="s">
        <v>178</v>
      </c>
    </row>
    <row r="9" spans="1:60" outlineLevel="1" x14ac:dyDescent="0.2">
      <c r="A9" s="167">
        <v>1</v>
      </c>
      <c r="B9" s="168" t="s">
        <v>218</v>
      </c>
      <c r="C9" s="183" t="s">
        <v>219</v>
      </c>
      <c r="D9" s="169" t="s">
        <v>220</v>
      </c>
      <c r="E9" s="170">
        <v>3.3119999999999998</v>
      </c>
      <c r="F9" s="171"/>
      <c r="G9" s="172">
        <f>ROUND(E9*F9,2)</f>
        <v>0</v>
      </c>
      <c r="H9" s="171"/>
      <c r="I9" s="172">
        <f>ROUND(E9*H9,2)</f>
        <v>0</v>
      </c>
      <c r="J9" s="171"/>
      <c r="K9" s="172">
        <f>ROUND(E9*J9,2)</f>
        <v>0</v>
      </c>
      <c r="L9" s="172">
        <v>21</v>
      </c>
      <c r="M9" s="172">
        <f>G9*(1+L9/100)</f>
        <v>0</v>
      </c>
      <c r="N9" s="170">
        <v>2.5249999999999999</v>
      </c>
      <c r="O9" s="170">
        <f>ROUND(E9*N9,2)</f>
        <v>8.36</v>
      </c>
      <c r="P9" s="170">
        <v>0</v>
      </c>
      <c r="Q9" s="170">
        <f>ROUND(E9*P9,2)</f>
        <v>0</v>
      </c>
      <c r="R9" s="172" t="s">
        <v>221</v>
      </c>
      <c r="S9" s="172" t="s">
        <v>182</v>
      </c>
      <c r="T9" s="173" t="s">
        <v>182</v>
      </c>
      <c r="U9" s="157">
        <v>0.48</v>
      </c>
      <c r="V9" s="157">
        <f>ROUND(E9*U9,2)</f>
        <v>1.59</v>
      </c>
      <c r="W9" s="157"/>
      <c r="X9" s="157" t="s">
        <v>222</v>
      </c>
      <c r="Y9" s="157" t="s">
        <v>185</v>
      </c>
      <c r="Z9" s="146"/>
      <c r="AA9" s="146"/>
      <c r="AB9" s="146"/>
      <c r="AC9" s="146"/>
      <c r="AD9" s="146"/>
      <c r="AE9" s="146"/>
      <c r="AF9" s="146"/>
      <c r="AG9" s="146" t="s">
        <v>223</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60" t="s">
        <v>224</v>
      </c>
      <c r="D10" s="261"/>
      <c r="E10" s="261"/>
      <c r="F10" s="261"/>
      <c r="G10" s="261"/>
      <c r="H10" s="157"/>
      <c r="I10" s="157"/>
      <c r="J10" s="157"/>
      <c r="K10" s="157"/>
      <c r="L10" s="157"/>
      <c r="M10" s="157"/>
      <c r="N10" s="156"/>
      <c r="O10" s="156"/>
      <c r="P10" s="156"/>
      <c r="Q10" s="156"/>
      <c r="R10" s="157"/>
      <c r="S10" s="157"/>
      <c r="T10" s="157"/>
      <c r="U10" s="157"/>
      <c r="V10" s="157"/>
      <c r="W10" s="157"/>
      <c r="X10" s="157"/>
      <c r="Y10" s="157"/>
      <c r="Z10" s="146"/>
      <c r="AA10" s="146"/>
      <c r="AB10" s="146"/>
      <c r="AC10" s="146"/>
      <c r="AD10" s="146"/>
      <c r="AE10" s="146"/>
      <c r="AF10" s="146"/>
      <c r="AG10" s="146" t="s">
        <v>225</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2" x14ac:dyDescent="0.2">
      <c r="A11" s="153"/>
      <c r="B11" s="154"/>
      <c r="C11" s="192" t="s">
        <v>226</v>
      </c>
      <c r="D11" s="188"/>
      <c r="E11" s="189">
        <v>3.3119999999999998</v>
      </c>
      <c r="F11" s="157"/>
      <c r="G11" s="157"/>
      <c r="H11" s="157"/>
      <c r="I11" s="157"/>
      <c r="J11" s="157"/>
      <c r="K11" s="157"/>
      <c r="L11" s="157"/>
      <c r="M11" s="157"/>
      <c r="N11" s="156"/>
      <c r="O11" s="156"/>
      <c r="P11" s="156"/>
      <c r="Q11" s="156"/>
      <c r="R11" s="157"/>
      <c r="S11" s="157"/>
      <c r="T11" s="157"/>
      <c r="U11" s="157"/>
      <c r="V11" s="157"/>
      <c r="W11" s="157"/>
      <c r="X11" s="157"/>
      <c r="Y11" s="157"/>
      <c r="Z11" s="146"/>
      <c r="AA11" s="146"/>
      <c r="AB11" s="146"/>
      <c r="AC11" s="146"/>
      <c r="AD11" s="146"/>
      <c r="AE11" s="146"/>
      <c r="AF11" s="146"/>
      <c r="AG11" s="146" t="s">
        <v>227</v>
      </c>
      <c r="AH11" s="146">
        <v>0</v>
      </c>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67">
        <v>2</v>
      </c>
      <c r="B12" s="168" t="s">
        <v>228</v>
      </c>
      <c r="C12" s="183" t="s">
        <v>229</v>
      </c>
      <c r="D12" s="169" t="s">
        <v>230</v>
      </c>
      <c r="E12" s="170">
        <v>5.75</v>
      </c>
      <c r="F12" s="171"/>
      <c r="G12" s="172">
        <f>ROUND(E12*F12,2)</f>
        <v>0</v>
      </c>
      <c r="H12" s="171"/>
      <c r="I12" s="172">
        <f>ROUND(E12*H12,2)</f>
        <v>0</v>
      </c>
      <c r="J12" s="171"/>
      <c r="K12" s="172">
        <f>ROUND(E12*J12,2)</f>
        <v>0</v>
      </c>
      <c r="L12" s="172">
        <v>21</v>
      </c>
      <c r="M12" s="172">
        <f>G12*(1+L12/100)</f>
        <v>0</v>
      </c>
      <c r="N12" s="170">
        <v>3.9199999999999999E-2</v>
      </c>
      <c r="O12" s="170">
        <f>ROUND(E12*N12,2)</f>
        <v>0.23</v>
      </c>
      <c r="P12" s="170">
        <v>0</v>
      </c>
      <c r="Q12" s="170">
        <f>ROUND(E12*P12,2)</f>
        <v>0</v>
      </c>
      <c r="R12" s="172" t="s">
        <v>221</v>
      </c>
      <c r="S12" s="172" t="s">
        <v>182</v>
      </c>
      <c r="T12" s="173" t="s">
        <v>182</v>
      </c>
      <c r="U12" s="157">
        <v>1.6</v>
      </c>
      <c r="V12" s="157">
        <f>ROUND(E12*U12,2)</f>
        <v>9.1999999999999993</v>
      </c>
      <c r="W12" s="157"/>
      <c r="X12" s="157" t="s">
        <v>222</v>
      </c>
      <c r="Y12" s="157" t="s">
        <v>185</v>
      </c>
      <c r="Z12" s="146"/>
      <c r="AA12" s="146"/>
      <c r="AB12" s="146"/>
      <c r="AC12" s="146"/>
      <c r="AD12" s="146"/>
      <c r="AE12" s="146"/>
      <c r="AF12" s="146"/>
      <c r="AG12" s="146" t="s">
        <v>223</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ht="22.5" outlineLevel="2" x14ac:dyDescent="0.2">
      <c r="A13" s="153"/>
      <c r="B13" s="154"/>
      <c r="C13" s="260" t="s">
        <v>231</v>
      </c>
      <c r="D13" s="261"/>
      <c r="E13" s="261"/>
      <c r="F13" s="261"/>
      <c r="G13" s="261"/>
      <c r="H13" s="157"/>
      <c r="I13" s="157"/>
      <c r="J13" s="157"/>
      <c r="K13" s="157"/>
      <c r="L13" s="157"/>
      <c r="M13" s="157"/>
      <c r="N13" s="156"/>
      <c r="O13" s="156"/>
      <c r="P13" s="156"/>
      <c r="Q13" s="156"/>
      <c r="R13" s="157"/>
      <c r="S13" s="157"/>
      <c r="T13" s="157"/>
      <c r="U13" s="157"/>
      <c r="V13" s="157"/>
      <c r="W13" s="157"/>
      <c r="X13" s="157"/>
      <c r="Y13" s="157"/>
      <c r="Z13" s="146"/>
      <c r="AA13" s="146"/>
      <c r="AB13" s="146"/>
      <c r="AC13" s="146"/>
      <c r="AD13" s="146"/>
      <c r="AE13" s="146"/>
      <c r="AF13" s="146"/>
      <c r="AG13" s="146" t="s">
        <v>225</v>
      </c>
      <c r="AH13" s="146"/>
      <c r="AI13" s="146"/>
      <c r="AJ13" s="146"/>
      <c r="AK13" s="146"/>
      <c r="AL13" s="146"/>
      <c r="AM13" s="146"/>
      <c r="AN13" s="146"/>
      <c r="AO13" s="146"/>
      <c r="AP13" s="146"/>
      <c r="AQ13" s="146"/>
      <c r="AR13" s="146"/>
      <c r="AS13" s="146"/>
      <c r="AT13" s="146"/>
      <c r="AU13" s="146"/>
      <c r="AV13" s="146"/>
      <c r="AW13" s="146"/>
      <c r="AX13" s="146"/>
      <c r="AY13" s="146"/>
      <c r="AZ13" s="146"/>
      <c r="BA13" s="174" t="str">
        <f>C13</f>
        <v>svislé nebo šikmé (odkloněné) , půdorysně přímé nebo zalomené, stěn základových desek ve volných nebo zapažených jámách, rýhách, šachtách, včetně případných vzpěr,</v>
      </c>
      <c r="BB13" s="146"/>
      <c r="BC13" s="146"/>
      <c r="BD13" s="146"/>
      <c r="BE13" s="146"/>
      <c r="BF13" s="146"/>
      <c r="BG13" s="146"/>
      <c r="BH13" s="146"/>
    </row>
    <row r="14" spans="1:60" outlineLevel="2" x14ac:dyDescent="0.2">
      <c r="A14" s="153"/>
      <c r="B14" s="154"/>
      <c r="C14" s="192" t="s">
        <v>232</v>
      </c>
      <c r="D14" s="188"/>
      <c r="E14" s="189">
        <v>5.75</v>
      </c>
      <c r="F14" s="157"/>
      <c r="G14" s="157"/>
      <c r="H14" s="157"/>
      <c r="I14" s="157"/>
      <c r="J14" s="157"/>
      <c r="K14" s="157"/>
      <c r="L14" s="157"/>
      <c r="M14" s="157"/>
      <c r="N14" s="156"/>
      <c r="O14" s="156"/>
      <c r="P14" s="156"/>
      <c r="Q14" s="156"/>
      <c r="R14" s="157"/>
      <c r="S14" s="157"/>
      <c r="T14" s="157"/>
      <c r="U14" s="157"/>
      <c r="V14" s="157"/>
      <c r="W14" s="157"/>
      <c r="X14" s="157"/>
      <c r="Y14" s="157"/>
      <c r="Z14" s="146"/>
      <c r="AA14" s="146"/>
      <c r="AB14" s="146"/>
      <c r="AC14" s="146"/>
      <c r="AD14" s="146"/>
      <c r="AE14" s="146"/>
      <c r="AF14" s="146"/>
      <c r="AG14" s="146" t="s">
        <v>227</v>
      </c>
      <c r="AH14" s="146">
        <v>0</v>
      </c>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
      <c r="A15" s="167">
        <v>3</v>
      </c>
      <c r="B15" s="168" t="s">
        <v>233</v>
      </c>
      <c r="C15" s="183" t="s">
        <v>234</v>
      </c>
      <c r="D15" s="169" t="s">
        <v>230</v>
      </c>
      <c r="E15" s="170">
        <v>5.75</v>
      </c>
      <c r="F15" s="171"/>
      <c r="G15" s="172">
        <f>ROUND(E15*F15,2)</f>
        <v>0</v>
      </c>
      <c r="H15" s="171"/>
      <c r="I15" s="172">
        <f>ROUND(E15*H15,2)</f>
        <v>0</v>
      </c>
      <c r="J15" s="171"/>
      <c r="K15" s="172">
        <f>ROUND(E15*J15,2)</f>
        <v>0</v>
      </c>
      <c r="L15" s="172">
        <v>21</v>
      </c>
      <c r="M15" s="172">
        <f>G15*(1+L15/100)</f>
        <v>0</v>
      </c>
      <c r="N15" s="170">
        <v>0</v>
      </c>
      <c r="O15" s="170">
        <f>ROUND(E15*N15,2)</f>
        <v>0</v>
      </c>
      <c r="P15" s="170">
        <v>0</v>
      </c>
      <c r="Q15" s="170">
        <f>ROUND(E15*P15,2)</f>
        <v>0</v>
      </c>
      <c r="R15" s="172" t="s">
        <v>221</v>
      </c>
      <c r="S15" s="172" t="s">
        <v>182</v>
      </c>
      <c r="T15" s="173" t="s">
        <v>182</v>
      </c>
      <c r="U15" s="157">
        <v>0.32</v>
      </c>
      <c r="V15" s="157">
        <f>ROUND(E15*U15,2)</f>
        <v>1.84</v>
      </c>
      <c r="W15" s="157"/>
      <c r="X15" s="157" t="s">
        <v>222</v>
      </c>
      <c r="Y15" s="157" t="s">
        <v>185</v>
      </c>
      <c r="Z15" s="146"/>
      <c r="AA15" s="146"/>
      <c r="AB15" s="146"/>
      <c r="AC15" s="146"/>
      <c r="AD15" s="146"/>
      <c r="AE15" s="146"/>
      <c r="AF15" s="146"/>
      <c r="AG15" s="146" t="s">
        <v>223</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ht="22.5" outlineLevel="2" x14ac:dyDescent="0.2">
      <c r="A16" s="153"/>
      <c r="B16" s="154"/>
      <c r="C16" s="260" t="s">
        <v>231</v>
      </c>
      <c r="D16" s="261"/>
      <c r="E16" s="261"/>
      <c r="F16" s="261"/>
      <c r="G16" s="261"/>
      <c r="H16" s="157"/>
      <c r="I16" s="157"/>
      <c r="J16" s="157"/>
      <c r="K16" s="157"/>
      <c r="L16" s="157"/>
      <c r="M16" s="157"/>
      <c r="N16" s="156"/>
      <c r="O16" s="156"/>
      <c r="P16" s="156"/>
      <c r="Q16" s="156"/>
      <c r="R16" s="157"/>
      <c r="S16" s="157"/>
      <c r="T16" s="157"/>
      <c r="U16" s="157"/>
      <c r="V16" s="157"/>
      <c r="W16" s="157"/>
      <c r="X16" s="157"/>
      <c r="Y16" s="157"/>
      <c r="Z16" s="146"/>
      <c r="AA16" s="146"/>
      <c r="AB16" s="146"/>
      <c r="AC16" s="146"/>
      <c r="AD16" s="146"/>
      <c r="AE16" s="146"/>
      <c r="AF16" s="146"/>
      <c r="AG16" s="146" t="s">
        <v>225</v>
      </c>
      <c r="AH16" s="146"/>
      <c r="AI16" s="146"/>
      <c r="AJ16" s="146"/>
      <c r="AK16" s="146"/>
      <c r="AL16" s="146"/>
      <c r="AM16" s="146"/>
      <c r="AN16" s="146"/>
      <c r="AO16" s="146"/>
      <c r="AP16" s="146"/>
      <c r="AQ16" s="146"/>
      <c r="AR16" s="146"/>
      <c r="AS16" s="146"/>
      <c r="AT16" s="146"/>
      <c r="AU16" s="146"/>
      <c r="AV16" s="146"/>
      <c r="AW16" s="146"/>
      <c r="AX16" s="146"/>
      <c r="AY16" s="146"/>
      <c r="AZ16" s="146"/>
      <c r="BA16" s="174" t="str">
        <f>C16</f>
        <v>svislé nebo šikmé (odkloněné) , půdorysně přímé nebo zalomené, stěn základových desek ve volných nebo zapažených jámách, rýhách, šachtách, včetně případných vzpěr,</v>
      </c>
      <c r="BB16" s="146"/>
      <c r="BC16" s="146"/>
      <c r="BD16" s="146"/>
      <c r="BE16" s="146"/>
      <c r="BF16" s="146"/>
      <c r="BG16" s="146"/>
      <c r="BH16" s="146"/>
    </row>
    <row r="17" spans="1:60" outlineLevel="2" x14ac:dyDescent="0.2">
      <c r="A17" s="153"/>
      <c r="B17" s="154"/>
      <c r="C17" s="192" t="s">
        <v>235</v>
      </c>
      <c r="D17" s="188"/>
      <c r="E17" s="189">
        <v>5.75</v>
      </c>
      <c r="F17" s="157"/>
      <c r="G17" s="157"/>
      <c r="H17" s="157"/>
      <c r="I17" s="157"/>
      <c r="J17" s="157"/>
      <c r="K17" s="157"/>
      <c r="L17" s="157"/>
      <c r="M17" s="157"/>
      <c r="N17" s="156"/>
      <c r="O17" s="156"/>
      <c r="P17" s="156"/>
      <c r="Q17" s="156"/>
      <c r="R17" s="157"/>
      <c r="S17" s="157"/>
      <c r="T17" s="157"/>
      <c r="U17" s="157"/>
      <c r="V17" s="157"/>
      <c r="W17" s="157"/>
      <c r="X17" s="157"/>
      <c r="Y17" s="157"/>
      <c r="Z17" s="146"/>
      <c r="AA17" s="146"/>
      <c r="AB17" s="146"/>
      <c r="AC17" s="146"/>
      <c r="AD17" s="146"/>
      <c r="AE17" s="146"/>
      <c r="AF17" s="146"/>
      <c r="AG17" s="146" t="s">
        <v>227</v>
      </c>
      <c r="AH17" s="146">
        <v>0</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67">
        <v>4</v>
      </c>
      <c r="B18" s="168" t="s">
        <v>236</v>
      </c>
      <c r="C18" s="183" t="s">
        <v>237</v>
      </c>
      <c r="D18" s="169" t="s">
        <v>238</v>
      </c>
      <c r="E18" s="170">
        <v>9.3820000000000001E-2</v>
      </c>
      <c r="F18" s="171"/>
      <c r="G18" s="172">
        <f>ROUND(E18*F18,2)</f>
        <v>0</v>
      </c>
      <c r="H18" s="171"/>
      <c r="I18" s="172">
        <f>ROUND(E18*H18,2)</f>
        <v>0</v>
      </c>
      <c r="J18" s="171"/>
      <c r="K18" s="172">
        <f>ROUND(E18*J18,2)</f>
        <v>0</v>
      </c>
      <c r="L18" s="172">
        <v>21</v>
      </c>
      <c r="M18" s="172">
        <f>G18*(1+L18/100)</f>
        <v>0</v>
      </c>
      <c r="N18" s="170">
        <v>1.0217400000000001</v>
      </c>
      <c r="O18" s="170">
        <f>ROUND(E18*N18,2)</f>
        <v>0.1</v>
      </c>
      <c r="P18" s="170">
        <v>0</v>
      </c>
      <c r="Q18" s="170">
        <f>ROUND(E18*P18,2)</f>
        <v>0</v>
      </c>
      <c r="R18" s="172" t="s">
        <v>221</v>
      </c>
      <c r="S18" s="172" t="s">
        <v>182</v>
      </c>
      <c r="T18" s="173" t="s">
        <v>182</v>
      </c>
      <c r="U18" s="157">
        <v>23.530999999999999</v>
      </c>
      <c r="V18" s="157">
        <f>ROUND(E18*U18,2)</f>
        <v>2.21</v>
      </c>
      <c r="W18" s="157"/>
      <c r="X18" s="157" t="s">
        <v>222</v>
      </c>
      <c r="Y18" s="157" t="s">
        <v>185</v>
      </c>
      <c r="Z18" s="146"/>
      <c r="AA18" s="146"/>
      <c r="AB18" s="146"/>
      <c r="AC18" s="146"/>
      <c r="AD18" s="146"/>
      <c r="AE18" s="146"/>
      <c r="AF18" s="146"/>
      <c r="AG18" s="146" t="s">
        <v>223</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2" x14ac:dyDescent="0.2">
      <c r="A19" s="153"/>
      <c r="B19" s="154"/>
      <c r="C19" s="260" t="s">
        <v>239</v>
      </c>
      <c r="D19" s="261"/>
      <c r="E19" s="261"/>
      <c r="F19" s="261"/>
      <c r="G19" s="261"/>
      <c r="H19" s="157"/>
      <c r="I19" s="157"/>
      <c r="J19" s="157"/>
      <c r="K19" s="157"/>
      <c r="L19" s="157"/>
      <c r="M19" s="157"/>
      <c r="N19" s="156"/>
      <c r="O19" s="156"/>
      <c r="P19" s="156"/>
      <c r="Q19" s="156"/>
      <c r="R19" s="157"/>
      <c r="S19" s="157"/>
      <c r="T19" s="157"/>
      <c r="U19" s="157"/>
      <c r="V19" s="157"/>
      <c r="W19" s="157"/>
      <c r="X19" s="157"/>
      <c r="Y19" s="157"/>
      <c r="Z19" s="146"/>
      <c r="AA19" s="146"/>
      <c r="AB19" s="146"/>
      <c r="AC19" s="146"/>
      <c r="AD19" s="146"/>
      <c r="AE19" s="146"/>
      <c r="AF19" s="146"/>
      <c r="AG19" s="146" t="s">
        <v>225</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
      <c r="A20" s="153"/>
      <c r="B20" s="154"/>
      <c r="C20" s="192" t="s">
        <v>240</v>
      </c>
      <c r="D20" s="188"/>
      <c r="E20" s="189">
        <v>9.3820000000000001E-2</v>
      </c>
      <c r="F20" s="157"/>
      <c r="G20" s="157"/>
      <c r="H20" s="157"/>
      <c r="I20" s="157"/>
      <c r="J20" s="157"/>
      <c r="K20" s="157"/>
      <c r="L20" s="157"/>
      <c r="M20" s="157"/>
      <c r="N20" s="156"/>
      <c r="O20" s="156"/>
      <c r="P20" s="156"/>
      <c r="Q20" s="156"/>
      <c r="R20" s="157"/>
      <c r="S20" s="157"/>
      <c r="T20" s="157"/>
      <c r="U20" s="157"/>
      <c r="V20" s="157"/>
      <c r="W20" s="157"/>
      <c r="X20" s="157"/>
      <c r="Y20" s="157"/>
      <c r="Z20" s="146"/>
      <c r="AA20" s="146"/>
      <c r="AB20" s="146"/>
      <c r="AC20" s="146"/>
      <c r="AD20" s="146"/>
      <c r="AE20" s="146"/>
      <c r="AF20" s="146"/>
      <c r="AG20" s="146" t="s">
        <v>227</v>
      </c>
      <c r="AH20" s="146">
        <v>0</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ht="22.5" outlineLevel="1" x14ac:dyDescent="0.2">
      <c r="A21" s="167">
        <v>5</v>
      </c>
      <c r="B21" s="168" t="s">
        <v>241</v>
      </c>
      <c r="C21" s="183" t="s">
        <v>242</v>
      </c>
      <c r="D21" s="169" t="s">
        <v>238</v>
      </c>
      <c r="E21" s="170">
        <v>3.3300000000000003E-2</v>
      </c>
      <c r="F21" s="171"/>
      <c r="G21" s="172">
        <f>ROUND(E21*F21,2)</f>
        <v>0</v>
      </c>
      <c r="H21" s="171"/>
      <c r="I21" s="172">
        <f>ROUND(E21*H21,2)</f>
        <v>0</v>
      </c>
      <c r="J21" s="171"/>
      <c r="K21" s="172">
        <f>ROUND(E21*J21,2)</f>
        <v>0</v>
      </c>
      <c r="L21" s="172">
        <v>21</v>
      </c>
      <c r="M21" s="172">
        <f>G21*(1+L21/100)</f>
        <v>0</v>
      </c>
      <c r="N21" s="170">
        <v>1.04548</v>
      </c>
      <c r="O21" s="170">
        <f>ROUND(E21*N21,2)</f>
        <v>0.03</v>
      </c>
      <c r="P21" s="170">
        <v>0</v>
      </c>
      <c r="Q21" s="170">
        <f>ROUND(E21*P21,2)</f>
        <v>0</v>
      </c>
      <c r="R21" s="172" t="s">
        <v>221</v>
      </c>
      <c r="S21" s="172" t="s">
        <v>182</v>
      </c>
      <c r="T21" s="173" t="s">
        <v>182</v>
      </c>
      <c r="U21" s="157">
        <v>15.231</v>
      </c>
      <c r="V21" s="157">
        <f>ROUND(E21*U21,2)</f>
        <v>0.51</v>
      </c>
      <c r="W21" s="157"/>
      <c r="X21" s="157" t="s">
        <v>222</v>
      </c>
      <c r="Y21" s="157" t="s">
        <v>185</v>
      </c>
      <c r="Z21" s="146"/>
      <c r="AA21" s="146"/>
      <c r="AB21" s="146"/>
      <c r="AC21" s="146"/>
      <c r="AD21" s="146"/>
      <c r="AE21" s="146"/>
      <c r="AF21" s="146"/>
      <c r="AG21" s="146" t="s">
        <v>223</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
      <c r="A22" s="153"/>
      <c r="B22" s="154"/>
      <c r="C22" s="260" t="s">
        <v>239</v>
      </c>
      <c r="D22" s="261"/>
      <c r="E22" s="261"/>
      <c r="F22" s="261"/>
      <c r="G22" s="261"/>
      <c r="H22" s="157"/>
      <c r="I22" s="157"/>
      <c r="J22" s="157"/>
      <c r="K22" s="157"/>
      <c r="L22" s="157"/>
      <c r="M22" s="157"/>
      <c r="N22" s="156"/>
      <c r="O22" s="156"/>
      <c r="P22" s="156"/>
      <c r="Q22" s="156"/>
      <c r="R22" s="157"/>
      <c r="S22" s="157"/>
      <c r="T22" s="157"/>
      <c r="U22" s="157"/>
      <c r="V22" s="157"/>
      <c r="W22" s="157"/>
      <c r="X22" s="157"/>
      <c r="Y22" s="157"/>
      <c r="Z22" s="146"/>
      <c r="AA22" s="146"/>
      <c r="AB22" s="146"/>
      <c r="AC22" s="146"/>
      <c r="AD22" s="146"/>
      <c r="AE22" s="146"/>
      <c r="AF22" s="146"/>
      <c r="AG22" s="146" t="s">
        <v>225</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2" x14ac:dyDescent="0.2">
      <c r="A23" s="153"/>
      <c r="B23" s="154"/>
      <c r="C23" s="192" t="s">
        <v>243</v>
      </c>
      <c r="D23" s="188"/>
      <c r="E23" s="189">
        <v>3.3300000000000003E-2</v>
      </c>
      <c r="F23" s="157"/>
      <c r="G23" s="157"/>
      <c r="H23" s="157"/>
      <c r="I23" s="157"/>
      <c r="J23" s="157"/>
      <c r="K23" s="157"/>
      <c r="L23" s="157"/>
      <c r="M23" s="157"/>
      <c r="N23" s="156"/>
      <c r="O23" s="156"/>
      <c r="P23" s="156"/>
      <c r="Q23" s="156"/>
      <c r="R23" s="157"/>
      <c r="S23" s="157"/>
      <c r="T23" s="157"/>
      <c r="U23" s="157"/>
      <c r="V23" s="157"/>
      <c r="W23" s="157"/>
      <c r="X23" s="157"/>
      <c r="Y23" s="157"/>
      <c r="Z23" s="146"/>
      <c r="AA23" s="146"/>
      <c r="AB23" s="146"/>
      <c r="AC23" s="146"/>
      <c r="AD23" s="146"/>
      <c r="AE23" s="146"/>
      <c r="AF23" s="146"/>
      <c r="AG23" s="146" t="s">
        <v>227</v>
      </c>
      <c r="AH23" s="146">
        <v>0</v>
      </c>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ht="22.5" outlineLevel="1" x14ac:dyDescent="0.2">
      <c r="A24" s="167">
        <v>6</v>
      </c>
      <c r="B24" s="168" t="s">
        <v>244</v>
      </c>
      <c r="C24" s="183" t="s">
        <v>245</v>
      </c>
      <c r="D24" s="169" t="s">
        <v>220</v>
      </c>
      <c r="E24" s="170">
        <v>0.06</v>
      </c>
      <c r="F24" s="171"/>
      <c r="G24" s="172">
        <f>ROUND(E24*F24,2)</f>
        <v>0</v>
      </c>
      <c r="H24" s="171"/>
      <c r="I24" s="172">
        <f>ROUND(E24*H24,2)</f>
        <v>0</v>
      </c>
      <c r="J24" s="171"/>
      <c r="K24" s="172">
        <f>ROUND(E24*J24,2)</f>
        <v>0</v>
      </c>
      <c r="L24" s="172">
        <v>21</v>
      </c>
      <c r="M24" s="172">
        <f>G24*(1+L24/100)</f>
        <v>0</v>
      </c>
      <c r="N24" s="170">
        <v>2.9235099999999998</v>
      </c>
      <c r="O24" s="170">
        <f>ROUND(E24*N24,2)</f>
        <v>0.18</v>
      </c>
      <c r="P24" s="170">
        <v>0</v>
      </c>
      <c r="Q24" s="170">
        <f>ROUND(E24*P24,2)</f>
        <v>0</v>
      </c>
      <c r="R24" s="172" t="s">
        <v>221</v>
      </c>
      <c r="S24" s="172" t="s">
        <v>182</v>
      </c>
      <c r="T24" s="173" t="s">
        <v>182</v>
      </c>
      <c r="U24" s="157">
        <v>17.719000000000001</v>
      </c>
      <c r="V24" s="157">
        <f>ROUND(E24*U24,2)</f>
        <v>1.06</v>
      </c>
      <c r="W24" s="157"/>
      <c r="X24" s="157" t="s">
        <v>222</v>
      </c>
      <c r="Y24" s="157" t="s">
        <v>185</v>
      </c>
      <c r="Z24" s="146"/>
      <c r="AA24" s="146"/>
      <c r="AB24" s="146"/>
      <c r="AC24" s="146"/>
      <c r="AD24" s="146"/>
      <c r="AE24" s="146"/>
      <c r="AF24" s="146"/>
      <c r="AG24" s="146" t="s">
        <v>223</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ht="22.5" outlineLevel="2" x14ac:dyDescent="0.2">
      <c r="A25" s="153"/>
      <c r="B25" s="154"/>
      <c r="C25" s="260" t="s">
        <v>246</v>
      </c>
      <c r="D25" s="261"/>
      <c r="E25" s="261"/>
      <c r="F25" s="261"/>
      <c r="G25" s="261"/>
      <c r="H25" s="157"/>
      <c r="I25" s="157"/>
      <c r="J25" s="157"/>
      <c r="K25" s="157"/>
      <c r="L25" s="157"/>
      <c r="M25" s="157"/>
      <c r="N25" s="156"/>
      <c r="O25" s="156"/>
      <c r="P25" s="156"/>
      <c r="Q25" s="156"/>
      <c r="R25" s="157"/>
      <c r="S25" s="157"/>
      <c r="T25" s="157"/>
      <c r="U25" s="157"/>
      <c r="V25" s="157"/>
      <c r="W25" s="157"/>
      <c r="X25" s="157"/>
      <c r="Y25" s="157"/>
      <c r="Z25" s="146"/>
      <c r="AA25" s="146"/>
      <c r="AB25" s="146"/>
      <c r="AC25" s="146"/>
      <c r="AD25" s="146"/>
      <c r="AE25" s="146"/>
      <c r="AF25" s="146"/>
      <c r="AG25" s="146" t="s">
        <v>225</v>
      </c>
      <c r="AH25" s="146"/>
      <c r="AI25" s="146"/>
      <c r="AJ25" s="146"/>
      <c r="AK25" s="146"/>
      <c r="AL25" s="146"/>
      <c r="AM25" s="146"/>
      <c r="AN25" s="146"/>
      <c r="AO25" s="146"/>
      <c r="AP25" s="146"/>
      <c r="AQ25" s="146"/>
      <c r="AR25" s="146"/>
      <c r="AS25" s="146"/>
      <c r="AT25" s="146"/>
      <c r="AU25" s="146"/>
      <c r="AV25" s="146"/>
      <c r="AW25" s="146"/>
      <c r="AX25" s="146"/>
      <c r="AY25" s="146"/>
      <c r="AZ25" s="146"/>
      <c r="BA25" s="174" t="str">
        <f>C25</f>
        <v>(ventilátory, čerpadla, ohřívače, motorová zařízení, odstředivky, ždímačky, pračky apod.) z betonu prostého včetně potřebného bednění, s hladkou cementovou omítkou stěn, s potěrem, s vynecháním otvorů pro kotvení železa, bez zemních prací a izolace,</v>
      </c>
      <c r="BB25" s="146"/>
      <c r="BC25" s="146"/>
      <c r="BD25" s="146"/>
      <c r="BE25" s="146"/>
      <c r="BF25" s="146"/>
      <c r="BG25" s="146"/>
      <c r="BH25" s="146"/>
    </row>
    <row r="26" spans="1:60" outlineLevel="2" x14ac:dyDescent="0.2">
      <c r="A26" s="153"/>
      <c r="B26" s="154"/>
      <c r="C26" s="192" t="s">
        <v>247</v>
      </c>
      <c r="D26" s="188"/>
      <c r="E26" s="189"/>
      <c r="F26" s="157"/>
      <c r="G26" s="157"/>
      <c r="H26" s="157"/>
      <c r="I26" s="157"/>
      <c r="J26" s="157"/>
      <c r="K26" s="157"/>
      <c r="L26" s="157"/>
      <c r="M26" s="157"/>
      <c r="N26" s="156"/>
      <c r="O26" s="156"/>
      <c r="P26" s="156"/>
      <c r="Q26" s="156"/>
      <c r="R26" s="157"/>
      <c r="S26" s="157"/>
      <c r="T26" s="157"/>
      <c r="U26" s="157"/>
      <c r="V26" s="157"/>
      <c r="W26" s="157"/>
      <c r="X26" s="157"/>
      <c r="Y26" s="157"/>
      <c r="Z26" s="146"/>
      <c r="AA26" s="146"/>
      <c r="AB26" s="146"/>
      <c r="AC26" s="146"/>
      <c r="AD26" s="146"/>
      <c r="AE26" s="146"/>
      <c r="AF26" s="146"/>
      <c r="AG26" s="146" t="s">
        <v>227</v>
      </c>
      <c r="AH26" s="146">
        <v>0</v>
      </c>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3" x14ac:dyDescent="0.2">
      <c r="A27" s="153"/>
      <c r="B27" s="154"/>
      <c r="C27" s="192" t="s">
        <v>248</v>
      </c>
      <c r="D27" s="188"/>
      <c r="E27" s="189">
        <v>0.06</v>
      </c>
      <c r="F27" s="157"/>
      <c r="G27" s="157"/>
      <c r="H27" s="157"/>
      <c r="I27" s="157"/>
      <c r="J27" s="157"/>
      <c r="K27" s="157"/>
      <c r="L27" s="157"/>
      <c r="M27" s="157"/>
      <c r="N27" s="156"/>
      <c r="O27" s="156"/>
      <c r="P27" s="156"/>
      <c r="Q27" s="156"/>
      <c r="R27" s="157"/>
      <c r="S27" s="157"/>
      <c r="T27" s="157"/>
      <c r="U27" s="157"/>
      <c r="V27" s="157"/>
      <c r="W27" s="157"/>
      <c r="X27" s="157"/>
      <c r="Y27" s="157"/>
      <c r="Z27" s="146"/>
      <c r="AA27" s="146"/>
      <c r="AB27" s="146"/>
      <c r="AC27" s="146"/>
      <c r="AD27" s="146"/>
      <c r="AE27" s="146"/>
      <c r="AF27" s="146"/>
      <c r="AG27" s="146" t="s">
        <v>227</v>
      </c>
      <c r="AH27" s="146">
        <v>0</v>
      </c>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3" x14ac:dyDescent="0.2">
      <c r="A28" s="153"/>
      <c r="B28" s="154"/>
      <c r="C28" s="193" t="s">
        <v>249</v>
      </c>
      <c r="D28" s="190"/>
      <c r="E28" s="191">
        <v>0.06</v>
      </c>
      <c r="F28" s="157"/>
      <c r="G28" s="157"/>
      <c r="H28" s="157"/>
      <c r="I28" s="157"/>
      <c r="J28" s="157"/>
      <c r="K28" s="157"/>
      <c r="L28" s="157"/>
      <c r="M28" s="157"/>
      <c r="N28" s="156"/>
      <c r="O28" s="156"/>
      <c r="P28" s="156"/>
      <c r="Q28" s="156"/>
      <c r="R28" s="157"/>
      <c r="S28" s="157"/>
      <c r="T28" s="157"/>
      <c r="U28" s="157"/>
      <c r="V28" s="157"/>
      <c r="W28" s="157"/>
      <c r="X28" s="157"/>
      <c r="Y28" s="157"/>
      <c r="Z28" s="146"/>
      <c r="AA28" s="146"/>
      <c r="AB28" s="146"/>
      <c r="AC28" s="146"/>
      <c r="AD28" s="146"/>
      <c r="AE28" s="146"/>
      <c r="AF28" s="146"/>
      <c r="AG28" s="146" t="s">
        <v>227</v>
      </c>
      <c r="AH28" s="146">
        <v>1</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ht="22.5" outlineLevel="1" x14ac:dyDescent="0.2">
      <c r="A29" s="167">
        <v>7</v>
      </c>
      <c r="B29" s="168" t="s">
        <v>250</v>
      </c>
      <c r="C29" s="183" t="s">
        <v>251</v>
      </c>
      <c r="D29" s="169" t="s">
        <v>220</v>
      </c>
      <c r="E29" s="170">
        <v>0.68</v>
      </c>
      <c r="F29" s="171"/>
      <c r="G29" s="172">
        <f>ROUND(E29*F29,2)</f>
        <v>0</v>
      </c>
      <c r="H29" s="171"/>
      <c r="I29" s="172">
        <f>ROUND(E29*H29,2)</f>
        <v>0</v>
      </c>
      <c r="J29" s="171"/>
      <c r="K29" s="172">
        <f>ROUND(E29*J29,2)</f>
        <v>0</v>
      </c>
      <c r="L29" s="172">
        <v>21</v>
      </c>
      <c r="M29" s="172">
        <f>G29*(1+L29/100)</f>
        <v>0</v>
      </c>
      <c r="N29" s="170">
        <v>2.8387799999999999</v>
      </c>
      <c r="O29" s="170">
        <f>ROUND(E29*N29,2)</f>
        <v>1.93</v>
      </c>
      <c r="P29" s="170">
        <v>0</v>
      </c>
      <c r="Q29" s="170">
        <f>ROUND(E29*P29,2)</f>
        <v>0</v>
      </c>
      <c r="R29" s="172" t="s">
        <v>221</v>
      </c>
      <c r="S29" s="172" t="s">
        <v>182</v>
      </c>
      <c r="T29" s="173" t="s">
        <v>182</v>
      </c>
      <c r="U29" s="157">
        <v>11.868</v>
      </c>
      <c r="V29" s="157">
        <f>ROUND(E29*U29,2)</f>
        <v>8.07</v>
      </c>
      <c r="W29" s="157"/>
      <c r="X29" s="157" t="s">
        <v>222</v>
      </c>
      <c r="Y29" s="157" t="s">
        <v>185</v>
      </c>
      <c r="Z29" s="146"/>
      <c r="AA29" s="146"/>
      <c r="AB29" s="146"/>
      <c r="AC29" s="146"/>
      <c r="AD29" s="146"/>
      <c r="AE29" s="146"/>
      <c r="AF29" s="146"/>
      <c r="AG29" s="146" t="s">
        <v>223</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ht="22.5" outlineLevel="2" x14ac:dyDescent="0.2">
      <c r="A30" s="153"/>
      <c r="B30" s="154"/>
      <c r="C30" s="260" t="s">
        <v>246</v>
      </c>
      <c r="D30" s="261"/>
      <c r="E30" s="261"/>
      <c r="F30" s="261"/>
      <c r="G30" s="261"/>
      <c r="H30" s="157"/>
      <c r="I30" s="157"/>
      <c r="J30" s="157"/>
      <c r="K30" s="157"/>
      <c r="L30" s="157"/>
      <c r="M30" s="157"/>
      <c r="N30" s="156"/>
      <c r="O30" s="156"/>
      <c r="P30" s="156"/>
      <c r="Q30" s="156"/>
      <c r="R30" s="157"/>
      <c r="S30" s="157"/>
      <c r="T30" s="157"/>
      <c r="U30" s="157"/>
      <c r="V30" s="157"/>
      <c r="W30" s="157"/>
      <c r="X30" s="157"/>
      <c r="Y30" s="157"/>
      <c r="Z30" s="146"/>
      <c r="AA30" s="146"/>
      <c r="AB30" s="146"/>
      <c r="AC30" s="146"/>
      <c r="AD30" s="146"/>
      <c r="AE30" s="146"/>
      <c r="AF30" s="146"/>
      <c r="AG30" s="146" t="s">
        <v>225</v>
      </c>
      <c r="AH30" s="146"/>
      <c r="AI30" s="146"/>
      <c r="AJ30" s="146"/>
      <c r="AK30" s="146"/>
      <c r="AL30" s="146"/>
      <c r="AM30" s="146"/>
      <c r="AN30" s="146"/>
      <c r="AO30" s="146"/>
      <c r="AP30" s="146"/>
      <c r="AQ30" s="146"/>
      <c r="AR30" s="146"/>
      <c r="AS30" s="146"/>
      <c r="AT30" s="146"/>
      <c r="AU30" s="146"/>
      <c r="AV30" s="146"/>
      <c r="AW30" s="146"/>
      <c r="AX30" s="146"/>
      <c r="AY30" s="146"/>
      <c r="AZ30" s="146"/>
      <c r="BA30" s="174" t="str">
        <f>C30</f>
        <v>(ventilátory, čerpadla, ohřívače, motorová zařízení, odstředivky, ždímačky, pračky apod.) z betonu prostého včetně potřebného bednění, s hladkou cementovou omítkou stěn, s potěrem, s vynecháním otvorů pro kotvení železa, bez zemních prací a izolace,</v>
      </c>
      <c r="BB30" s="146"/>
      <c r="BC30" s="146"/>
      <c r="BD30" s="146"/>
      <c r="BE30" s="146"/>
      <c r="BF30" s="146"/>
      <c r="BG30" s="146"/>
      <c r="BH30" s="146"/>
    </row>
    <row r="31" spans="1:60" outlineLevel="2" x14ac:dyDescent="0.2">
      <c r="A31" s="153"/>
      <c r="B31" s="154"/>
      <c r="C31" s="192" t="s">
        <v>247</v>
      </c>
      <c r="D31" s="188"/>
      <c r="E31" s="189"/>
      <c r="F31" s="157"/>
      <c r="G31" s="157"/>
      <c r="H31" s="157"/>
      <c r="I31" s="157"/>
      <c r="J31" s="157"/>
      <c r="K31" s="157"/>
      <c r="L31" s="157"/>
      <c r="M31" s="157"/>
      <c r="N31" s="156"/>
      <c r="O31" s="156"/>
      <c r="P31" s="156"/>
      <c r="Q31" s="156"/>
      <c r="R31" s="157"/>
      <c r="S31" s="157"/>
      <c r="T31" s="157"/>
      <c r="U31" s="157"/>
      <c r="V31" s="157"/>
      <c r="W31" s="157"/>
      <c r="X31" s="157"/>
      <c r="Y31" s="157"/>
      <c r="Z31" s="146"/>
      <c r="AA31" s="146"/>
      <c r="AB31" s="146"/>
      <c r="AC31" s="146"/>
      <c r="AD31" s="146"/>
      <c r="AE31" s="146"/>
      <c r="AF31" s="146"/>
      <c r="AG31" s="146" t="s">
        <v>227</v>
      </c>
      <c r="AH31" s="146">
        <v>0</v>
      </c>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3" x14ac:dyDescent="0.2">
      <c r="A32" s="153"/>
      <c r="B32" s="154"/>
      <c r="C32" s="192" t="s">
        <v>252</v>
      </c>
      <c r="D32" s="188"/>
      <c r="E32" s="189">
        <v>0.68</v>
      </c>
      <c r="F32" s="157"/>
      <c r="G32" s="157"/>
      <c r="H32" s="157"/>
      <c r="I32" s="157"/>
      <c r="J32" s="157"/>
      <c r="K32" s="157"/>
      <c r="L32" s="157"/>
      <c r="M32" s="157"/>
      <c r="N32" s="156"/>
      <c r="O32" s="156"/>
      <c r="P32" s="156"/>
      <c r="Q32" s="156"/>
      <c r="R32" s="157"/>
      <c r="S32" s="157"/>
      <c r="T32" s="157"/>
      <c r="U32" s="157"/>
      <c r="V32" s="157"/>
      <c r="W32" s="157"/>
      <c r="X32" s="157"/>
      <c r="Y32" s="157"/>
      <c r="Z32" s="146"/>
      <c r="AA32" s="146"/>
      <c r="AB32" s="146"/>
      <c r="AC32" s="146"/>
      <c r="AD32" s="146"/>
      <c r="AE32" s="146"/>
      <c r="AF32" s="146"/>
      <c r="AG32" s="146" t="s">
        <v>227</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3" x14ac:dyDescent="0.2">
      <c r="A33" s="153"/>
      <c r="B33" s="154"/>
      <c r="C33" s="193" t="s">
        <v>249</v>
      </c>
      <c r="D33" s="190"/>
      <c r="E33" s="191">
        <v>0.68</v>
      </c>
      <c r="F33" s="157"/>
      <c r="G33" s="157"/>
      <c r="H33" s="157"/>
      <c r="I33" s="157"/>
      <c r="J33" s="157"/>
      <c r="K33" s="157"/>
      <c r="L33" s="157"/>
      <c r="M33" s="157"/>
      <c r="N33" s="156"/>
      <c r="O33" s="156"/>
      <c r="P33" s="156"/>
      <c r="Q33" s="156"/>
      <c r="R33" s="157"/>
      <c r="S33" s="157"/>
      <c r="T33" s="157"/>
      <c r="U33" s="157"/>
      <c r="V33" s="157"/>
      <c r="W33" s="157"/>
      <c r="X33" s="157"/>
      <c r="Y33" s="157"/>
      <c r="Z33" s="146"/>
      <c r="AA33" s="146"/>
      <c r="AB33" s="146"/>
      <c r="AC33" s="146"/>
      <c r="AD33" s="146"/>
      <c r="AE33" s="146"/>
      <c r="AF33" s="146"/>
      <c r="AG33" s="146" t="s">
        <v>227</v>
      </c>
      <c r="AH33" s="146">
        <v>1</v>
      </c>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1" x14ac:dyDescent="0.2">
      <c r="A34" s="167">
        <v>8</v>
      </c>
      <c r="B34" s="168" t="s">
        <v>253</v>
      </c>
      <c r="C34" s="183" t="s">
        <v>254</v>
      </c>
      <c r="D34" s="169" t="s">
        <v>255</v>
      </c>
      <c r="E34" s="170">
        <v>250</v>
      </c>
      <c r="F34" s="171"/>
      <c r="G34" s="172">
        <f>ROUND(E34*F34,2)</f>
        <v>0</v>
      </c>
      <c r="H34" s="171"/>
      <c r="I34" s="172">
        <f>ROUND(E34*H34,2)</f>
        <v>0</v>
      </c>
      <c r="J34" s="171"/>
      <c r="K34" s="172">
        <f>ROUND(E34*J34,2)</f>
        <v>0</v>
      </c>
      <c r="L34" s="172">
        <v>21</v>
      </c>
      <c r="M34" s="172">
        <f>G34*(1+L34/100)</f>
        <v>0</v>
      </c>
      <c r="N34" s="170">
        <v>0</v>
      </c>
      <c r="O34" s="170">
        <f>ROUND(E34*N34,2)</f>
        <v>0</v>
      </c>
      <c r="P34" s="170">
        <v>0</v>
      </c>
      <c r="Q34" s="170">
        <f>ROUND(E34*P34,2)</f>
        <v>0</v>
      </c>
      <c r="R34" s="172"/>
      <c r="S34" s="172" t="s">
        <v>256</v>
      </c>
      <c r="T34" s="173" t="s">
        <v>257</v>
      </c>
      <c r="U34" s="157">
        <v>0</v>
      </c>
      <c r="V34" s="157">
        <f>ROUND(E34*U34,2)</f>
        <v>0</v>
      </c>
      <c r="W34" s="157"/>
      <c r="X34" s="157" t="s">
        <v>222</v>
      </c>
      <c r="Y34" s="157" t="s">
        <v>185</v>
      </c>
      <c r="Z34" s="146"/>
      <c r="AA34" s="146"/>
      <c r="AB34" s="146"/>
      <c r="AC34" s="146"/>
      <c r="AD34" s="146"/>
      <c r="AE34" s="146"/>
      <c r="AF34" s="146"/>
      <c r="AG34" s="146" t="s">
        <v>223</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2" x14ac:dyDescent="0.2">
      <c r="A35" s="153"/>
      <c r="B35" s="154"/>
      <c r="C35" s="192" t="s">
        <v>258</v>
      </c>
      <c r="D35" s="188"/>
      <c r="E35" s="189"/>
      <c r="F35" s="157"/>
      <c r="G35" s="157"/>
      <c r="H35" s="157"/>
      <c r="I35" s="157"/>
      <c r="J35" s="157"/>
      <c r="K35" s="157"/>
      <c r="L35" s="157"/>
      <c r="M35" s="157"/>
      <c r="N35" s="156"/>
      <c r="O35" s="156"/>
      <c r="P35" s="156"/>
      <c r="Q35" s="156"/>
      <c r="R35" s="157"/>
      <c r="S35" s="157"/>
      <c r="T35" s="157"/>
      <c r="U35" s="157"/>
      <c r="V35" s="157"/>
      <c r="W35" s="157"/>
      <c r="X35" s="157"/>
      <c r="Y35" s="157"/>
      <c r="Z35" s="146"/>
      <c r="AA35" s="146"/>
      <c r="AB35" s="146"/>
      <c r="AC35" s="146"/>
      <c r="AD35" s="146"/>
      <c r="AE35" s="146"/>
      <c r="AF35" s="146"/>
      <c r="AG35" s="146" t="s">
        <v>227</v>
      </c>
      <c r="AH35" s="146">
        <v>0</v>
      </c>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3" x14ac:dyDescent="0.2">
      <c r="A36" s="153"/>
      <c r="B36" s="154"/>
      <c r="C36" s="192" t="s">
        <v>259</v>
      </c>
      <c r="D36" s="188"/>
      <c r="E36" s="189">
        <v>220</v>
      </c>
      <c r="F36" s="157"/>
      <c r="G36" s="157"/>
      <c r="H36" s="157"/>
      <c r="I36" s="157"/>
      <c r="J36" s="157"/>
      <c r="K36" s="157"/>
      <c r="L36" s="157"/>
      <c r="M36" s="157"/>
      <c r="N36" s="156"/>
      <c r="O36" s="156"/>
      <c r="P36" s="156"/>
      <c r="Q36" s="156"/>
      <c r="R36" s="157"/>
      <c r="S36" s="157"/>
      <c r="T36" s="157"/>
      <c r="U36" s="157"/>
      <c r="V36" s="157"/>
      <c r="W36" s="157"/>
      <c r="X36" s="157"/>
      <c r="Y36" s="157"/>
      <c r="Z36" s="146"/>
      <c r="AA36" s="146"/>
      <c r="AB36" s="146"/>
      <c r="AC36" s="146"/>
      <c r="AD36" s="146"/>
      <c r="AE36" s="146"/>
      <c r="AF36" s="146"/>
      <c r="AG36" s="146" t="s">
        <v>227</v>
      </c>
      <c r="AH36" s="146">
        <v>0</v>
      </c>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3" x14ac:dyDescent="0.2">
      <c r="A37" s="153"/>
      <c r="B37" s="154"/>
      <c r="C37" s="192" t="s">
        <v>260</v>
      </c>
      <c r="D37" s="188"/>
      <c r="E37" s="189">
        <v>30</v>
      </c>
      <c r="F37" s="157"/>
      <c r="G37" s="157"/>
      <c r="H37" s="157"/>
      <c r="I37" s="157"/>
      <c r="J37" s="157"/>
      <c r="K37" s="157"/>
      <c r="L37" s="157"/>
      <c r="M37" s="157"/>
      <c r="N37" s="156"/>
      <c r="O37" s="156"/>
      <c r="P37" s="156"/>
      <c r="Q37" s="156"/>
      <c r="R37" s="157"/>
      <c r="S37" s="157"/>
      <c r="T37" s="157"/>
      <c r="U37" s="157"/>
      <c r="V37" s="157"/>
      <c r="W37" s="157"/>
      <c r="X37" s="157"/>
      <c r="Y37" s="157"/>
      <c r="Z37" s="146"/>
      <c r="AA37" s="146"/>
      <c r="AB37" s="146"/>
      <c r="AC37" s="146"/>
      <c r="AD37" s="146"/>
      <c r="AE37" s="146"/>
      <c r="AF37" s="146"/>
      <c r="AG37" s="146" t="s">
        <v>227</v>
      </c>
      <c r="AH37" s="146">
        <v>0</v>
      </c>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3" x14ac:dyDescent="0.2">
      <c r="A38" s="153"/>
      <c r="B38" s="154"/>
      <c r="C38" s="193" t="s">
        <v>249</v>
      </c>
      <c r="D38" s="190"/>
      <c r="E38" s="191">
        <v>250</v>
      </c>
      <c r="F38" s="157"/>
      <c r="G38" s="157"/>
      <c r="H38" s="157"/>
      <c r="I38" s="157"/>
      <c r="J38" s="157"/>
      <c r="K38" s="157"/>
      <c r="L38" s="157"/>
      <c r="M38" s="157"/>
      <c r="N38" s="156"/>
      <c r="O38" s="156"/>
      <c r="P38" s="156"/>
      <c r="Q38" s="156"/>
      <c r="R38" s="157"/>
      <c r="S38" s="157"/>
      <c r="T38" s="157"/>
      <c r="U38" s="157"/>
      <c r="V38" s="157"/>
      <c r="W38" s="157"/>
      <c r="X38" s="157"/>
      <c r="Y38" s="157"/>
      <c r="Z38" s="146"/>
      <c r="AA38" s="146"/>
      <c r="AB38" s="146"/>
      <c r="AC38" s="146"/>
      <c r="AD38" s="146"/>
      <c r="AE38" s="146"/>
      <c r="AF38" s="146"/>
      <c r="AG38" s="146" t="s">
        <v>227</v>
      </c>
      <c r="AH38" s="146">
        <v>1</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x14ac:dyDescent="0.2">
      <c r="A39" s="160" t="s">
        <v>177</v>
      </c>
      <c r="B39" s="161" t="s">
        <v>99</v>
      </c>
      <c r="C39" s="182" t="s">
        <v>100</v>
      </c>
      <c r="D39" s="162"/>
      <c r="E39" s="163"/>
      <c r="F39" s="164"/>
      <c r="G39" s="164">
        <f>SUMIF(AG40:AG54,"&lt;&gt;NOR",G40:G54)</f>
        <v>0</v>
      </c>
      <c r="H39" s="164"/>
      <c r="I39" s="164">
        <f>SUM(I40:I54)</f>
        <v>0</v>
      </c>
      <c r="J39" s="164"/>
      <c r="K39" s="164">
        <f>SUM(K40:K54)</f>
        <v>0</v>
      </c>
      <c r="L39" s="164"/>
      <c r="M39" s="164">
        <f>SUM(M40:M54)</f>
        <v>0</v>
      </c>
      <c r="N39" s="163"/>
      <c r="O39" s="163">
        <f>SUM(O40:O54)</f>
        <v>9.84</v>
      </c>
      <c r="P39" s="163"/>
      <c r="Q39" s="163">
        <f>SUM(Q40:Q54)</f>
        <v>0</v>
      </c>
      <c r="R39" s="164"/>
      <c r="S39" s="164"/>
      <c r="T39" s="165"/>
      <c r="U39" s="159"/>
      <c r="V39" s="159">
        <f>SUM(V40:V54)</f>
        <v>13.28</v>
      </c>
      <c r="W39" s="159"/>
      <c r="X39" s="159"/>
      <c r="Y39" s="159"/>
      <c r="AG39" t="s">
        <v>178</v>
      </c>
    </row>
    <row r="40" spans="1:60" outlineLevel="1" x14ac:dyDescent="0.2">
      <c r="A40" s="167">
        <v>9</v>
      </c>
      <c r="B40" s="168" t="s">
        <v>261</v>
      </c>
      <c r="C40" s="183" t="s">
        <v>262</v>
      </c>
      <c r="D40" s="169" t="s">
        <v>230</v>
      </c>
      <c r="E40" s="170">
        <v>17.600000000000001</v>
      </c>
      <c r="F40" s="171"/>
      <c r="G40" s="172">
        <f>ROUND(E40*F40,2)</f>
        <v>0</v>
      </c>
      <c r="H40" s="171"/>
      <c r="I40" s="172">
        <f>ROUND(E40*H40,2)</f>
        <v>0</v>
      </c>
      <c r="J40" s="171"/>
      <c r="K40" s="172">
        <f>ROUND(E40*J40,2)</f>
        <v>0</v>
      </c>
      <c r="L40" s="172">
        <v>21</v>
      </c>
      <c r="M40" s="172">
        <f>G40*(1+L40/100)</f>
        <v>0</v>
      </c>
      <c r="N40" s="170">
        <v>5.0000000000000001E-4</v>
      </c>
      <c r="O40" s="170">
        <f>ROUND(E40*N40,2)</f>
        <v>0.01</v>
      </c>
      <c r="P40" s="170">
        <v>0</v>
      </c>
      <c r="Q40" s="170">
        <f>ROUND(E40*P40,2)</f>
        <v>0</v>
      </c>
      <c r="R40" s="172" t="s">
        <v>263</v>
      </c>
      <c r="S40" s="172" t="s">
        <v>182</v>
      </c>
      <c r="T40" s="173" t="s">
        <v>182</v>
      </c>
      <c r="U40" s="157">
        <v>9.4E-2</v>
      </c>
      <c r="V40" s="157">
        <f>ROUND(E40*U40,2)</f>
        <v>1.65</v>
      </c>
      <c r="W40" s="157"/>
      <c r="X40" s="157" t="s">
        <v>222</v>
      </c>
      <c r="Y40" s="157" t="s">
        <v>185</v>
      </c>
      <c r="Z40" s="146"/>
      <c r="AA40" s="146"/>
      <c r="AB40" s="146"/>
      <c r="AC40" s="146"/>
      <c r="AD40" s="146"/>
      <c r="AE40" s="146"/>
      <c r="AF40" s="146"/>
      <c r="AG40" s="146" t="s">
        <v>223</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2" x14ac:dyDescent="0.2">
      <c r="A41" s="153"/>
      <c r="B41" s="154"/>
      <c r="C41" s="192" t="s">
        <v>264</v>
      </c>
      <c r="D41" s="188"/>
      <c r="E41" s="189"/>
      <c r="F41" s="157"/>
      <c r="G41" s="157"/>
      <c r="H41" s="157"/>
      <c r="I41" s="157"/>
      <c r="J41" s="157"/>
      <c r="K41" s="157"/>
      <c r="L41" s="157"/>
      <c r="M41" s="157"/>
      <c r="N41" s="156"/>
      <c r="O41" s="156"/>
      <c r="P41" s="156"/>
      <c r="Q41" s="156"/>
      <c r="R41" s="157"/>
      <c r="S41" s="157"/>
      <c r="T41" s="157"/>
      <c r="U41" s="157"/>
      <c r="V41" s="157"/>
      <c r="W41" s="157"/>
      <c r="X41" s="157"/>
      <c r="Y41" s="157"/>
      <c r="Z41" s="146"/>
      <c r="AA41" s="146"/>
      <c r="AB41" s="146"/>
      <c r="AC41" s="146"/>
      <c r="AD41" s="146"/>
      <c r="AE41" s="146"/>
      <c r="AF41" s="146"/>
      <c r="AG41" s="146" t="s">
        <v>227</v>
      </c>
      <c r="AH41" s="146">
        <v>0</v>
      </c>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3" x14ac:dyDescent="0.2">
      <c r="A42" s="153"/>
      <c r="B42" s="154"/>
      <c r="C42" s="192" t="s">
        <v>265</v>
      </c>
      <c r="D42" s="188"/>
      <c r="E42" s="189">
        <v>17.600000000000001</v>
      </c>
      <c r="F42" s="157"/>
      <c r="G42" s="157"/>
      <c r="H42" s="157"/>
      <c r="I42" s="157"/>
      <c r="J42" s="157"/>
      <c r="K42" s="157"/>
      <c r="L42" s="157"/>
      <c r="M42" s="157"/>
      <c r="N42" s="156"/>
      <c r="O42" s="156"/>
      <c r="P42" s="156"/>
      <c r="Q42" s="156"/>
      <c r="R42" s="157"/>
      <c r="S42" s="157"/>
      <c r="T42" s="157"/>
      <c r="U42" s="157"/>
      <c r="V42" s="157"/>
      <c r="W42" s="157"/>
      <c r="X42" s="157"/>
      <c r="Y42" s="157"/>
      <c r="Z42" s="146"/>
      <c r="AA42" s="146"/>
      <c r="AB42" s="146"/>
      <c r="AC42" s="146"/>
      <c r="AD42" s="146"/>
      <c r="AE42" s="146"/>
      <c r="AF42" s="146"/>
      <c r="AG42" s="146" t="s">
        <v>227</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3" x14ac:dyDescent="0.2">
      <c r="A43" s="153"/>
      <c r="B43" s="154"/>
      <c r="C43" s="193" t="s">
        <v>249</v>
      </c>
      <c r="D43" s="190"/>
      <c r="E43" s="191">
        <v>17.600000000000001</v>
      </c>
      <c r="F43" s="157"/>
      <c r="G43" s="157"/>
      <c r="H43" s="157"/>
      <c r="I43" s="157"/>
      <c r="J43" s="157"/>
      <c r="K43" s="157"/>
      <c r="L43" s="157"/>
      <c r="M43" s="157"/>
      <c r="N43" s="156"/>
      <c r="O43" s="156"/>
      <c r="P43" s="156"/>
      <c r="Q43" s="156"/>
      <c r="R43" s="157"/>
      <c r="S43" s="157"/>
      <c r="T43" s="157"/>
      <c r="U43" s="157"/>
      <c r="V43" s="157"/>
      <c r="W43" s="157"/>
      <c r="X43" s="157"/>
      <c r="Y43" s="157"/>
      <c r="Z43" s="146"/>
      <c r="AA43" s="146"/>
      <c r="AB43" s="146"/>
      <c r="AC43" s="146"/>
      <c r="AD43" s="146"/>
      <c r="AE43" s="146"/>
      <c r="AF43" s="146"/>
      <c r="AG43" s="146" t="s">
        <v>227</v>
      </c>
      <c r="AH43" s="146">
        <v>1</v>
      </c>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1" x14ac:dyDescent="0.2">
      <c r="A44" s="167">
        <v>10</v>
      </c>
      <c r="B44" s="168" t="s">
        <v>266</v>
      </c>
      <c r="C44" s="183" t="s">
        <v>267</v>
      </c>
      <c r="D44" s="169" t="s">
        <v>220</v>
      </c>
      <c r="E44" s="170">
        <v>4.2930000000000001</v>
      </c>
      <c r="F44" s="171"/>
      <c r="G44" s="172">
        <f>ROUND(E44*F44,2)</f>
        <v>0</v>
      </c>
      <c r="H44" s="171"/>
      <c r="I44" s="172">
        <f>ROUND(E44*H44,2)</f>
        <v>0</v>
      </c>
      <c r="J44" s="171"/>
      <c r="K44" s="172">
        <f>ROUND(E44*J44,2)</f>
        <v>0</v>
      </c>
      <c r="L44" s="172">
        <v>21</v>
      </c>
      <c r="M44" s="172">
        <f>G44*(1+L44/100)</f>
        <v>0</v>
      </c>
      <c r="N44" s="170">
        <v>1.837</v>
      </c>
      <c r="O44" s="170">
        <f>ROUND(E44*N44,2)</f>
        <v>7.89</v>
      </c>
      <c r="P44" s="170">
        <v>0</v>
      </c>
      <c r="Q44" s="170">
        <f>ROUND(E44*P44,2)</f>
        <v>0</v>
      </c>
      <c r="R44" s="172" t="s">
        <v>221</v>
      </c>
      <c r="S44" s="172" t="s">
        <v>182</v>
      </c>
      <c r="T44" s="173" t="s">
        <v>182</v>
      </c>
      <c r="U44" s="157">
        <v>1.8360000000000001</v>
      </c>
      <c r="V44" s="157">
        <f>ROUND(E44*U44,2)</f>
        <v>7.88</v>
      </c>
      <c r="W44" s="157"/>
      <c r="X44" s="157" t="s">
        <v>222</v>
      </c>
      <c r="Y44" s="157" t="s">
        <v>185</v>
      </c>
      <c r="Z44" s="146"/>
      <c r="AA44" s="146"/>
      <c r="AB44" s="146"/>
      <c r="AC44" s="146"/>
      <c r="AD44" s="146"/>
      <c r="AE44" s="146"/>
      <c r="AF44" s="146"/>
      <c r="AG44" s="146" t="s">
        <v>223</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2" x14ac:dyDescent="0.2">
      <c r="A45" s="153"/>
      <c r="B45" s="154"/>
      <c r="C45" s="260" t="s">
        <v>268</v>
      </c>
      <c r="D45" s="261"/>
      <c r="E45" s="261"/>
      <c r="F45" s="261"/>
      <c r="G45" s="261"/>
      <c r="H45" s="157"/>
      <c r="I45" s="157"/>
      <c r="J45" s="157"/>
      <c r="K45" s="157"/>
      <c r="L45" s="157"/>
      <c r="M45" s="157"/>
      <c r="N45" s="156"/>
      <c r="O45" s="156"/>
      <c r="P45" s="156"/>
      <c r="Q45" s="156"/>
      <c r="R45" s="157"/>
      <c r="S45" s="157"/>
      <c r="T45" s="157"/>
      <c r="U45" s="157"/>
      <c r="V45" s="157"/>
      <c r="W45" s="157"/>
      <c r="X45" s="157"/>
      <c r="Y45" s="157"/>
      <c r="Z45" s="146"/>
      <c r="AA45" s="146"/>
      <c r="AB45" s="146"/>
      <c r="AC45" s="146"/>
      <c r="AD45" s="146"/>
      <c r="AE45" s="146"/>
      <c r="AF45" s="146"/>
      <c r="AG45" s="146" t="s">
        <v>225</v>
      </c>
      <c r="AH45" s="146"/>
      <c r="AI45" s="146"/>
      <c r="AJ45" s="146"/>
      <c r="AK45" s="146"/>
      <c r="AL45" s="146"/>
      <c r="AM45" s="146"/>
      <c r="AN45" s="146"/>
      <c r="AO45" s="146"/>
      <c r="AP45" s="146"/>
      <c r="AQ45" s="146"/>
      <c r="AR45" s="146"/>
      <c r="AS45" s="146"/>
      <c r="AT45" s="146"/>
      <c r="AU45" s="146"/>
      <c r="AV45" s="146"/>
      <c r="AW45" s="146"/>
      <c r="AX45" s="146"/>
      <c r="AY45" s="146"/>
      <c r="AZ45" s="146"/>
      <c r="BA45" s="174" t="str">
        <f>C45</f>
        <v>pod mazaniny a dlažby, popř. na plochých střechách, vodorovný nebo ve spádu, s udusáním a urovnáním povrchu,</v>
      </c>
      <c r="BB45" s="146"/>
      <c r="BC45" s="146"/>
      <c r="BD45" s="146"/>
      <c r="BE45" s="146"/>
      <c r="BF45" s="146"/>
      <c r="BG45" s="146"/>
      <c r="BH45" s="146"/>
    </row>
    <row r="46" spans="1:60" outlineLevel="2" x14ac:dyDescent="0.2">
      <c r="A46" s="153"/>
      <c r="B46" s="154"/>
      <c r="C46" s="192" t="s">
        <v>264</v>
      </c>
      <c r="D46" s="188"/>
      <c r="E46" s="189"/>
      <c r="F46" s="157"/>
      <c r="G46" s="157"/>
      <c r="H46" s="157"/>
      <c r="I46" s="157"/>
      <c r="J46" s="157"/>
      <c r="K46" s="157"/>
      <c r="L46" s="157"/>
      <c r="M46" s="157"/>
      <c r="N46" s="156"/>
      <c r="O46" s="156"/>
      <c r="P46" s="156"/>
      <c r="Q46" s="156"/>
      <c r="R46" s="157"/>
      <c r="S46" s="157"/>
      <c r="T46" s="157"/>
      <c r="U46" s="157"/>
      <c r="V46" s="157"/>
      <c r="W46" s="157"/>
      <c r="X46" s="157"/>
      <c r="Y46" s="157"/>
      <c r="Z46" s="146"/>
      <c r="AA46" s="146"/>
      <c r="AB46" s="146"/>
      <c r="AC46" s="146"/>
      <c r="AD46" s="146"/>
      <c r="AE46" s="146"/>
      <c r="AF46" s="146"/>
      <c r="AG46" s="146" t="s">
        <v>227</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3" x14ac:dyDescent="0.2">
      <c r="A47" s="153"/>
      <c r="B47" s="154"/>
      <c r="C47" s="192" t="s">
        <v>269</v>
      </c>
      <c r="D47" s="188"/>
      <c r="E47" s="189">
        <v>3.1680000000000001</v>
      </c>
      <c r="F47" s="157"/>
      <c r="G47" s="157"/>
      <c r="H47" s="157"/>
      <c r="I47" s="157"/>
      <c r="J47" s="157"/>
      <c r="K47" s="157"/>
      <c r="L47" s="157"/>
      <c r="M47" s="157"/>
      <c r="N47" s="156"/>
      <c r="O47" s="156"/>
      <c r="P47" s="156"/>
      <c r="Q47" s="156"/>
      <c r="R47" s="157"/>
      <c r="S47" s="157"/>
      <c r="T47" s="157"/>
      <c r="U47" s="157"/>
      <c r="V47" s="157"/>
      <c r="W47" s="157"/>
      <c r="X47" s="157"/>
      <c r="Y47" s="157"/>
      <c r="Z47" s="146"/>
      <c r="AA47" s="146"/>
      <c r="AB47" s="146"/>
      <c r="AC47" s="146"/>
      <c r="AD47" s="146"/>
      <c r="AE47" s="146"/>
      <c r="AF47" s="146"/>
      <c r="AG47" s="146" t="s">
        <v>227</v>
      </c>
      <c r="AH47" s="146">
        <v>0</v>
      </c>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3" x14ac:dyDescent="0.2">
      <c r="A48" s="153"/>
      <c r="B48" s="154"/>
      <c r="C48" s="192" t="s">
        <v>270</v>
      </c>
      <c r="D48" s="188"/>
      <c r="E48" s="189">
        <v>1.125</v>
      </c>
      <c r="F48" s="157"/>
      <c r="G48" s="157"/>
      <c r="H48" s="157"/>
      <c r="I48" s="157"/>
      <c r="J48" s="157"/>
      <c r="K48" s="157"/>
      <c r="L48" s="157"/>
      <c r="M48" s="157"/>
      <c r="N48" s="156"/>
      <c r="O48" s="156"/>
      <c r="P48" s="156"/>
      <c r="Q48" s="156"/>
      <c r="R48" s="157"/>
      <c r="S48" s="157"/>
      <c r="T48" s="157"/>
      <c r="U48" s="157"/>
      <c r="V48" s="157"/>
      <c r="W48" s="157"/>
      <c r="X48" s="157"/>
      <c r="Y48" s="157"/>
      <c r="Z48" s="146"/>
      <c r="AA48" s="146"/>
      <c r="AB48" s="146"/>
      <c r="AC48" s="146"/>
      <c r="AD48" s="146"/>
      <c r="AE48" s="146"/>
      <c r="AF48" s="146"/>
      <c r="AG48" s="146" t="s">
        <v>227</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3" x14ac:dyDescent="0.2">
      <c r="A49" s="153"/>
      <c r="B49" s="154"/>
      <c r="C49" s="193" t="s">
        <v>249</v>
      </c>
      <c r="D49" s="190"/>
      <c r="E49" s="191">
        <v>4.2930000000000001</v>
      </c>
      <c r="F49" s="157"/>
      <c r="G49" s="157"/>
      <c r="H49" s="157"/>
      <c r="I49" s="157"/>
      <c r="J49" s="157"/>
      <c r="K49" s="157"/>
      <c r="L49" s="157"/>
      <c r="M49" s="157"/>
      <c r="N49" s="156"/>
      <c r="O49" s="156"/>
      <c r="P49" s="156"/>
      <c r="Q49" s="156"/>
      <c r="R49" s="157"/>
      <c r="S49" s="157"/>
      <c r="T49" s="157"/>
      <c r="U49" s="157"/>
      <c r="V49" s="157"/>
      <c r="W49" s="157"/>
      <c r="X49" s="157"/>
      <c r="Y49" s="157"/>
      <c r="Z49" s="146"/>
      <c r="AA49" s="146"/>
      <c r="AB49" s="146"/>
      <c r="AC49" s="146"/>
      <c r="AD49" s="146"/>
      <c r="AE49" s="146"/>
      <c r="AF49" s="146"/>
      <c r="AG49" s="146" t="s">
        <v>227</v>
      </c>
      <c r="AH49" s="146">
        <v>1</v>
      </c>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ht="22.5" outlineLevel="1" x14ac:dyDescent="0.2">
      <c r="A50" s="167">
        <v>11</v>
      </c>
      <c r="B50" s="168" t="s">
        <v>271</v>
      </c>
      <c r="C50" s="183" t="s">
        <v>272</v>
      </c>
      <c r="D50" s="169" t="s">
        <v>230</v>
      </c>
      <c r="E50" s="170">
        <v>52.8</v>
      </c>
      <c r="F50" s="171"/>
      <c r="G50" s="172">
        <f>ROUND(E50*F50,2)</f>
        <v>0</v>
      </c>
      <c r="H50" s="171"/>
      <c r="I50" s="172">
        <f>ROUND(E50*H50,2)</f>
        <v>0</v>
      </c>
      <c r="J50" s="171"/>
      <c r="K50" s="172">
        <f>ROUND(E50*J50,2)</f>
        <v>0</v>
      </c>
      <c r="L50" s="172">
        <v>21</v>
      </c>
      <c r="M50" s="172">
        <f>G50*(1+L50/100)</f>
        <v>0</v>
      </c>
      <c r="N50" s="170">
        <v>3.6740000000000002E-2</v>
      </c>
      <c r="O50" s="170">
        <f>ROUND(E50*N50,2)</f>
        <v>1.94</v>
      </c>
      <c r="P50" s="170">
        <v>0</v>
      </c>
      <c r="Q50" s="170">
        <f>ROUND(E50*P50,2)</f>
        <v>0</v>
      </c>
      <c r="R50" s="172" t="s">
        <v>221</v>
      </c>
      <c r="S50" s="172" t="s">
        <v>182</v>
      </c>
      <c r="T50" s="173" t="s">
        <v>182</v>
      </c>
      <c r="U50" s="157">
        <v>7.0999999999999994E-2</v>
      </c>
      <c r="V50" s="157">
        <f>ROUND(E50*U50,2)</f>
        <v>3.75</v>
      </c>
      <c r="W50" s="157"/>
      <c r="X50" s="157" t="s">
        <v>222</v>
      </c>
      <c r="Y50" s="157" t="s">
        <v>185</v>
      </c>
      <c r="Z50" s="146"/>
      <c r="AA50" s="146"/>
      <c r="AB50" s="146"/>
      <c r="AC50" s="146"/>
      <c r="AD50" s="146"/>
      <c r="AE50" s="146"/>
      <c r="AF50" s="146"/>
      <c r="AG50" s="146" t="s">
        <v>223</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2" x14ac:dyDescent="0.2">
      <c r="A51" s="153"/>
      <c r="B51" s="154"/>
      <c r="C51" s="260" t="s">
        <v>268</v>
      </c>
      <c r="D51" s="261"/>
      <c r="E51" s="261"/>
      <c r="F51" s="261"/>
      <c r="G51" s="261"/>
      <c r="H51" s="157"/>
      <c r="I51" s="157"/>
      <c r="J51" s="157"/>
      <c r="K51" s="157"/>
      <c r="L51" s="157"/>
      <c r="M51" s="157"/>
      <c r="N51" s="156"/>
      <c r="O51" s="156"/>
      <c r="P51" s="156"/>
      <c r="Q51" s="156"/>
      <c r="R51" s="157"/>
      <c r="S51" s="157"/>
      <c r="T51" s="157"/>
      <c r="U51" s="157"/>
      <c r="V51" s="157"/>
      <c r="W51" s="157"/>
      <c r="X51" s="157"/>
      <c r="Y51" s="157"/>
      <c r="Z51" s="146"/>
      <c r="AA51" s="146"/>
      <c r="AB51" s="146"/>
      <c r="AC51" s="146"/>
      <c r="AD51" s="146"/>
      <c r="AE51" s="146"/>
      <c r="AF51" s="146"/>
      <c r="AG51" s="146" t="s">
        <v>225</v>
      </c>
      <c r="AH51" s="146"/>
      <c r="AI51" s="146"/>
      <c r="AJ51" s="146"/>
      <c r="AK51" s="146"/>
      <c r="AL51" s="146"/>
      <c r="AM51" s="146"/>
      <c r="AN51" s="146"/>
      <c r="AO51" s="146"/>
      <c r="AP51" s="146"/>
      <c r="AQ51" s="146"/>
      <c r="AR51" s="146"/>
      <c r="AS51" s="146"/>
      <c r="AT51" s="146"/>
      <c r="AU51" s="146"/>
      <c r="AV51" s="146"/>
      <c r="AW51" s="146"/>
      <c r="AX51" s="146"/>
      <c r="AY51" s="146"/>
      <c r="AZ51" s="146"/>
      <c r="BA51" s="174" t="str">
        <f>C51</f>
        <v>pod mazaniny a dlažby, popř. na plochých střechách, vodorovný nebo ve spádu, s udusáním a urovnáním povrchu,</v>
      </c>
      <c r="BB51" s="146"/>
      <c r="BC51" s="146"/>
      <c r="BD51" s="146"/>
      <c r="BE51" s="146"/>
      <c r="BF51" s="146"/>
      <c r="BG51" s="146"/>
      <c r="BH51" s="146"/>
    </row>
    <row r="52" spans="1:60" outlineLevel="2" x14ac:dyDescent="0.2">
      <c r="A52" s="153"/>
      <c r="B52" s="154"/>
      <c r="C52" s="192" t="s">
        <v>264</v>
      </c>
      <c r="D52" s="188"/>
      <c r="E52" s="189"/>
      <c r="F52" s="157"/>
      <c r="G52" s="157"/>
      <c r="H52" s="157"/>
      <c r="I52" s="157"/>
      <c r="J52" s="157"/>
      <c r="K52" s="157"/>
      <c r="L52" s="157"/>
      <c r="M52" s="157"/>
      <c r="N52" s="156"/>
      <c r="O52" s="156"/>
      <c r="P52" s="156"/>
      <c r="Q52" s="156"/>
      <c r="R52" s="157"/>
      <c r="S52" s="157"/>
      <c r="T52" s="157"/>
      <c r="U52" s="157"/>
      <c r="V52" s="157"/>
      <c r="W52" s="157"/>
      <c r="X52" s="157"/>
      <c r="Y52" s="157"/>
      <c r="Z52" s="146"/>
      <c r="AA52" s="146"/>
      <c r="AB52" s="146"/>
      <c r="AC52" s="146"/>
      <c r="AD52" s="146"/>
      <c r="AE52" s="146"/>
      <c r="AF52" s="146"/>
      <c r="AG52" s="146" t="s">
        <v>227</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3" x14ac:dyDescent="0.2">
      <c r="A53" s="153"/>
      <c r="B53" s="154"/>
      <c r="C53" s="192" t="s">
        <v>273</v>
      </c>
      <c r="D53" s="188"/>
      <c r="E53" s="189">
        <v>52.8</v>
      </c>
      <c r="F53" s="157"/>
      <c r="G53" s="157"/>
      <c r="H53" s="157"/>
      <c r="I53" s="157"/>
      <c r="J53" s="157"/>
      <c r="K53" s="157"/>
      <c r="L53" s="157"/>
      <c r="M53" s="157"/>
      <c r="N53" s="156"/>
      <c r="O53" s="156"/>
      <c r="P53" s="156"/>
      <c r="Q53" s="156"/>
      <c r="R53" s="157"/>
      <c r="S53" s="157"/>
      <c r="T53" s="157"/>
      <c r="U53" s="157"/>
      <c r="V53" s="157"/>
      <c r="W53" s="157"/>
      <c r="X53" s="157"/>
      <c r="Y53" s="157"/>
      <c r="Z53" s="146"/>
      <c r="AA53" s="146"/>
      <c r="AB53" s="146"/>
      <c r="AC53" s="146"/>
      <c r="AD53" s="146"/>
      <c r="AE53" s="146"/>
      <c r="AF53" s="146"/>
      <c r="AG53" s="146" t="s">
        <v>227</v>
      </c>
      <c r="AH53" s="146">
        <v>0</v>
      </c>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3" x14ac:dyDescent="0.2">
      <c r="A54" s="153"/>
      <c r="B54" s="154"/>
      <c r="C54" s="193" t="s">
        <v>249</v>
      </c>
      <c r="D54" s="190"/>
      <c r="E54" s="191">
        <v>52.8</v>
      </c>
      <c r="F54" s="157"/>
      <c r="G54" s="157"/>
      <c r="H54" s="157"/>
      <c r="I54" s="157"/>
      <c r="J54" s="157"/>
      <c r="K54" s="157"/>
      <c r="L54" s="157"/>
      <c r="M54" s="157"/>
      <c r="N54" s="156"/>
      <c r="O54" s="156"/>
      <c r="P54" s="156"/>
      <c r="Q54" s="156"/>
      <c r="R54" s="157"/>
      <c r="S54" s="157"/>
      <c r="T54" s="157"/>
      <c r="U54" s="157"/>
      <c r="V54" s="157"/>
      <c r="W54" s="157"/>
      <c r="X54" s="157"/>
      <c r="Y54" s="157"/>
      <c r="Z54" s="146"/>
      <c r="AA54" s="146"/>
      <c r="AB54" s="146"/>
      <c r="AC54" s="146"/>
      <c r="AD54" s="146"/>
      <c r="AE54" s="146"/>
      <c r="AF54" s="146"/>
      <c r="AG54" s="146" t="s">
        <v>227</v>
      </c>
      <c r="AH54" s="146">
        <v>1</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x14ac:dyDescent="0.2">
      <c r="A55" s="160" t="s">
        <v>177</v>
      </c>
      <c r="B55" s="161" t="s">
        <v>101</v>
      </c>
      <c r="C55" s="182" t="s">
        <v>102</v>
      </c>
      <c r="D55" s="162"/>
      <c r="E55" s="163"/>
      <c r="F55" s="164"/>
      <c r="G55" s="164">
        <f>SUMIF(AG56:AG76,"&lt;&gt;NOR",G56:G76)</f>
        <v>0</v>
      </c>
      <c r="H55" s="164"/>
      <c r="I55" s="164">
        <f>SUM(I56:I76)</f>
        <v>0</v>
      </c>
      <c r="J55" s="164"/>
      <c r="K55" s="164">
        <f>SUM(K56:K76)</f>
        <v>0</v>
      </c>
      <c r="L55" s="164"/>
      <c r="M55" s="164">
        <f>SUM(M56:M76)</f>
        <v>0</v>
      </c>
      <c r="N55" s="163"/>
      <c r="O55" s="163">
        <f>SUM(O56:O76)</f>
        <v>0.01</v>
      </c>
      <c r="P55" s="163"/>
      <c r="Q55" s="163">
        <f>SUM(Q56:Q76)</f>
        <v>0</v>
      </c>
      <c r="R55" s="164"/>
      <c r="S55" s="164"/>
      <c r="T55" s="165"/>
      <c r="U55" s="159"/>
      <c r="V55" s="159">
        <f>SUM(V56:V76)</f>
        <v>73.72</v>
      </c>
      <c r="W55" s="159"/>
      <c r="X55" s="159"/>
      <c r="Y55" s="159"/>
      <c r="AG55" t="s">
        <v>178</v>
      </c>
    </row>
    <row r="56" spans="1:60" ht="56.25" outlineLevel="1" x14ac:dyDescent="0.2">
      <c r="A56" s="167">
        <v>12</v>
      </c>
      <c r="B56" s="168" t="s">
        <v>274</v>
      </c>
      <c r="C56" s="183" t="s">
        <v>275</v>
      </c>
      <c r="D56" s="169" t="s">
        <v>230</v>
      </c>
      <c r="E56" s="170">
        <v>180.9</v>
      </c>
      <c r="F56" s="171"/>
      <c r="G56" s="172">
        <f>ROUND(E56*F56,2)</f>
        <v>0</v>
      </c>
      <c r="H56" s="171"/>
      <c r="I56" s="172">
        <f>ROUND(E56*H56,2)</f>
        <v>0</v>
      </c>
      <c r="J56" s="171"/>
      <c r="K56" s="172">
        <f>ROUND(E56*J56,2)</f>
        <v>0</v>
      </c>
      <c r="L56" s="172">
        <v>21</v>
      </c>
      <c r="M56" s="172">
        <f>G56*(1+L56/100)</f>
        <v>0</v>
      </c>
      <c r="N56" s="170">
        <v>4.0000000000000003E-5</v>
      </c>
      <c r="O56" s="170">
        <f>ROUND(E56*N56,2)</f>
        <v>0.01</v>
      </c>
      <c r="P56" s="170">
        <v>0</v>
      </c>
      <c r="Q56" s="170">
        <f>ROUND(E56*P56,2)</f>
        <v>0</v>
      </c>
      <c r="R56" s="172" t="s">
        <v>221</v>
      </c>
      <c r="S56" s="172" t="s">
        <v>182</v>
      </c>
      <c r="T56" s="173" t="s">
        <v>182</v>
      </c>
      <c r="U56" s="157">
        <v>0.308</v>
      </c>
      <c r="V56" s="157">
        <f>ROUND(E56*U56,2)</f>
        <v>55.72</v>
      </c>
      <c r="W56" s="157"/>
      <c r="X56" s="157" t="s">
        <v>222</v>
      </c>
      <c r="Y56" s="157" t="s">
        <v>185</v>
      </c>
      <c r="Z56" s="146"/>
      <c r="AA56" s="146"/>
      <c r="AB56" s="146"/>
      <c r="AC56" s="146"/>
      <c r="AD56" s="146"/>
      <c r="AE56" s="146"/>
      <c r="AF56" s="146"/>
      <c r="AG56" s="146" t="s">
        <v>276</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2" x14ac:dyDescent="0.2">
      <c r="A57" s="153"/>
      <c r="B57" s="154"/>
      <c r="C57" s="192" t="s">
        <v>277</v>
      </c>
      <c r="D57" s="188"/>
      <c r="E57" s="189"/>
      <c r="F57" s="157"/>
      <c r="G57" s="157"/>
      <c r="H57" s="157"/>
      <c r="I57" s="157"/>
      <c r="J57" s="157"/>
      <c r="K57" s="157"/>
      <c r="L57" s="157"/>
      <c r="M57" s="157"/>
      <c r="N57" s="156"/>
      <c r="O57" s="156"/>
      <c r="P57" s="156"/>
      <c r="Q57" s="156"/>
      <c r="R57" s="157"/>
      <c r="S57" s="157"/>
      <c r="T57" s="157"/>
      <c r="U57" s="157"/>
      <c r="V57" s="157"/>
      <c r="W57" s="157"/>
      <c r="X57" s="157"/>
      <c r="Y57" s="157"/>
      <c r="Z57" s="146"/>
      <c r="AA57" s="146"/>
      <c r="AB57" s="146"/>
      <c r="AC57" s="146"/>
      <c r="AD57" s="146"/>
      <c r="AE57" s="146"/>
      <c r="AF57" s="146"/>
      <c r="AG57" s="146" t="s">
        <v>227</v>
      </c>
      <c r="AH57" s="146">
        <v>0</v>
      </c>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outlineLevel="3" x14ac:dyDescent="0.2">
      <c r="A58" s="153"/>
      <c r="B58" s="154"/>
      <c r="C58" s="192" t="s">
        <v>278</v>
      </c>
      <c r="D58" s="188"/>
      <c r="E58" s="189">
        <v>141.80000000000001</v>
      </c>
      <c r="F58" s="157"/>
      <c r="G58" s="157"/>
      <c r="H58" s="157"/>
      <c r="I58" s="157"/>
      <c r="J58" s="157"/>
      <c r="K58" s="157"/>
      <c r="L58" s="157"/>
      <c r="M58" s="157"/>
      <c r="N58" s="156"/>
      <c r="O58" s="156"/>
      <c r="P58" s="156"/>
      <c r="Q58" s="156"/>
      <c r="R58" s="157"/>
      <c r="S58" s="157"/>
      <c r="T58" s="157"/>
      <c r="U58" s="157"/>
      <c r="V58" s="157"/>
      <c r="W58" s="157"/>
      <c r="X58" s="157"/>
      <c r="Y58" s="157"/>
      <c r="Z58" s="146"/>
      <c r="AA58" s="146"/>
      <c r="AB58" s="146"/>
      <c r="AC58" s="146"/>
      <c r="AD58" s="146"/>
      <c r="AE58" s="146"/>
      <c r="AF58" s="146"/>
      <c r="AG58" s="146" t="s">
        <v>227</v>
      </c>
      <c r="AH58" s="146">
        <v>0</v>
      </c>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3" x14ac:dyDescent="0.2">
      <c r="A59" s="153"/>
      <c r="B59" s="154"/>
      <c r="C59" s="192" t="s">
        <v>279</v>
      </c>
      <c r="D59" s="188"/>
      <c r="E59" s="189">
        <v>35</v>
      </c>
      <c r="F59" s="157"/>
      <c r="G59" s="157"/>
      <c r="H59" s="157"/>
      <c r="I59" s="157"/>
      <c r="J59" s="157"/>
      <c r="K59" s="157"/>
      <c r="L59" s="157"/>
      <c r="M59" s="157"/>
      <c r="N59" s="156"/>
      <c r="O59" s="156"/>
      <c r="P59" s="156"/>
      <c r="Q59" s="156"/>
      <c r="R59" s="157"/>
      <c r="S59" s="157"/>
      <c r="T59" s="157"/>
      <c r="U59" s="157"/>
      <c r="V59" s="157"/>
      <c r="W59" s="157"/>
      <c r="X59" s="157"/>
      <c r="Y59" s="157"/>
      <c r="Z59" s="146"/>
      <c r="AA59" s="146"/>
      <c r="AB59" s="146"/>
      <c r="AC59" s="146"/>
      <c r="AD59" s="146"/>
      <c r="AE59" s="146"/>
      <c r="AF59" s="146"/>
      <c r="AG59" s="146" t="s">
        <v>227</v>
      </c>
      <c r="AH59" s="146">
        <v>0</v>
      </c>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3" x14ac:dyDescent="0.2">
      <c r="A60" s="153"/>
      <c r="B60" s="154"/>
      <c r="C60" s="192" t="s">
        <v>280</v>
      </c>
      <c r="D60" s="188"/>
      <c r="E60" s="189">
        <v>1.8</v>
      </c>
      <c r="F60" s="157"/>
      <c r="G60" s="157"/>
      <c r="H60" s="157"/>
      <c r="I60" s="157"/>
      <c r="J60" s="157"/>
      <c r="K60" s="157"/>
      <c r="L60" s="157"/>
      <c r="M60" s="157"/>
      <c r="N60" s="156"/>
      <c r="O60" s="156"/>
      <c r="P60" s="156"/>
      <c r="Q60" s="156"/>
      <c r="R60" s="157"/>
      <c r="S60" s="157"/>
      <c r="T60" s="157"/>
      <c r="U60" s="157"/>
      <c r="V60" s="157"/>
      <c r="W60" s="157"/>
      <c r="X60" s="157"/>
      <c r="Y60" s="157"/>
      <c r="Z60" s="146"/>
      <c r="AA60" s="146"/>
      <c r="AB60" s="146"/>
      <c r="AC60" s="146"/>
      <c r="AD60" s="146"/>
      <c r="AE60" s="146"/>
      <c r="AF60" s="146"/>
      <c r="AG60" s="146" t="s">
        <v>227</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3" x14ac:dyDescent="0.2">
      <c r="A61" s="153"/>
      <c r="B61" s="154"/>
      <c r="C61" s="192" t="s">
        <v>281</v>
      </c>
      <c r="D61" s="188"/>
      <c r="E61" s="189">
        <v>1.1000000000000001</v>
      </c>
      <c r="F61" s="157"/>
      <c r="G61" s="157"/>
      <c r="H61" s="157"/>
      <c r="I61" s="157"/>
      <c r="J61" s="157"/>
      <c r="K61" s="157"/>
      <c r="L61" s="157"/>
      <c r="M61" s="157"/>
      <c r="N61" s="156"/>
      <c r="O61" s="156"/>
      <c r="P61" s="156"/>
      <c r="Q61" s="156"/>
      <c r="R61" s="157"/>
      <c r="S61" s="157"/>
      <c r="T61" s="157"/>
      <c r="U61" s="157"/>
      <c r="V61" s="157"/>
      <c r="W61" s="157"/>
      <c r="X61" s="157"/>
      <c r="Y61" s="157"/>
      <c r="Z61" s="146"/>
      <c r="AA61" s="146"/>
      <c r="AB61" s="146"/>
      <c r="AC61" s="146"/>
      <c r="AD61" s="146"/>
      <c r="AE61" s="146"/>
      <c r="AF61" s="146"/>
      <c r="AG61" s="146" t="s">
        <v>227</v>
      </c>
      <c r="AH61" s="146">
        <v>0</v>
      </c>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3" x14ac:dyDescent="0.2">
      <c r="A62" s="153"/>
      <c r="B62" s="154"/>
      <c r="C62" s="192" t="s">
        <v>282</v>
      </c>
      <c r="D62" s="188"/>
      <c r="E62" s="189">
        <v>1.2</v>
      </c>
      <c r="F62" s="157"/>
      <c r="G62" s="157"/>
      <c r="H62" s="157"/>
      <c r="I62" s="157"/>
      <c r="J62" s="157"/>
      <c r="K62" s="157"/>
      <c r="L62" s="157"/>
      <c r="M62" s="157"/>
      <c r="N62" s="156"/>
      <c r="O62" s="156"/>
      <c r="P62" s="156"/>
      <c r="Q62" s="156"/>
      <c r="R62" s="157"/>
      <c r="S62" s="157"/>
      <c r="T62" s="157"/>
      <c r="U62" s="157"/>
      <c r="V62" s="157"/>
      <c r="W62" s="157"/>
      <c r="X62" s="157"/>
      <c r="Y62" s="157"/>
      <c r="Z62" s="146"/>
      <c r="AA62" s="146"/>
      <c r="AB62" s="146"/>
      <c r="AC62" s="146"/>
      <c r="AD62" s="146"/>
      <c r="AE62" s="146"/>
      <c r="AF62" s="146"/>
      <c r="AG62" s="146" t="s">
        <v>227</v>
      </c>
      <c r="AH62" s="146">
        <v>0</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
      <c r="A63" s="153"/>
      <c r="B63" s="154"/>
      <c r="C63" s="193" t="s">
        <v>249</v>
      </c>
      <c r="D63" s="190"/>
      <c r="E63" s="191">
        <v>180.9</v>
      </c>
      <c r="F63" s="157"/>
      <c r="G63" s="157"/>
      <c r="H63" s="157"/>
      <c r="I63" s="157"/>
      <c r="J63" s="157"/>
      <c r="K63" s="157"/>
      <c r="L63" s="157"/>
      <c r="M63" s="157"/>
      <c r="N63" s="156"/>
      <c r="O63" s="156"/>
      <c r="P63" s="156"/>
      <c r="Q63" s="156"/>
      <c r="R63" s="157"/>
      <c r="S63" s="157"/>
      <c r="T63" s="157"/>
      <c r="U63" s="157"/>
      <c r="V63" s="157"/>
      <c r="W63" s="157"/>
      <c r="X63" s="157"/>
      <c r="Y63" s="157"/>
      <c r="Z63" s="146"/>
      <c r="AA63" s="146"/>
      <c r="AB63" s="146"/>
      <c r="AC63" s="146"/>
      <c r="AD63" s="146"/>
      <c r="AE63" s="146"/>
      <c r="AF63" s="146"/>
      <c r="AG63" s="146" t="s">
        <v>227</v>
      </c>
      <c r="AH63" s="146">
        <v>1</v>
      </c>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1" x14ac:dyDescent="0.2">
      <c r="A64" s="167">
        <v>13</v>
      </c>
      <c r="B64" s="168" t="s">
        <v>283</v>
      </c>
      <c r="C64" s="183" t="s">
        <v>284</v>
      </c>
      <c r="D64" s="169" t="s">
        <v>230</v>
      </c>
      <c r="E64" s="170">
        <v>27.129750000000001</v>
      </c>
      <c r="F64" s="171"/>
      <c r="G64" s="172">
        <f>ROUND(E64*F64,2)</f>
        <v>0</v>
      </c>
      <c r="H64" s="171"/>
      <c r="I64" s="172">
        <f>ROUND(E64*H64,2)</f>
        <v>0</v>
      </c>
      <c r="J64" s="171"/>
      <c r="K64" s="172">
        <f>ROUND(E64*J64,2)</f>
        <v>0</v>
      </c>
      <c r="L64" s="172">
        <v>21</v>
      </c>
      <c r="M64" s="172">
        <f>G64*(1+L64/100)</f>
        <v>0</v>
      </c>
      <c r="N64" s="170">
        <v>1.0000000000000001E-5</v>
      </c>
      <c r="O64" s="170">
        <f>ROUND(E64*N64,2)</f>
        <v>0</v>
      </c>
      <c r="P64" s="170">
        <v>0</v>
      </c>
      <c r="Q64" s="170">
        <f>ROUND(E64*P64,2)</f>
        <v>0</v>
      </c>
      <c r="R64" s="172" t="s">
        <v>285</v>
      </c>
      <c r="S64" s="172" t="s">
        <v>182</v>
      </c>
      <c r="T64" s="173" t="s">
        <v>182</v>
      </c>
      <c r="U64" s="157">
        <v>0.13</v>
      </c>
      <c r="V64" s="157">
        <f>ROUND(E64*U64,2)</f>
        <v>3.53</v>
      </c>
      <c r="W64" s="157"/>
      <c r="X64" s="157" t="s">
        <v>222</v>
      </c>
      <c r="Y64" s="157" t="s">
        <v>185</v>
      </c>
      <c r="Z64" s="146"/>
      <c r="AA64" s="146"/>
      <c r="AB64" s="146"/>
      <c r="AC64" s="146"/>
      <c r="AD64" s="146"/>
      <c r="AE64" s="146"/>
      <c r="AF64" s="146"/>
      <c r="AG64" s="146" t="s">
        <v>223</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outlineLevel="2" x14ac:dyDescent="0.2">
      <c r="A65" s="153"/>
      <c r="B65" s="154"/>
      <c r="C65" s="192" t="s">
        <v>286</v>
      </c>
      <c r="D65" s="188"/>
      <c r="E65" s="189"/>
      <c r="F65" s="157"/>
      <c r="G65" s="157"/>
      <c r="H65" s="157"/>
      <c r="I65" s="157"/>
      <c r="J65" s="157"/>
      <c r="K65" s="157"/>
      <c r="L65" s="157"/>
      <c r="M65" s="157"/>
      <c r="N65" s="156"/>
      <c r="O65" s="156"/>
      <c r="P65" s="156"/>
      <c r="Q65" s="156"/>
      <c r="R65" s="157"/>
      <c r="S65" s="157"/>
      <c r="T65" s="157"/>
      <c r="U65" s="157"/>
      <c r="V65" s="157"/>
      <c r="W65" s="157"/>
      <c r="X65" s="157"/>
      <c r="Y65" s="157"/>
      <c r="Z65" s="146"/>
      <c r="AA65" s="146"/>
      <c r="AB65" s="146"/>
      <c r="AC65" s="146"/>
      <c r="AD65" s="146"/>
      <c r="AE65" s="146"/>
      <c r="AF65" s="146"/>
      <c r="AG65" s="146" t="s">
        <v>227</v>
      </c>
      <c r="AH65" s="146">
        <v>0</v>
      </c>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3" x14ac:dyDescent="0.2">
      <c r="A66" s="153"/>
      <c r="B66" s="154"/>
      <c r="C66" s="192" t="s">
        <v>287</v>
      </c>
      <c r="D66" s="188"/>
      <c r="E66" s="189">
        <v>19.989750000000001</v>
      </c>
      <c r="F66" s="157"/>
      <c r="G66" s="157"/>
      <c r="H66" s="157"/>
      <c r="I66" s="157"/>
      <c r="J66" s="157"/>
      <c r="K66" s="157"/>
      <c r="L66" s="157"/>
      <c r="M66" s="157"/>
      <c r="N66" s="156"/>
      <c r="O66" s="156"/>
      <c r="P66" s="156"/>
      <c r="Q66" s="156"/>
      <c r="R66" s="157"/>
      <c r="S66" s="157"/>
      <c r="T66" s="157"/>
      <c r="U66" s="157"/>
      <c r="V66" s="157"/>
      <c r="W66" s="157"/>
      <c r="X66" s="157"/>
      <c r="Y66" s="157"/>
      <c r="Z66" s="146"/>
      <c r="AA66" s="146"/>
      <c r="AB66" s="146"/>
      <c r="AC66" s="146"/>
      <c r="AD66" s="146"/>
      <c r="AE66" s="146"/>
      <c r="AF66" s="146"/>
      <c r="AG66" s="146" t="s">
        <v>227</v>
      </c>
      <c r="AH66" s="146">
        <v>0</v>
      </c>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3" x14ac:dyDescent="0.2">
      <c r="A67" s="153"/>
      <c r="B67" s="154"/>
      <c r="C67" s="192" t="s">
        <v>288</v>
      </c>
      <c r="D67" s="188"/>
      <c r="E67" s="189">
        <v>7.14</v>
      </c>
      <c r="F67" s="157"/>
      <c r="G67" s="157"/>
      <c r="H67" s="157"/>
      <c r="I67" s="157"/>
      <c r="J67" s="157"/>
      <c r="K67" s="157"/>
      <c r="L67" s="157"/>
      <c r="M67" s="157"/>
      <c r="N67" s="156"/>
      <c r="O67" s="156"/>
      <c r="P67" s="156"/>
      <c r="Q67" s="156"/>
      <c r="R67" s="157"/>
      <c r="S67" s="157"/>
      <c r="T67" s="157"/>
      <c r="U67" s="157"/>
      <c r="V67" s="157"/>
      <c r="W67" s="157"/>
      <c r="X67" s="157"/>
      <c r="Y67" s="157"/>
      <c r="Z67" s="146"/>
      <c r="AA67" s="146"/>
      <c r="AB67" s="146"/>
      <c r="AC67" s="146"/>
      <c r="AD67" s="146"/>
      <c r="AE67" s="146"/>
      <c r="AF67" s="146"/>
      <c r="AG67" s="146" t="s">
        <v>227</v>
      </c>
      <c r="AH67" s="146">
        <v>0</v>
      </c>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3" x14ac:dyDescent="0.2">
      <c r="A68" s="153"/>
      <c r="B68" s="154"/>
      <c r="C68" s="193" t="s">
        <v>249</v>
      </c>
      <c r="D68" s="190"/>
      <c r="E68" s="191">
        <v>27.129750000000001</v>
      </c>
      <c r="F68" s="157"/>
      <c r="G68" s="157"/>
      <c r="H68" s="157"/>
      <c r="I68" s="157"/>
      <c r="J68" s="157"/>
      <c r="K68" s="157"/>
      <c r="L68" s="157"/>
      <c r="M68" s="157"/>
      <c r="N68" s="156"/>
      <c r="O68" s="156"/>
      <c r="P68" s="156"/>
      <c r="Q68" s="156"/>
      <c r="R68" s="157"/>
      <c r="S68" s="157"/>
      <c r="T68" s="157"/>
      <c r="U68" s="157"/>
      <c r="V68" s="157"/>
      <c r="W68" s="157"/>
      <c r="X68" s="157"/>
      <c r="Y68" s="157"/>
      <c r="Z68" s="146"/>
      <c r="AA68" s="146"/>
      <c r="AB68" s="146"/>
      <c r="AC68" s="146"/>
      <c r="AD68" s="146"/>
      <c r="AE68" s="146"/>
      <c r="AF68" s="146"/>
      <c r="AG68" s="146" t="s">
        <v>227</v>
      </c>
      <c r="AH68" s="146">
        <v>1</v>
      </c>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1" x14ac:dyDescent="0.2">
      <c r="A69" s="167">
        <v>14</v>
      </c>
      <c r="B69" s="168" t="s">
        <v>289</v>
      </c>
      <c r="C69" s="183" t="s">
        <v>290</v>
      </c>
      <c r="D69" s="169" t="s">
        <v>230</v>
      </c>
      <c r="E69" s="170">
        <v>904.5</v>
      </c>
      <c r="F69" s="171"/>
      <c r="G69" s="172">
        <f>ROUND(E69*F69,2)</f>
        <v>0</v>
      </c>
      <c r="H69" s="171"/>
      <c r="I69" s="172">
        <f>ROUND(E69*H69,2)</f>
        <v>0</v>
      </c>
      <c r="J69" s="171"/>
      <c r="K69" s="172">
        <f>ROUND(E69*J69,2)</f>
        <v>0</v>
      </c>
      <c r="L69" s="172">
        <v>21</v>
      </c>
      <c r="M69" s="172">
        <f>G69*(1+L69/100)</f>
        <v>0</v>
      </c>
      <c r="N69" s="170">
        <v>0</v>
      </c>
      <c r="O69" s="170">
        <f>ROUND(E69*N69,2)</f>
        <v>0</v>
      </c>
      <c r="P69" s="170">
        <v>0</v>
      </c>
      <c r="Q69" s="170">
        <f>ROUND(E69*P69,2)</f>
        <v>0</v>
      </c>
      <c r="R69" s="172" t="s">
        <v>291</v>
      </c>
      <c r="S69" s="172" t="s">
        <v>182</v>
      </c>
      <c r="T69" s="173" t="s">
        <v>182</v>
      </c>
      <c r="U69" s="157">
        <v>1.6E-2</v>
      </c>
      <c r="V69" s="157">
        <f>ROUND(E69*U69,2)</f>
        <v>14.47</v>
      </c>
      <c r="W69" s="157"/>
      <c r="X69" s="157" t="s">
        <v>222</v>
      </c>
      <c r="Y69" s="157" t="s">
        <v>185</v>
      </c>
      <c r="Z69" s="146"/>
      <c r="AA69" s="146"/>
      <c r="AB69" s="146"/>
      <c r="AC69" s="146"/>
      <c r="AD69" s="146"/>
      <c r="AE69" s="146"/>
      <c r="AF69" s="146"/>
      <c r="AG69" s="146" t="s">
        <v>276</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outlineLevel="2" x14ac:dyDescent="0.2">
      <c r="A70" s="153"/>
      <c r="B70" s="154"/>
      <c r="C70" s="192" t="s">
        <v>277</v>
      </c>
      <c r="D70" s="188"/>
      <c r="E70" s="189"/>
      <c r="F70" s="157"/>
      <c r="G70" s="157"/>
      <c r="H70" s="157"/>
      <c r="I70" s="157"/>
      <c r="J70" s="157"/>
      <c r="K70" s="157"/>
      <c r="L70" s="157"/>
      <c r="M70" s="157"/>
      <c r="N70" s="156"/>
      <c r="O70" s="156"/>
      <c r="P70" s="156"/>
      <c r="Q70" s="156"/>
      <c r="R70" s="157"/>
      <c r="S70" s="157"/>
      <c r="T70" s="157"/>
      <c r="U70" s="157"/>
      <c r="V70" s="157"/>
      <c r="W70" s="157"/>
      <c r="X70" s="157"/>
      <c r="Y70" s="157"/>
      <c r="Z70" s="146"/>
      <c r="AA70" s="146"/>
      <c r="AB70" s="146"/>
      <c r="AC70" s="146"/>
      <c r="AD70" s="146"/>
      <c r="AE70" s="146"/>
      <c r="AF70" s="146"/>
      <c r="AG70" s="146" t="s">
        <v>227</v>
      </c>
      <c r="AH70" s="146">
        <v>0</v>
      </c>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3" x14ac:dyDescent="0.2">
      <c r="A71" s="153"/>
      <c r="B71" s="154"/>
      <c r="C71" s="192" t="s">
        <v>292</v>
      </c>
      <c r="D71" s="188"/>
      <c r="E71" s="189">
        <v>709</v>
      </c>
      <c r="F71" s="157"/>
      <c r="G71" s="157"/>
      <c r="H71" s="157"/>
      <c r="I71" s="157"/>
      <c r="J71" s="157"/>
      <c r="K71" s="157"/>
      <c r="L71" s="157"/>
      <c r="M71" s="157"/>
      <c r="N71" s="156"/>
      <c r="O71" s="156"/>
      <c r="P71" s="156"/>
      <c r="Q71" s="156"/>
      <c r="R71" s="157"/>
      <c r="S71" s="157"/>
      <c r="T71" s="157"/>
      <c r="U71" s="157"/>
      <c r="V71" s="157"/>
      <c r="W71" s="157"/>
      <c r="X71" s="157"/>
      <c r="Y71" s="157"/>
      <c r="Z71" s="146"/>
      <c r="AA71" s="146"/>
      <c r="AB71" s="146"/>
      <c r="AC71" s="146"/>
      <c r="AD71" s="146"/>
      <c r="AE71" s="146"/>
      <c r="AF71" s="146"/>
      <c r="AG71" s="146" t="s">
        <v>227</v>
      </c>
      <c r="AH71" s="146">
        <v>0</v>
      </c>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3" x14ac:dyDescent="0.2">
      <c r="A72" s="153"/>
      <c r="B72" s="154"/>
      <c r="C72" s="192" t="s">
        <v>293</v>
      </c>
      <c r="D72" s="188"/>
      <c r="E72" s="189">
        <v>175</v>
      </c>
      <c r="F72" s="157"/>
      <c r="G72" s="157"/>
      <c r="H72" s="157"/>
      <c r="I72" s="157"/>
      <c r="J72" s="157"/>
      <c r="K72" s="157"/>
      <c r="L72" s="157"/>
      <c r="M72" s="157"/>
      <c r="N72" s="156"/>
      <c r="O72" s="156"/>
      <c r="P72" s="156"/>
      <c r="Q72" s="156"/>
      <c r="R72" s="157"/>
      <c r="S72" s="157"/>
      <c r="T72" s="157"/>
      <c r="U72" s="157"/>
      <c r="V72" s="157"/>
      <c r="W72" s="157"/>
      <c r="X72" s="157"/>
      <c r="Y72" s="157"/>
      <c r="Z72" s="146"/>
      <c r="AA72" s="146"/>
      <c r="AB72" s="146"/>
      <c r="AC72" s="146"/>
      <c r="AD72" s="146"/>
      <c r="AE72" s="146"/>
      <c r="AF72" s="146"/>
      <c r="AG72" s="146" t="s">
        <v>227</v>
      </c>
      <c r="AH72" s="146">
        <v>0</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3" x14ac:dyDescent="0.2">
      <c r="A73" s="153"/>
      <c r="B73" s="154"/>
      <c r="C73" s="192" t="s">
        <v>294</v>
      </c>
      <c r="D73" s="188"/>
      <c r="E73" s="189">
        <v>9</v>
      </c>
      <c r="F73" s="157"/>
      <c r="G73" s="157"/>
      <c r="H73" s="157"/>
      <c r="I73" s="157"/>
      <c r="J73" s="157"/>
      <c r="K73" s="157"/>
      <c r="L73" s="157"/>
      <c r="M73" s="157"/>
      <c r="N73" s="156"/>
      <c r="O73" s="156"/>
      <c r="P73" s="156"/>
      <c r="Q73" s="156"/>
      <c r="R73" s="157"/>
      <c r="S73" s="157"/>
      <c r="T73" s="157"/>
      <c r="U73" s="157"/>
      <c r="V73" s="157"/>
      <c r="W73" s="157"/>
      <c r="X73" s="157"/>
      <c r="Y73" s="157"/>
      <c r="Z73" s="146"/>
      <c r="AA73" s="146"/>
      <c r="AB73" s="146"/>
      <c r="AC73" s="146"/>
      <c r="AD73" s="146"/>
      <c r="AE73" s="146"/>
      <c r="AF73" s="146"/>
      <c r="AG73" s="146" t="s">
        <v>227</v>
      </c>
      <c r="AH73" s="146">
        <v>0</v>
      </c>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3" x14ac:dyDescent="0.2">
      <c r="A74" s="153"/>
      <c r="B74" s="154"/>
      <c r="C74" s="192" t="s">
        <v>295</v>
      </c>
      <c r="D74" s="188"/>
      <c r="E74" s="189">
        <v>5.5</v>
      </c>
      <c r="F74" s="157"/>
      <c r="G74" s="157"/>
      <c r="H74" s="157"/>
      <c r="I74" s="157"/>
      <c r="J74" s="157"/>
      <c r="K74" s="157"/>
      <c r="L74" s="157"/>
      <c r="M74" s="157"/>
      <c r="N74" s="156"/>
      <c r="O74" s="156"/>
      <c r="P74" s="156"/>
      <c r="Q74" s="156"/>
      <c r="R74" s="157"/>
      <c r="S74" s="157"/>
      <c r="T74" s="157"/>
      <c r="U74" s="157"/>
      <c r="V74" s="157"/>
      <c r="W74" s="157"/>
      <c r="X74" s="157"/>
      <c r="Y74" s="157"/>
      <c r="Z74" s="146"/>
      <c r="AA74" s="146"/>
      <c r="AB74" s="146"/>
      <c r="AC74" s="146"/>
      <c r="AD74" s="146"/>
      <c r="AE74" s="146"/>
      <c r="AF74" s="146"/>
      <c r="AG74" s="146" t="s">
        <v>227</v>
      </c>
      <c r="AH74" s="146">
        <v>0</v>
      </c>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3" x14ac:dyDescent="0.2">
      <c r="A75" s="153"/>
      <c r="B75" s="154"/>
      <c r="C75" s="192" t="s">
        <v>296</v>
      </c>
      <c r="D75" s="188"/>
      <c r="E75" s="189">
        <v>6</v>
      </c>
      <c r="F75" s="157"/>
      <c r="G75" s="157"/>
      <c r="H75" s="157"/>
      <c r="I75" s="157"/>
      <c r="J75" s="157"/>
      <c r="K75" s="157"/>
      <c r="L75" s="157"/>
      <c r="M75" s="157"/>
      <c r="N75" s="156"/>
      <c r="O75" s="156"/>
      <c r="P75" s="156"/>
      <c r="Q75" s="156"/>
      <c r="R75" s="157"/>
      <c r="S75" s="157"/>
      <c r="T75" s="157"/>
      <c r="U75" s="157"/>
      <c r="V75" s="157"/>
      <c r="W75" s="157"/>
      <c r="X75" s="157"/>
      <c r="Y75" s="157"/>
      <c r="Z75" s="146"/>
      <c r="AA75" s="146"/>
      <c r="AB75" s="146"/>
      <c r="AC75" s="146"/>
      <c r="AD75" s="146"/>
      <c r="AE75" s="146"/>
      <c r="AF75" s="146"/>
      <c r="AG75" s="146" t="s">
        <v>227</v>
      </c>
      <c r="AH75" s="146">
        <v>0</v>
      </c>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3" x14ac:dyDescent="0.2">
      <c r="A76" s="153"/>
      <c r="B76" s="154"/>
      <c r="C76" s="193" t="s">
        <v>249</v>
      </c>
      <c r="D76" s="190"/>
      <c r="E76" s="191">
        <v>904.5</v>
      </c>
      <c r="F76" s="157"/>
      <c r="G76" s="157"/>
      <c r="H76" s="157"/>
      <c r="I76" s="157"/>
      <c r="J76" s="157"/>
      <c r="K76" s="157"/>
      <c r="L76" s="157"/>
      <c r="M76" s="157"/>
      <c r="N76" s="156"/>
      <c r="O76" s="156"/>
      <c r="P76" s="156"/>
      <c r="Q76" s="156"/>
      <c r="R76" s="157"/>
      <c r="S76" s="157"/>
      <c r="T76" s="157"/>
      <c r="U76" s="157"/>
      <c r="V76" s="157"/>
      <c r="W76" s="157"/>
      <c r="X76" s="157"/>
      <c r="Y76" s="157"/>
      <c r="Z76" s="146"/>
      <c r="AA76" s="146"/>
      <c r="AB76" s="146"/>
      <c r="AC76" s="146"/>
      <c r="AD76" s="146"/>
      <c r="AE76" s="146"/>
      <c r="AF76" s="146"/>
      <c r="AG76" s="146" t="s">
        <v>227</v>
      </c>
      <c r="AH76" s="146">
        <v>1</v>
      </c>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x14ac:dyDescent="0.2">
      <c r="A77" s="160" t="s">
        <v>177</v>
      </c>
      <c r="B77" s="161" t="s">
        <v>103</v>
      </c>
      <c r="C77" s="182" t="s">
        <v>104</v>
      </c>
      <c r="D77" s="162"/>
      <c r="E77" s="163"/>
      <c r="F77" s="164"/>
      <c r="G77" s="164">
        <f>SUMIF(AG78:AG188,"&lt;&gt;NOR",G78:G188)</f>
        <v>0</v>
      </c>
      <c r="H77" s="164"/>
      <c r="I77" s="164">
        <f>SUM(I78:I188)</f>
        <v>0</v>
      </c>
      <c r="J77" s="164"/>
      <c r="K77" s="164">
        <f>SUM(K78:K188)</f>
        <v>0</v>
      </c>
      <c r="L77" s="164"/>
      <c r="M77" s="164">
        <f>SUM(M78:M188)</f>
        <v>0</v>
      </c>
      <c r="N77" s="163"/>
      <c r="O77" s="163">
        <f>SUM(O78:O188)</f>
        <v>0.32000000000000006</v>
      </c>
      <c r="P77" s="163"/>
      <c r="Q77" s="163">
        <f>SUM(Q78:Q188)</f>
        <v>26.310000000000002</v>
      </c>
      <c r="R77" s="164"/>
      <c r="S77" s="164"/>
      <c r="T77" s="165"/>
      <c r="U77" s="159"/>
      <c r="V77" s="159">
        <f>SUM(V78:V188)</f>
        <v>359.89</v>
      </c>
      <c r="W77" s="159"/>
      <c r="X77" s="159"/>
      <c r="Y77" s="159"/>
      <c r="AG77" t="s">
        <v>178</v>
      </c>
    </row>
    <row r="78" spans="1:60" ht="22.5" outlineLevel="1" x14ac:dyDescent="0.2">
      <c r="A78" s="167">
        <v>15</v>
      </c>
      <c r="B78" s="168" t="s">
        <v>297</v>
      </c>
      <c r="C78" s="183" t="s">
        <v>298</v>
      </c>
      <c r="D78" s="169" t="s">
        <v>220</v>
      </c>
      <c r="E78" s="170">
        <v>6.08E-2</v>
      </c>
      <c r="F78" s="171"/>
      <c r="G78" s="172">
        <f>ROUND(E78*F78,2)</f>
        <v>0</v>
      </c>
      <c r="H78" s="171"/>
      <c r="I78" s="172">
        <f>ROUND(E78*H78,2)</f>
        <v>0</v>
      </c>
      <c r="J78" s="171"/>
      <c r="K78" s="172">
        <f>ROUND(E78*J78,2)</f>
        <v>0</v>
      </c>
      <c r="L78" s="172">
        <v>21</v>
      </c>
      <c r="M78" s="172">
        <f>G78*(1+L78/100)</f>
        <v>0</v>
      </c>
      <c r="N78" s="170">
        <v>1.2800000000000001E-3</v>
      </c>
      <c r="O78" s="170">
        <f>ROUND(E78*N78,2)</f>
        <v>0</v>
      </c>
      <c r="P78" s="170">
        <v>1.8</v>
      </c>
      <c r="Q78" s="170">
        <f>ROUND(E78*P78,2)</f>
        <v>0.11</v>
      </c>
      <c r="R78" s="172" t="s">
        <v>299</v>
      </c>
      <c r="S78" s="172" t="s">
        <v>182</v>
      </c>
      <c r="T78" s="173" t="s">
        <v>182</v>
      </c>
      <c r="U78" s="157">
        <v>1.52</v>
      </c>
      <c r="V78" s="157">
        <f>ROUND(E78*U78,2)</f>
        <v>0.09</v>
      </c>
      <c r="W78" s="157"/>
      <c r="X78" s="157" t="s">
        <v>222</v>
      </c>
      <c r="Y78" s="157" t="s">
        <v>185</v>
      </c>
      <c r="Z78" s="146"/>
      <c r="AA78" s="146"/>
      <c r="AB78" s="146"/>
      <c r="AC78" s="146"/>
      <c r="AD78" s="146"/>
      <c r="AE78" s="146"/>
      <c r="AF78" s="146"/>
      <c r="AG78" s="146" t="s">
        <v>223</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ht="22.5" outlineLevel="2" x14ac:dyDescent="0.2">
      <c r="A79" s="153"/>
      <c r="B79" s="154"/>
      <c r="C79" s="260" t="s">
        <v>300</v>
      </c>
      <c r="D79" s="261"/>
      <c r="E79" s="261"/>
      <c r="F79" s="261"/>
      <c r="G79" s="261"/>
      <c r="H79" s="157"/>
      <c r="I79" s="157"/>
      <c r="J79" s="157"/>
      <c r="K79" s="157"/>
      <c r="L79" s="157"/>
      <c r="M79" s="157"/>
      <c r="N79" s="156"/>
      <c r="O79" s="156"/>
      <c r="P79" s="156"/>
      <c r="Q79" s="156"/>
      <c r="R79" s="157"/>
      <c r="S79" s="157"/>
      <c r="T79" s="157"/>
      <c r="U79" s="157"/>
      <c r="V79" s="157"/>
      <c r="W79" s="157"/>
      <c r="X79" s="157"/>
      <c r="Y79" s="157"/>
      <c r="Z79" s="146"/>
      <c r="AA79" s="146"/>
      <c r="AB79" s="146"/>
      <c r="AC79" s="146"/>
      <c r="AD79" s="146"/>
      <c r="AE79" s="146"/>
      <c r="AF79" s="146"/>
      <c r="AG79" s="146" t="s">
        <v>225</v>
      </c>
      <c r="AH79" s="146"/>
      <c r="AI79" s="146"/>
      <c r="AJ79" s="146"/>
      <c r="AK79" s="146"/>
      <c r="AL79" s="146"/>
      <c r="AM79" s="146"/>
      <c r="AN79" s="146"/>
      <c r="AO79" s="146"/>
      <c r="AP79" s="146"/>
      <c r="AQ79" s="146"/>
      <c r="AR79" s="146"/>
      <c r="AS79" s="146"/>
      <c r="AT79" s="146"/>
      <c r="AU79" s="146"/>
      <c r="AV79" s="146"/>
      <c r="AW79" s="146"/>
      <c r="AX79" s="146"/>
      <c r="AY79" s="146"/>
      <c r="AZ79" s="146"/>
      <c r="BA79" s="174" t="str">
        <f>C79</f>
        <v>nebo vybourání otvorů průřezové plochy přes 4 m2 ve zdivu nadzákladovém, včetně pomocného lešení o výšce podlahy do 1900 mm a pro zatížení do 1,5 kPa  (150 kg/m2)</v>
      </c>
      <c r="BB79" s="146"/>
      <c r="BC79" s="146"/>
      <c r="BD79" s="146"/>
      <c r="BE79" s="146"/>
      <c r="BF79" s="146"/>
      <c r="BG79" s="146"/>
      <c r="BH79" s="146"/>
    </row>
    <row r="80" spans="1:60" outlineLevel="2" x14ac:dyDescent="0.2">
      <c r="A80" s="153"/>
      <c r="B80" s="154"/>
      <c r="C80" s="192" t="s">
        <v>286</v>
      </c>
      <c r="D80" s="188"/>
      <c r="E80" s="189"/>
      <c r="F80" s="157"/>
      <c r="G80" s="157"/>
      <c r="H80" s="157"/>
      <c r="I80" s="157"/>
      <c r="J80" s="157"/>
      <c r="K80" s="157"/>
      <c r="L80" s="157"/>
      <c r="M80" s="157"/>
      <c r="N80" s="156"/>
      <c r="O80" s="156"/>
      <c r="P80" s="156"/>
      <c r="Q80" s="156"/>
      <c r="R80" s="157"/>
      <c r="S80" s="157"/>
      <c r="T80" s="157"/>
      <c r="U80" s="157"/>
      <c r="V80" s="157"/>
      <c r="W80" s="157"/>
      <c r="X80" s="157"/>
      <c r="Y80" s="157"/>
      <c r="Z80" s="146"/>
      <c r="AA80" s="146"/>
      <c r="AB80" s="146"/>
      <c r="AC80" s="146"/>
      <c r="AD80" s="146"/>
      <c r="AE80" s="146"/>
      <c r="AF80" s="146"/>
      <c r="AG80" s="146" t="s">
        <v>227</v>
      </c>
      <c r="AH80" s="146">
        <v>0</v>
      </c>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3" x14ac:dyDescent="0.2">
      <c r="A81" s="153"/>
      <c r="B81" s="154"/>
      <c r="C81" s="192" t="s">
        <v>301</v>
      </c>
      <c r="D81" s="188"/>
      <c r="E81" s="189">
        <v>6.08E-2</v>
      </c>
      <c r="F81" s="157"/>
      <c r="G81" s="157"/>
      <c r="H81" s="157"/>
      <c r="I81" s="157"/>
      <c r="J81" s="157"/>
      <c r="K81" s="157"/>
      <c r="L81" s="157"/>
      <c r="M81" s="157"/>
      <c r="N81" s="156"/>
      <c r="O81" s="156"/>
      <c r="P81" s="156"/>
      <c r="Q81" s="156"/>
      <c r="R81" s="157"/>
      <c r="S81" s="157"/>
      <c r="T81" s="157"/>
      <c r="U81" s="157"/>
      <c r="V81" s="157"/>
      <c r="W81" s="157"/>
      <c r="X81" s="157"/>
      <c r="Y81" s="157"/>
      <c r="Z81" s="146"/>
      <c r="AA81" s="146"/>
      <c r="AB81" s="146"/>
      <c r="AC81" s="146"/>
      <c r="AD81" s="146"/>
      <c r="AE81" s="146"/>
      <c r="AF81" s="146"/>
      <c r="AG81" s="146" t="s">
        <v>227</v>
      </c>
      <c r="AH81" s="146">
        <v>0</v>
      </c>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3" x14ac:dyDescent="0.2">
      <c r="A82" s="153"/>
      <c r="B82" s="154"/>
      <c r="C82" s="193" t="s">
        <v>249</v>
      </c>
      <c r="D82" s="190"/>
      <c r="E82" s="191">
        <v>6.08E-2</v>
      </c>
      <c r="F82" s="157"/>
      <c r="G82" s="157"/>
      <c r="H82" s="157"/>
      <c r="I82" s="157"/>
      <c r="J82" s="157"/>
      <c r="K82" s="157"/>
      <c r="L82" s="157"/>
      <c r="M82" s="157"/>
      <c r="N82" s="156"/>
      <c r="O82" s="156"/>
      <c r="P82" s="156"/>
      <c r="Q82" s="156"/>
      <c r="R82" s="157"/>
      <c r="S82" s="157"/>
      <c r="T82" s="157"/>
      <c r="U82" s="157"/>
      <c r="V82" s="157"/>
      <c r="W82" s="157"/>
      <c r="X82" s="157"/>
      <c r="Y82" s="157"/>
      <c r="Z82" s="146"/>
      <c r="AA82" s="146"/>
      <c r="AB82" s="146"/>
      <c r="AC82" s="146"/>
      <c r="AD82" s="146"/>
      <c r="AE82" s="146"/>
      <c r="AF82" s="146"/>
      <c r="AG82" s="146" t="s">
        <v>227</v>
      </c>
      <c r="AH82" s="146">
        <v>1</v>
      </c>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1" x14ac:dyDescent="0.2">
      <c r="A83" s="167">
        <v>16</v>
      </c>
      <c r="B83" s="168" t="s">
        <v>302</v>
      </c>
      <c r="C83" s="183" t="s">
        <v>303</v>
      </c>
      <c r="D83" s="169" t="s">
        <v>220</v>
      </c>
      <c r="E83" s="170">
        <v>4.1239999999999997</v>
      </c>
      <c r="F83" s="171"/>
      <c r="G83" s="172">
        <f>ROUND(E83*F83,2)</f>
        <v>0</v>
      </c>
      <c r="H83" s="171"/>
      <c r="I83" s="172">
        <f>ROUND(E83*H83,2)</f>
        <v>0</v>
      </c>
      <c r="J83" s="171"/>
      <c r="K83" s="172">
        <f>ROUND(E83*J83,2)</f>
        <v>0</v>
      </c>
      <c r="L83" s="172">
        <v>21</v>
      </c>
      <c r="M83" s="172">
        <f>G83*(1+L83/100)</f>
        <v>0</v>
      </c>
      <c r="N83" s="170">
        <v>1.47E-3</v>
      </c>
      <c r="O83" s="170">
        <f>ROUND(E83*N83,2)</f>
        <v>0.01</v>
      </c>
      <c r="P83" s="170">
        <v>2.4</v>
      </c>
      <c r="Q83" s="170">
        <f>ROUND(E83*P83,2)</f>
        <v>9.9</v>
      </c>
      <c r="R83" s="172" t="s">
        <v>299</v>
      </c>
      <c r="S83" s="172" t="s">
        <v>182</v>
      </c>
      <c r="T83" s="173" t="s">
        <v>182</v>
      </c>
      <c r="U83" s="157">
        <v>8.5</v>
      </c>
      <c r="V83" s="157">
        <f>ROUND(E83*U83,2)</f>
        <v>35.049999999999997</v>
      </c>
      <c r="W83" s="157"/>
      <c r="X83" s="157" t="s">
        <v>222</v>
      </c>
      <c r="Y83" s="157" t="s">
        <v>185</v>
      </c>
      <c r="Z83" s="146"/>
      <c r="AA83" s="146"/>
      <c r="AB83" s="146"/>
      <c r="AC83" s="146"/>
      <c r="AD83" s="146"/>
      <c r="AE83" s="146"/>
      <c r="AF83" s="146"/>
      <c r="AG83" s="146" t="s">
        <v>223</v>
      </c>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ht="22.5" outlineLevel="2" x14ac:dyDescent="0.2">
      <c r="A84" s="153"/>
      <c r="B84" s="154"/>
      <c r="C84" s="260" t="s">
        <v>304</v>
      </c>
      <c r="D84" s="261"/>
      <c r="E84" s="261"/>
      <c r="F84" s="261"/>
      <c r="G84" s="261"/>
      <c r="H84" s="157"/>
      <c r="I84" s="157"/>
      <c r="J84" s="157"/>
      <c r="K84" s="157"/>
      <c r="L84" s="157"/>
      <c r="M84" s="157"/>
      <c r="N84" s="156"/>
      <c r="O84" s="156"/>
      <c r="P84" s="156"/>
      <c r="Q84" s="156"/>
      <c r="R84" s="157"/>
      <c r="S84" s="157"/>
      <c r="T84" s="157"/>
      <c r="U84" s="157"/>
      <c r="V84" s="157"/>
      <c r="W84" s="157"/>
      <c r="X84" s="157"/>
      <c r="Y84" s="157"/>
      <c r="Z84" s="146"/>
      <c r="AA84" s="146"/>
      <c r="AB84" s="146"/>
      <c r="AC84" s="146"/>
      <c r="AD84" s="146"/>
      <c r="AE84" s="146"/>
      <c r="AF84" s="146"/>
      <c r="AG84" s="146" t="s">
        <v>225</v>
      </c>
      <c r="AH84" s="146"/>
      <c r="AI84" s="146"/>
      <c r="AJ84" s="146"/>
      <c r="AK84" s="146"/>
      <c r="AL84" s="146"/>
      <c r="AM84" s="146"/>
      <c r="AN84" s="146"/>
      <c r="AO84" s="146"/>
      <c r="AP84" s="146"/>
      <c r="AQ84" s="146"/>
      <c r="AR84" s="146"/>
      <c r="AS84" s="146"/>
      <c r="AT84" s="146"/>
      <c r="AU84" s="146"/>
      <c r="AV84" s="146"/>
      <c r="AW84" s="146"/>
      <c r="AX84" s="146"/>
      <c r="AY84" s="146"/>
      <c r="AZ84" s="146"/>
      <c r="BA84" s="174" t="str">
        <f>C84</f>
        <v>nebo vybourání otvorů průřezové plochy přes 4 m2 ve zdivu železobetonovém, včetně pomocného lešení o výšce podlahy do 1900 mm a pro zatížení do 1,5 kPa  (150 kg/m2),</v>
      </c>
      <c r="BB84" s="146"/>
      <c r="BC84" s="146"/>
      <c r="BD84" s="146"/>
      <c r="BE84" s="146"/>
      <c r="BF84" s="146"/>
      <c r="BG84" s="146"/>
      <c r="BH84" s="146"/>
    </row>
    <row r="85" spans="1:60" outlineLevel="2" x14ac:dyDescent="0.2">
      <c r="A85" s="153"/>
      <c r="B85" s="154"/>
      <c r="C85" s="192" t="s">
        <v>286</v>
      </c>
      <c r="D85" s="188"/>
      <c r="E85" s="189"/>
      <c r="F85" s="157"/>
      <c r="G85" s="157"/>
      <c r="H85" s="157"/>
      <c r="I85" s="157"/>
      <c r="J85" s="157"/>
      <c r="K85" s="157"/>
      <c r="L85" s="157"/>
      <c r="M85" s="157"/>
      <c r="N85" s="156"/>
      <c r="O85" s="156"/>
      <c r="P85" s="156"/>
      <c r="Q85" s="156"/>
      <c r="R85" s="157"/>
      <c r="S85" s="157"/>
      <c r="T85" s="157"/>
      <c r="U85" s="157"/>
      <c r="V85" s="157"/>
      <c r="W85" s="157"/>
      <c r="X85" s="157"/>
      <c r="Y85" s="157"/>
      <c r="Z85" s="146"/>
      <c r="AA85" s="146"/>
      <c r="AB85" s="146"/>
      <c r="AC85" s="146"/>
      <c r="AD85" s="146"/>
      <c r="AE85" s="146"/>
      <c r="AF85" s="146"/>
      <c r="AG85" s="146" t="s">
        <v>227</v>
      </c>
      <c r="AH85" s="146">
        <v>0</v>
      </c>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3" x14ac:dyDescent="0.2">
      <c r="A86" s="153"/>
      <c r="B86" s="154"/>
      <c r="C86" s="192" t="s">
        <v>305</v>
      </c>
      <c r="D86" s="188"/>
      <c r="E86" s="189">
        <v>1.964</v>
      </c>
      <c r="F86" s="157"/>
      <c r="G86" s="157"/>
      <c r="H86" s="157"/>
      <c r="I86" s="157"/>
      <c r="J86" s="157"/>
      <c r="K86" s="157"/>
      <c r="L86" s="157"/>
      <c r="M86" s="157"/>
      <c r="N86" s="156"/>
      <c r="O86" s="156"/>
      <c r="P86" s="156"/>
      <c r="Q86" s="156"/>
      <c r="R86" s="157"/>
      <c r="S86" s="157"/>
      <c r="T86" s="157"/>
      <c r="U86" s="157"/>
      <c r="V86" s="157"/>
      <c r="W86" s="157"/>
      <c r="X86" s="157"/>
      <c r="Y86" s="157"/>
      <c r="Z86" s="146"/>
      <c r="AA86" s="146"/>
      <c r="AB86" s="146"/>
      <c r="AC86" s="146"/>
      <c r="AD86" s="146"/>
      <c r="AE86" s="146"/>
      <c r="AF86" s="146"/>
      <c r="AG86" s="146" t="s">
        <v>227</v>
      </c>
      <c r="AH86" s="146">
        <v>0</v>
      </c>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outlineLevel="3" x14ac:dyDescent="0.2">
      <c r="A87" s="153"/>
      <c r="B87" s="154"/>
      <c r="C87" s="192" t="s">
        <v>306</v>
      </c>
      <c r="D87" s="188"/>
      <c r="E87" s="189">
        <v>2.16</v>
      </c>
      <c r="F87" s="157"/>
      <c r="G87" s="157"/>
      <c r="H87" s="157"/>
      <c r="I87" s="157"/>
      <c r="J87" s="157"/>
      <c r="K87" s="157"/>
      <c r="L87" s="157"/>
      <c r="M87" s="157"/>
      <c r="N87" s="156"/>
      <c r="O87" s="156"/>
      <c r="P87" s="156"/>
      <c r="Q87" s="156"/>
      <c r="R87" s="157"/>
      <c r="S87" s="157"/>
      <c r="T87" s="157"/>
      <c r="U87" s="157"/>
      <c r="V87" s="157"/>
      <c r="W87" s="157"/>
      <c r="X87" s="157"/>
      <c r="Y87" s="157"/>
      <c r="Z87" s="146"/>
      <c r="AA87" s="146"/>
      <c r="AB87" s="146"/>
      <c r="AC87" s="146"/>
      <c r="AD87" s="146"/>
      <c r="AE87" s="146"/>
      <c r="AF87" s="146"/>
      <c r="AG87" s="146" t="s">
        <v>227</v>
      </c>
      <c r="AH87" s="146">
        <v>0</v>
      </c>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3" x14ac:dyDescent="0.2">
      <c r="A88" s="153"/>
      <c r="B88" s="154"/>
      <c r="C88" s="193" t="s">
        <v>249</v>
      </c>
      <c r="D88" s="190"/>
      <c r="E88" s="191">
        <v>4.1239999999999997</v>
      </c>
      <c r="F88" s="157"/>
      <c r="G88" s="157"/>
      <c r="H88" s="157"/>
      <c r="I88" s="157"/>
      <c r="J88" s="157"/>
      <c r="K88" s="157"/>
      <c r="L88" s="157"/>
      <c r="M88" s="157"/>
      <c r="N88" s="156"/>
      <c r="O88" s="156"/>
      <c r="P88" s="156"/>
      <c r="Q88" s="156"/>
      <c r="R88" s="157"/>
      <c r="S88" s="157"/>
      <c r="T88" s="157"/>
      <c r="U88" s="157"/>
      <c r="V88" s="157"/>
      <c r="W88" s="157"/>
      <c r="X88" s="157"/>
      <c r="Y88" s="157"/>
      <c r="Z88" s="146"/>
      <c r="AA88" s="146"/>
      <c r="AB88" s="146"/>
      <c r="AC88" s="146"/>
      <c r="AD88" s="146"/>
      <c r="AE88" s="146"/>
      <c r="AF88" s="146"/>
      <c r="AG88" s="146" t="s">
        <v>227</v>
      </c>
      <c r="AH88" s="146">
        <v>1</v>
      </c>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outlineLevel="1" x14ac:dyDescent="0.2">
      <c r="A89" s="167">
        <v>17</v>
      </c>
      <c r="B89" s="168" t="s">
        <v>307</v>
      </c>
      <c r="C89" s="183" t="s">
        <v>308</v>
      </c>
      <c r="D89" s="169" t="s">
        <v>309</v>
      </c>
      <c r="E89" s="170">
        <v>11.3</v>
      </c>
      <c r="F89" s="171"/>
      <c r="G89" s="172">
        <f>ROUND(E89*F89,2)</f>
        <v>0</v>
      </c>
      <c r="H89" s="171"/>
      <c r="I89" s="172">
        <f>ROUND(E89*H89,2)</f>
        <v>0</v>
      </c>
      <c r="J89" s="171"/>
      <c r="K89" s="172">
        <f>ROUND(E89*J89,2)</f>
        <v>0</v>
      </c>
      <c r="L89" s="172">
        <v>21</v>
      </c>
      <c r="M89" s="172">
        <f>G89*(1+L89/100)</f>
        <v>0</v>
      </c>
      <c r="N89" s="170">
        <v>0</v>
      </c>
      <c r="O89" s="170">
        <f>ROUND(E89*N89,2)</f>
        <v>0</v>
      </c>
      <c r="P89" s="170">
        <v>7.0000000000000007E-2</v>
      </c>
      <c r="Q89" s="170">
        <f>ROUND(E89*P89,2)</f>
        <v>0.79</v>
      </c>
      <c r="R89" s="172" t="s">
        <v>299</v>
      </c>
      <c r="S89" s="172" t="s">
        <v>182</v>
      </c>
      <c r="T89" s="173" t="s">
        <v>182</v>
      </c>
      <c r="U89" s="157">
        <v>0.64</v>
      </c>
      <c r="V89" s="157">
        <f>ROUND(E89*U89,2)</f>
        <v>7.23</v>
      </c>
      <c r="W89" s="157"/>
      <c r="X89" s="157" t="s">
        <v>222</v>
      </c>
      <c r="Y89" s="157" t="s">
        <v>185</v>
      </c>
      <c r="Z89" s="146"/>
      <c r="AA89" s="146"/>
      <c r="AB89" s="146"/>
      <c r="AC89" s="146"/>
      <c r="AD89" s="146"/>
      <c r="AE89" s="146"/>
      <c r="AF89" s="146"/>
      <c r="AG89" s="146" t="s">
        <v>223</v>
      </c>
      <c r="AH89" s="146"/>
      <c r="AI89" s="146"/>
      <c r="AJ89" s="146"/>
      <c r="AK89" s="146"/>
      <c r="AL89" s="146"/>
      <c r="AM89" s="146"/>
      <c r="AN89" s="146"/>
      <c r="AO89" s="146"/>
      <c r="AP89" s="146"/>
      <c r="AQ89" s="146"/>
      <c r="AR89" s="146"/>
      <c r="AS89" s="146"/>
      <c r="AT89" s="146"/>
      <c r="AU89" s="146"/>
      <c r="AV89" s="146"/>
      <c r="AW89" s="146"/>
      <c r="AX89" s="146"/>
      <c r="AY89" s="146"/>
      <c r="AZ89" s="146"/>
      <c r="BA89" s="146"/>
      <c r="BB89" s="146"/>
      <c r="BC89" s="146"/>
      <c r="BD89" s="146"/>
      <c r="BE89" s="146"/>
      <c r="BF89" s="146"/>
      <c r="BG89" s="146"/>
      <c r="BH89" s="146"/>
    </row>
    <row r="90" spans="1:60" outlineLevel="2" x14ac:dyDescent="0.2">
      <c r="A90" s="153"/>
      <c r="B90" s="154"/>
      <c r="C90" s="192" t="s">
        <v>286</v>
      </c>
      <c r="D90" s="188"/>
      <c r="E90" s="189"/>
      <c r="F90" s="157"/>
      <c r="G90" s="157"/>
      <c r="H90" s="157"/>
      <c r="I90" s="157"/>
      <c r="J90" s="157"/>
      <c r="K90" s="157"/>
      <c r="L90" s="157"/>
      <c r="M90" s="157"/>
      <c r="N90" s="156"/>
      <c r="O90" s="156"/>
      <c r="P90" s="156"/>
      <c r="Q90" s="156"/>
      <c r="R90" s="157"/>
      <c r="S90" s="157"/>
      <c r="T90" s="157"/>
      <c r="U90" s="157"/>
      <c r="V90" s="157"/>
      <c r="W90" s="157"/>
      <c r="X90" s="157"/>
      <c r="Y90" s="157"/>
      <c r="Z90" s="146"/>
      <c r="AA90" s="146"/>
      <c r="AB90" s="146"/>
      <c r="AC90" s="146"/>
      <c r="AD90" s="146"/>
      <c r="AE90" s="146"/>
      <c r="AF90" s="146"/>
      <c r="AG90" s="146" t="s">
        <v>227</v>
      </c>
      <c r="AH90" s="146">
        <v>0</v>
      </c>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3" x14ac:dyDescent="0.2">
      <c r="A91" s="153"/>
      <c r="B91" s="154"/>
      <c r="C91" s="192" t="s">
        <v>310</v>
      </c>
      <c r="D91" s="188"/>
      <c r="E91" s="189">
        <v>2.2999999999999998</v>
      </c>
      <c r="F91" s="157"/>
      <c r="G91" s="157"/>
      <c r="H91" s="157"/>
      <c r="I91" s="157"/>
      <c r="J91" s="157"/>
      <c r="K91" s="157"/>
      <c r="L91" s="157"/>
      <c r="M91" s="157"/>
      <c r="N91" s="156"/>
      <c r="O91" s="156"/>
      <c r="P91" s="156"/>
      <c r="Q91" s="156"/>
      <c r="R91" s="157"/>
      <c r="S91" s="157"/>
      <c r="T91" s="157"/>
      <c r="U91" s="157"/>
      <c r="V91" s="157"/>
      <c r="W91" s="157"/>
      <c r="X91" s="157"/>
      <c r="Y91" s="157"/>
      <c r="Z91" s="146"/>
      <c r="AA91" s="146"/>
      <c r="AB91" s="146"/>
      <c r="AC91" s="146"/>
      <c r="AD91" s="146"/>
      <c r="AE91" s="146"/>
      <c r="AF91" s="146"/>
      <c r="AG91" s="146" t="s">
        <v>227</v>
      </c>
      <c r="AH91" s="146">
        <v>0</v>
      </c>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3" x14ac:dyDescent="0.2">
      <c r="A92" s="153"/>
      <c r="B92" s="154"/>
      <c r="C92" s="192" t="s">
        <v>311</v>
      </c>
      <c r="D92" s="188"/>
      <c r="E92" s="189">
        <v>9</v>
      </c>
      <c r="F92" s="157"/>
      <c r="G92" s="157"/>
      <c r="H92" s="157"/>
      <c r="I92" s="157"/>
      <c r="J92" s="157"/>
      <c r="K92" s="157"/>
      <c r="L92" s="157"/>
      <c r="M92" s="157"/>
      <c r="N92" s="156"/>
      <c r="O92" s="156"/>
      <c r="P92" s="156"/>
      <c r="Q92" s="156"/>
      <c r="R92" s="157"/>
      <c r="S92" s="157"/>
      <c r="T92" s="157"/>
      <c r="U92" s="157"/>
      <c r="V92" s="157"/>
      <c r="W92" s="157"/>
      <c r="X92" s="157"/>
      <c r="Y92" s="157"/>
      <c r="Z92" s="146"/>
      <c r="AA92" s="146"/>
      <c r="AB92" s="146"/>
      <c r="AC92" s="146"/>
      <c r="AD92" s="146"/>
      <c r="AE92" s="146"/>
      <c r="AF92" s="146"/>
      <c r="AG92" s="146" t="s">
        <v>227</v>
      </c>
      <c r="AH92" s="146">
        <v>0</v>
      </c>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3" x14ac:dyDescent="0.2">
      <c r="A93" s="153"/>
      <c r="B93" s="154"/>
      <c r="C93" s="193" t="s">
        <v>249</v>
      </c>
      <c r="D93" s="190"/>
      <c r="E93" s="191">
        <v>11.3</v>
      </c>
      <c r="F93" s="157"/>
      <c r="G93" s="157"/>
      <c r="H93" s="157"/>
      <c r="I93" s="157"/>
      <c r="J93" s="157"/>
      <c r="K93" s="157"/>
      <c r="L93" s="157"/>
      <c r="M93" s="157"/>
      <c r="N93" s="156"/>
      <c r="O93" s="156"/>
      <c r="P93" s="156"/>
      <c r="Q93" s="156"/>
      <c r="R93" s="157"/>
      <c r="S93" s="157"/>
      <c r="T93" s="157"/>
      <c r="U93" s="157"/>
      <c r="V93" s="157"/>
      <c r="W93" s="157"/>
      <c r="X93" s="157"/>
      <c r="Y93" s="157"/>
      <c r="Z93" s="146"/>
      <c r="AA93" s="146"/>
      <c r="AB93" s="146"/>
      <c r="AC93" s="146"/>
      <c r="AD93" s="146"/>
      <c r="AE93" s="146"/>
      <c r="AF93" s="146"/>
      <c r="AG93" s="146" t="s">
        <v>227</v>
      </c>
      <c r="AH93" s="146">
        <v>1</v>
      </c>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outlineLevel="1" x14ac:dyDescent="0.2">
      <c r="A94" s="167">
        <v>18</v>
      </c>
      <c r="B94" s="168" t="s">
        <v>312</v>
      </c>
      <c r="C94" s="183" t="s">
        <v>313</v>
      </c>
      <c r="D94" s="169" t="s">
        <v>230</v>
      </c>
      <c r="E94" s="170">
        <v>18.7</v>
      </c>
      <c r="F94" s="171"/>
      <c r="G94" s="172">
        <f>ROUND(E94*F94,2)</f>
        <v>0</v>
      </c>
      <c r="H94" s="171"/>
      <c r="I94" s="172">
        <f>ROUND(E94*H94,2)</f>
        <v>0</v>
      </c>
      <c r="J94" s="171"/>
      <c r="K94" s="172">
        <f>ROUND(E94*J94,2)</f>
        <v>0</v>
      </c>
      <c r="L94" s="172">
        <v>21</v>
      </c>
      <c r="M94" s="172">
        <f>G94*(1+L94/100)</f>
        <v>0</v>
      </c>
      <c r="N94" s="170">
        <v>0</v>
      </c>
      <c r="O94" s="170">
        <f>ROUND(E94*N94,2)</f>
        <v>0</v>
      </c>
      <c r="P94" s="170">
        <v>1.26E-2</v>
      </c>
      <c r="Q94" s="170">
        <f>ROUND(E94*P94,2)</f>
        <v>0.24</v>
      </c>
      <c r="R94" s="172" t="s">
        <v>299</v>
      </c>
      <c r="S94" s="172" t="s">
        <v>182</v>
      </c>
      <c r="T94" s="173" t="s">
        <v>182</v>
      </c>
      <c r="U94" s="157">
        <v>0.33</v>
      </c>
      <c r="V94" s="157">
        <f>ROUND(E94*U94,2)</f>
        <v>6.17</v>
      </c>
      <c r="W94" s="157"/>
      <c r="X94" s="157" t="s">
        <v>222</v>
      </c>
      <c r="Y94" s="157" t="s">
        <v>185</v>
      </c>
      <c r="Z94" s="146"/>
      <c r="AA94" s="146"/>
      <c r="AB94" s="146"/>
      <c r="AC94" s="146"/>
      <c r="AD94" s="146"/>
      <c r="AE94" s="146"/>
      <c r="AF94" s="146"/>
      <c r="AG94" s="146" t="s">
        <v>223</v>
      </c>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2" x14ac:dyDescent="0.2">
      <c r="A95" s="153"/>
      <c r="B95" s="154"/>
      <c r="C95" s="192" t="s">
        <v>286</v>
      </c>
      <c r="D95" s="188"/>
      <c r="E95" s="189"/>
      <c r="F95" s="157"/>
      <c r="G95" s="157"/>
      <c r="H95" s="157"/>
      <c r="I95" s="157"/>
      <c r="J95" s="157"/>
      <c r="K95" s="157"/>
      <c r="L95" s="157"/>
      <c r="M95" s="157"/>
      <c r="N95" s="156"/>
      <c r="O95" s="156"/>
      <c r="P95" s="156"/>
      <c r="Q95" s="156"/>
      <c r="R95" s="157"/>
      <c r="S95" s="157"/>
      <c r="T95" s="157"/>
      <c r="U95" s="157"/>
      <c r="V95" s="157"/>
      <c r="W95" s="157"/>
      <c r="X95" s="157"/>
      <c r="Y95" s="157"/>
      <c r="Z95" s="146"/>
      <c r="AA95" s="146"/>
      <c r="AB95" s="146"/>
      <c r="AC95" s="146"/>
      <c r="AD95" s="146"/>
      <c r="AE95" s="146"/>
      <c r="AF95" s="146"/>
      <c r="AG95" s="146" t="s">
        <v>227</v>
      </c>
      <c r="AH95" s="146">
        <v>0</v>
      </c>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outlineLevel="3" x14ac:dyDescent="0.2">
      <c r="A96" s="153"/>
      <c r="B96" s="154"/>
      <c r="C96" s="192" t="s">
        <v>314</v>
      </c>
      <c r="D96" s="188"/>
      <c r="E96" s="189">
        <v>18.7</v>
      </c>
      <c r="F96" s="157"/>
      <c r="G96" s="157"/>
      <c r="H96" s="157"/>
      <c r="I96" s="157"/>
      <c r="J96" s="157"/>
      <c r="K96" s="157"/>
      <c r="L96" s="157"/>
      <c r="M96" s="157"/>
      <c r="N96" s="156"/>
      <c r="O96" s="156"/>
      <c r="P96" s="156"/>
      <c r="Q96" s="156"/>
      <c r="R96" s="157"/>
      <c r="S96" s="157"/>
      <c r="T96" s="157"/>
      <c r="U96" s="157"/>
      <c r="V96" s="157"/>
      <c r="W96" s="157"/>
      <c r="X96" s="157"/>
      <c r="Y96" s="157"/>
      <c r="Z96" s="146"/>
      <c r="AA96" s="146"/>
      <c r="AB96" s="146"/>
      <c r="AC96" s="146"/>
      <c r="AD96" s="146"/>
      <c r="AE96" s="146"/>
      <c r="AF96" s="146"/>
      <c r="AG96" s="146" t="s">
        <v>227</v>
      </c>
      <c r="AH96" s="146">
        <v>0</v>
      </c>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row>
    <row r="97" spans="1:60" outlineLevel="3" x14ac:dyDescent="0.2">
      <c r="A97" s="153"/>
      <c r="B97" s="154"/>
      <c r="C97" s="193" t="s">
        <v>249</v>
      </c>
      <c r="D97" s="190"/>
      <c r="E97" s="191">
        <v>18.7</v>
      </c>
      <c r="F97" s="157"/>
      <c r="G97" s="157"/>
      <c r="H97" s="157"/>
      <c r="I97" s="157"/>
      <c r="J97" s="157"/>
      <c r="K97" s="157"/>
      <c r="L97" s="157"/>
      <c r="M97" s="157"/>
      <c r="N97" s="156"/>
      <c r="O97" s="156"/>
      <c r="P97" s="156"/>
      <c r="Q97" s="156"/>
      <c r="R97" s="157"/>
      <c r="S97" s="157"/>
      <c r="T97" s="157"/>
      <c r="U97" s="157"/>
      <c r="V97" s="157"/>
      <c r="W97" s="157"/>
      <c r="X97" s="157"/>
      <c r="Y97" s="157"/>
      <c r="Z97" s="146"/>
      <c r="AA97" s="146"/>
      <c r="AB97" s="146"/>
      <c r="AC97" s="146"/>
      <c r="AD97" s="146"/>
      <c r="AE97" s="146"/>
      <c r="AF97" s="146"/>
      <c r="AG97" s="146" t="s">
        <v>227</v>
      </c>
      <c r="AH97" s="146">
        <v>1</v>
      </c>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1" x14ac:dyDescent="0.2">
      <c r="A98" s="167">
        <v>19</v>
      </c>
      <c r="B98" s="168" t="s">
        <v>315</v>
      </c>
      <c r="C98" s="183" t="s">
        <v>316</v>
      </c>
      <c r="D98" s="169" t="s">
        <v>230</v>
      </c>
      <c r="E98" s="170">
        <v>64.61</v>
      </c>
      <c r="F98" s="171"/>
      <c r="G98" s="172">
        <f>ROUND(E98*F98,2)</f>
        <v>0</v>
      </c>
      <c r="H98" s="171"/>
      <c r="I98" s="172">
        <f>ROUND(E98*H98,2)</f>
        <v>0</v>
      </c>
      <c r="J98" s="171"/>
      <c r="K98" s="172">
        <f>ROUND(E98*J98,2)</f>
        <v>0</v>
      </c>
      <c r="L98" s="172">
        <v>21</v>
      </c>
      <c r="M98" s="172">
        <f>G98*(1+L98/100)</f>
        <v>0</v>
      </c>
      <c r="N98" s="170">
        <v>0</v>
      </c>
      <c r="O98" s="170">
        <f>ROUND(E98*N98,2)</f>
        <v>0</v>
      </c>
      <c r="P98" s="170">
        <v>0.02</v>
      </c>
      <c r="Q98" s="170">
        <f>ROUND(E98*P98,2)</f>
        <v>1.29</v>
      </c>
      <c r="R98" s="172" t="s">
        <v>299</v>
      </c>
      <c r="S98" s="172" t="s">
        <v>182</v>
      </c>
      <c r="T98" s="173" t="s">
        <v>182</v>
      </c>
      <c r="U98" s="157">
        <v>7.8E-2</v>
      </c>
      <c r="V98" s="157">
        <f>ROUND(E98*U98,2)</f>
        <v>5.04</v>
      </c>
      <c r="W98" s="157"/>
      <c r="X98" s="157" t="s">
        <v>222</v>
      </c>
      <c r="Y98" s="157" t="s">
        <v>185</v>
      </c>
      <c r="Z98" s="146"/>
      <c r="AA98" s="146"/>
      <c r="AB98" s="146"/>
      <c r="AC98" s="146"/>
      <c r="AD98" s="146"/>
      <c r="AE98" s="146"/>
      <c r="AF98" s="146"/>
      <c r="AG98" s="146" t="s">
        <v>223</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outlineLevel="2" x14ac:dyDescent="0.2">
      <c r="A99" s="153"/>
      <c r="B99" s="154"/>
      <c r="C99" s="260" t="s">
        <v>317</v>
      </c>
      <c r="D99" s="261"/>
      <c r="E99" s="261"/>
      <c r="F99" s="261"/>
      <c r="G99" s="261"/>
      <c r="H99" s="157"/>
      <c r="I99" s="157"/>
      <c r="J99" s="157"/>
      <c r="K99" s="157"/>
      <c r="L99" s="157"/>
      <c r="M99" s="157"/>
      <c r="N99" s="156"/>
      <c r="O99" s="156"/>
      <c r="P99" s="156"/>
      <c r="Q99" s="156"/>
      <c r="R99" s="157"/>
      <c r="S99" s="157"/>
      <c r="T99" s="157"/>
      <c r="U99" s="157"/>
      <c r="V99" s="157"/>
      <c r="W99" s="157"/>
      <c r="X99" s="157"/>
      <c r="Y99" s="157"/>
      <c r="Z99" s="146"/>
      <c r="AA99" s="146"/>
      <c r="AB99" s="146"/>
      <c r="AC99" s="146"/>
      <c r="AD99" s="146"/>
      <c r="AE99" s="146"/>
      <c r="AF99" s="146"/>
      <c r="AG99" s="146" t="s">
        <v>225</v>
      </c>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row>
    <row r="100" spans="1:60" outlineLevel="2" x14ac:dyDescent="0.2">
      <c r="A100" s="153"/>
      <c r="B100" s="154"/>
      <c r="C100" s="192" t="s">
        <v>286</v>
      </c>
      <c r="D100" s="188"/>
      <c r="E100" s="189"/>
      <c r="F100" s="157"/>
      <c r="G100" s="157"/>
      <c r="H100" s="157"/>
      <c r="I100" s="157"/>
      <c r="J100" s="157"/>
      <c r="K100" s="157"/>
      <c r="L100" s="157"/>
      <c r="M100" s="157"/>
      <c r="N100" s="156"/>
      <c r="O100" s="156"/>
      <c r="P100" s="156"/>
      <c r="Q100" s="156"/>
      <c r="R100" s="157"/>
      <c r="S100" s="157"/>
      <c r="T100" s="157"/>
      <c r="U100" s="157"/>
      <c r="V100" s="157"/>
      <c r="W100" s="157"/>
      <c r="X100" s="157"/>
      <c r="Y100" s="157"/>
      <c r="Z100" s="146"/>
      <c r="AA100" s="146"/>
      <c r="AB100" s="146"/>
      <c r="AC100" s="146"/>
      <c r="AD100" s="146"/>
      <c r="AE100" s="146"/>
      <c r="AF100" s="146"/>
      <c r="AG100" s="146" t="s">
        <v>227</v>
      </c>
      <c r="AH100" s="146">
        <v>0</v>
      </c>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3" x14ac:dyDescent="0.2">
      <c r="A101" s="153"/>
      <c r="B101" s="154"/>
      <c r="C101" s="192" t="s">
        <v>318</v>
      </c>
      <c r="D101" s="188"/>
      <c r="E101" s="189">
        <v>33.6</v>
      </c>
      <c r="F101" s="157"/>
      <c r="G101" s="157"/>
      <c r="H101" s="157"/>
      <c r="I101" s="157"/>
      <c r="J101" s="157"/>
      <c r="K101" s="157"/>
      <c r="L101" s="157"/>
      <c r="M101" s="157"/>
      <c r="N101" s="156"/>
      <c r="O101" s="156"/>
      <c r="P101" s="156"/>
      <c r="Q101" s="156"/>
      <c r="R101" s="157"/>
      <c r="S101" s="157"/>
      <c r="T101" s="157"/>
      <c r="U101" s="157"/>
      <c r="V101" s="157"/>
      <c r="W101" s="157"/>
      <c r="X101" s="157"/>
      <c r="Y101" s="157"/>
      <c r="Z101" s="146"/>
      <c r="AA101" s="146"/>
      <c r="AB101" s="146"/>
      <c r="AC101" s="146"/>
      <c r="AD101" s="146"/>
      <c r="AE101" s="146"/>
      <c r="AF101" s="146"/>
      <c r="AG101" s="146" t="s">
        <v>227</v>
      </c>
      <c r="AH101" s="146">
        <v>0</v>
      </c>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outlineLevel="3" x14ac:dyDescent="0.2">
      <c r="A102" s="153"/>
      <c r="B102" s="154"/>
      <c r="C102" s="192" t="s">
        <v>319</v>
      </c>
      <c r="D102" s="188"/>
      <c r="E102" s="189">
        <v>4.91</v>
      </c>
      <c r="F102" s="157"/>
      <c r="G102" s="157"/>
      <c r="H102" s="157"/>
      <c r="I102" s="157"/>
      <c r="J102" s="157"/>
      <c r="K102" s="157"/>
      <c r="L102" s="157"/>
      <c r="M102" s="157"/>
      <c r="N102" s="156"/>
      <c r="O102" s="156"/>
      <c r="P102" s="156"/>
      <c r="Q102" s="156"/>
      <c r="R102" s="157"/>
      <c r="S102" s="157"/>
      <c r="T102" s="157"/>
      <c r="U102" s="157"/>
      <c r="V102" s="157"/>
      <c r="W102" s="157"/>
      <c r="X102" s="157"/>
      <c r="Y102" s="157"/>
      <c r="Z102" s="146"/>
      <c r="AA102" s="146"/>
      <c r="AB102" s="146"/>
      <c r="AC102" s="146"/>
      <c r="AD102" s="146"/>
      <c r="AE102" s="146"/>
      <c r="AF102" s="146"/>
      <c r="AG102" s="146" t="s">
        <v>227</v>
      </c>
      <c r="AH102" s="146">
        <v>0</v>
      </c>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row>
    <row r="103" spans="1:60" outlineLevel="3" x14ac:dyDescent="0.2">
      <c r="A103" s="153"/>
      <c r="B103" s="154"/>
      <c r="C103" s="192" t="s">
        <v>314</v>
      </c>
      <c r="D103" s="188"/>
      <c r="E103" s="189">
        <v>18.7</v>
      </c>
      <c r="F103" s="157"/>
      <c r="G103" s="157"/>
      <c r="H103" s="157"/>
      <c r="I103" s="157"/>
      <c r="J103" s="157"/>
      <c r="K103" s="157"/>
      <c r="L103" s="157"/>
      <c r="M103" s="157"/>
      <c r="N103" s="156"/>
      <c r="O103" s="156"/>
      <c r="P103" s="156"/>
      <c r="Q103" s="156"/>
      <c r="R103" s="157"/>
      <c r="S103" s="157"/>
      <c r="T103" s="157"/>
      <c r="U103" s="157"/>
      <c r="V103" s="157"/>
      <c r="W103" s="157"/>
      <c r="X103" s="157"/>
      <c r="Y103" s="157"/>
      <c r="Z103" s="146"/>
      <c r="AA103" s="146"/>
      <c r="AB103" s="146"/>
      <c r="AC103" s="146"/>
      <c r="AD103" s="146"/>
      <c r="AE103" s="146"/>
      <c r="AF103" s="146"/>
      <c r="AG103" s="146" t="s">
        <v>227</v>
      </c>
      <c r="AH103" s="146">
        <v>0</v>
      </c>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3" x14ac:dyDescent="0.2">
      <c r="A104" s="153"/>
      <c r="B104" s="154"/>
      <c r="C104" s="192" t="s">
        <v>320</v>
      </c>
      <c r="D104" s="188"/>
      <c r="E104" s="189">
        <v>7.4</v>
      </c>
      <c r="F104" s="157"/>
      <c r="G104" s="157"/>
      <c r="H104" s="157"/>
      <c r="I104" s="157"/>
      <c r="J104" s="157"/>
      <c r="K104" s="157"/>
      <c r="L104" s="157"/>
      <c r="M104" s="157"/>
      <c r="N104" s="156"/>
      <c r="O104" s="156"/>
      <c r="P104" s="156"/>
      <c r="Q104" s="156"/>
      <c r="R104" s="157"/>
      <c r="S104" s="157"/>
      <c r="T104" s="157"/>
      <c r="U104" s="157"/>
      <c r="V104" s="157"/>
      <c r="W104" s="157"/>
      <c r="X104" s="157"/>
      <c r="Y104" s="157"/>
      <c r="Z104" s="146"/>
      <c r="AA104" s="146"/>
      <c r="AB104" s="146"/>
      <c r="AC104" s="146"/>
      <c r="AD104" s="146"/>
      <c r="AE104" s="146"/>
      <c r="AF104" s="146"/>
      <c r="AG104" s="146" t="s">
        <v>227</v>
      </c>
      <c r="AH104" s="146">
        <v>0</v>
      </c>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outlineLevel="3" x14ac:dyDescent="0.2">
      <c r="A105" s="153"/>
      <c r="B105" s="154"/>
      <c r="C105" s="193" t="s">
        <v>249</v>
      </c>
      <c r="D105" s="190"/>
      <c r="E105" s="191">
        <v>64.61</v>
      </c>
      <c r="F105" s="157"/>
      <c r="G105" s="157"/>
      <c r="H105" s="157"/>
      <c r="I105" s="157"/>
      <c r="J105" s="157"/>
      <c r="K105" s="157"/>
      <c r="L105" s="157"/>
      <c r="M105" s="157"/>
      <c r="N105" s="156"/>
      <c r="O105" s="156"/>
      <c r="P105" s="156"/>
      <c r="Q105" s="156"/>
      <c r="R105" s="157"/>
      <c r="S105" s="157"/>
      <c r="T105" s="157"/>
      <c r="U105" s="157"/>
      <c r="V105" s="157"/>
      <c r="W105" s="157"/>
      <c r="X105" s="157"/>
      <c r="Y105" s="157"/>
      <c r="Z105" s="146"/>
      <c r="AA105" s="146"/>
      <c r="AB105" s="146"/>
      <c r="AC105" s="146"/>
      <c r="AD105" s="146"/>
      <c r="AE105" s="146"/>
      <c r="AF105" s="146"/>
      <c r="AG105" s="146" t="s">
        <v>227</v>
      </c>
      <c r="AH105" s="146">
        <v>1</v>
      </c>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row>
    <row r="106" spans="1:60" outlineLevel="1" x14ac:dyDescent="0.2">
      <c r="A106" s="167">
        <v>20</v>
      </c>
      <c r="B106" s="168" t="s">
        <v>321</v>
      </c>
      <c r="C106" s="183" t="s">
        <v>322</v>
      </c>
      <c r="D106" s="169" t="s">
        <v>230</v>
      </c>
      <c r="E106" s="170">
        <v>36.055</v>
      </c>
      <c r="F106" s="171"/>
      <c r="G106" s="172">
        <f>ROUND(E106*F106,2)</f>
        <v>0</v>
      </c>
      <c r="H106" s="171"/>
      <c r="I106" s="172">
        <f>ROUND(E106*H106,2)</f>
        <v>0</v>
      </c>
      <c r="J106" s="171"/>
      <c r="K106" s="172">
        <f>ROUND(E106*J106,2)</f>
        <v>0</v>
      </c>
      <c r="L106" s="172">
        <v>21</v>
      </c>
      <c r="M106" s="172">
        <f>G106*(1+L106/100)</f>
        <v>0</v>
      </c>
      <c r="N106" s="170">
        <v>3.4000000000000002E-4</v>
      </c>
      <c r="O106" s="170">
        <f>ROUND(E106*N106,2)</f>
        <v>0.01</v>
      </c>
      <c r="P106" s="170">
        <v>0.25</v>
      </c>
      <c r="Q106" s="170">
        <f>ROUND(E106*P106,2)</f>
        <v>9.01</v>
      </c>
      <c r="R106" s="172" t="s">
        <v>299</v>
      </c>
      <c r="S106" s="172" t="s">
        <v>182</v>
      </c>
      <c r="T106" s="173" t="s">
        <v>182</v>
      </c>
      <c r="U106" s="157">
        <v>1.383</v>
      </c>
      <c r="V106" s="157">
        <f>ROUND(E106*U106,2)</f>
        <v>49.86</v>
      </c>
      <c r="W106" s="157"/>
      <c r="X106" s="157" t="s">
        <v>222</v>
      </c>
      <c r="Y106" s="157" t="s">
        <v>185</v>
      </c>
      <c r="Z106" s="146"/>
      <c r="AA106" s="146"/>
      <c r="AB106" s="146"/>
      <c r="AC106" s="146"/>
      <c r="AD106" s="146"/>
      <c r="AE106" s="146"/>
      <c r="AF106" s="146"/>
      <c r="AG106" s="146" t="s">
        <v>223</v>
      </c>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2" x14ac:dyDescent="0.2">
      <c r="A107" s="153"/>
      <c r="B107" s="154"/>
      <c r="C107" s="260" t="s">
        <v>323</v>
      </c>
      <c r="D107" s="261"/>
      <c r="E107" s="261"/>
      <c r="F107" s="261"/>
      <c r="G107" s="261"/>
      <c r="H107" s="157"/>
      <c r="I107" s="157"/>
      <c r="J107" s="157"/>
      <c r="K107" s="157"/>
      <c r="L107" s="157"/>
      <c r="M107" s="157"/>
      <c r="N107" s="156"/>
      <c r="O107" s="156"/>
      <c r="P107" s="156"/>
      <c r="Q107" s="156"/>
      <c r="R107" s="157"/>
      <c r="S107" s="157"/>
      <c r="T107" s="157"/>
      <c r="U107" s="157"/>
      <c r="V107" s="157"/>
      <c r="W107" s="157"/>
      <c r="X107" s="157"/>
      <c r="Y107" s="157"/>
      <c r="Z107" s="146"/>
      <c r="AA107" s="146"/>
      <c r="AB107" s="146"/>
      <c r="AC107" s="146"/>
      <c r="AD107" s="146"/>
      <c r="AE107" s="146"/>
      <c r="AF107" s="146"/>
      <c r="AG107" s="146" t="s">
        <v>225</v>
      </c>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outlineLevel="2" x14ac:dyDescent="0.2">
      <c r="A108" s="153"/>
      <c r="B108" s="154"/>
      <c r="C108" s="192" t="s">
        <v>286</v>
      </c>
      <c r="D108" s="188"/>
      <c r="E108" s="189"/>
      <c r="F108" s="157"/>
      <c r="G108" s="157"/>
      <c r="H108" s="157"/>
      <c r="I108" s="157"/>
      <c r="J108" s="157"/>
      <c r="K108" s="157"/>
      <c r="L108" s="157"/>
      <c r="M108" s="157"/>
      <c r="N108" s="156"/>
      <c r="O108" s="156"/>
      <c r="P108" s="156"/>
      <c r="Q108" s="156"/>
      <c r="R108" s="157"/>
      <c r="S108" s="157"/>
      <c r="T108" s="157"/>
      <c r="U108" s="157"/>
      <c r="V108" s="157"/>
      <c r="W108" s="157"/>
      <c r="X108" s="157"/>
      <c r="Y108" s="157"/>
      <c r="Z108" s="146"/>
      <c r="AA108" s="146"/>
      <c r="AB108" s="146"/>
      <c r="AC108" s="146"/>
      <c r="AD108" s="146"/>
      <c r="AE108" s="146"/>
      <c r="AF108" s="146"/>
      <c r="AG108" s="146" t="s">
        <v>227</v>
      </c>
      <c r="AH108" s="146">
        <v>0</v>
      </c>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row>
    <row r="109" spans="1:60" outlineLevel="3" x14ac:dyDescent="0.2">
      <c r="A109" s="153"/>
      <c r="B109" s="154"/>
      <c r="C109" s="192" t="s">
        <v>324</v>
      </c>
      <c r="D109" s="188"/>
      <c r="E109" s="189">
        <v>33.6</v>
      </c>
      <c r="F109" s="157"/>
      <c r="G109" s="157"/>
      <c r="H109" s="157"/>
      <c r="I109" s="157"/>
      <c r="J109" s="157"/>
      <c r="K109" s="157"/>
      <c r="L109" s="157"/>
      <c r="M109" s="157"/>
      <c r="N109" s="156"/>
      <c r="O109" s="156"/>
      <c r="P109" s="156"/>
      <c r="Q109" s="156"/>
      <c r="R109" s="157"/>
      <c r="S109" s="157"/>
      <c r="T109" s="157"/>
      <c r="U109" s="157"/>
      <c r="V109" s="157"/>
      <c r="W109" s="157"/>
      <c r="X109" s="157"/>
      <c r="Y109" s="157"/>
      <c r="Z109" s="146"/>
      <c r="AA109" s="146"/>
      <c r="AB109" s="146"/>
      <c r="AC109" s="146"/>
      <c r="AD109" s="146"/>
      <c r="AE109" s="146"/>
      <c r="AF109" s="146"/>
      <c r="AG109" s="146" t="s">
        <v>227</v>
      </c>
      <c r="AH109" s="146">
        <v>0</v>
      </c>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row>
    <row r="110" spans="1:60" outlineLevel="3" x14ac:dyDescent="0.2">
      <c r="A110" s="153"/>
      <c r="B110" s="154"/>
      <c r="C110" s="192" t="s">
        <v>325</v>
      </c>
      <c r="D110" s="188"/>
      <c r="E110" s="189">
        <v>2.4550000000000001</v>
      </c>
      <c r="F110" s="157"/>
      <c r="G110" s="157"/>
      <c r="H110" s="157"/>
      <c r="I110" s="157"/>
      <c r="J110" s="157"/>
      <c r="K110" s="157"/>
      <c r="L110" s="157"/>
      <c r="M110" s="157"/>
      <c r="N110" s="156"/>
      <c r="O110" s="156"/>
      <c r="P110" s="156"/>
      <c r="Q110" s="156"/>
      <c r="R110" s="157"/>
      <c r="S110" s="157"/>
      <c r="T110" s="157"/>
      <c r="U110" s="157"/>
      <c r="V110" s="157"/>
      <c r="W110" s="157"/>
      <c r="X110" s="157"/>
      <c r="Y110" s="157"/>
      <c r="Z110" s="146"/>
      <c r="AA110" s="146"/>
      <c r="AB110" s="146"/>
      <c r="AC110" s="146"/>
      <c r="AD110" s="146"/>
      <c r="AE110" s="146"/>
      <c r="AF110" s="146"/>
      <c r="AG110" s="146" t="s">
        <v>227</v>
      </c>
      <c r="AH110" s="146">
        <v>0</v>
      </c>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row>
    <row r="111" spans="1:60" outlineLevel="3" x14ac:dyDescent="0.2">
      <c r="A111" s="153"/>
      <c r="B111" s="154"/>
      <c r="C111" s="193" t="s">
        <v>249</v>
      </c>
      <c r="D111" s="190"/>
      <c r="E111" s="191">
        <v>36.055</v>
      </c>
      <c r="F111" s="157"/>
      <c r="G111" s="157"/>
      <c r="H111" s="157"/>
      <c r="I111" s="157"/>
      <c r="J111" s="157"/>
      <c r="K111" s="157"/>
      <c r="L111" s="157"/>
      <c r="M111" s="157"/>
      <c r="N111" s="156"/>
      <c r="O111" s="156"/>
      <c r="P111" s="156"/>
      <c r="Q111" s="156"/>
      <c r="R111" s="157"/>
      <c r="S111" s="157"/>
      <c r="T111" s="157"/>
      <c r="U111" s="157"/>
      <c r="V111" s="157"/>
      <c r="W111" s="157"/>
      <c r="X111" s="157"/>
      <c r="Y111" s="157"/>
      <c r="Z111" s="146"/>
      <c r="AA111" s="146"/>
      <c r="AB111" s="146"/>
      <c r="AC111" s="146"/>
      <c r="AD111" s="146"/>
      <c r="AE111" s="146"/>
      <c r="AF111" s="146"/>
      <c r="AG111" s="146" t="s">
        <v>227</v>
      </c>
      <c r="AH111" s="146">
        <v>1</v>
      </c>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row>
    <row r="112" spans="1:60" outlineLevel="1" x14ac:dyDescent="0.2">
      <c r="A112" s="167">
        <v>21</v>
      </c>
      <c r="B112" s="168" t="s">
        <v>326</v>
      </c>
      <c r="C112" s="183" t="s">
        <v>327</v>
      </c>
      <c r="D112" s="169" t="s">
        <v>309</v>
      </c>
      <c r="E112" s="170">
        <v>1.66</v>
      </c>
      <c r="F112" s="171"/>
      <c r="G112" s="172">
        <f>ROUND(E112*F112,2)</f>
        <v>0</v>
      </c>
      <c r="H112" s="171"/>
      <c r="I112" s="172">
        <f>ROUND(E112*H112,2)</f>
        <v>0</v>
      </c>
      <c r="J112" s="171"/>
      <c r="K112" s="172">
        <f>ROUND(E112*J112,2)</f>
        <v>0</v>
      </c>
      <c r="L112" s="172">
        <v>21</v>
      </c>
      <c r="M112" s="172">
        <f>G112*(1+L112/100)</f>
        <v>0</v>
      </c>
      <c r="N112" s="170">
        <v>0</v>
      </c>
      <c r="O112" s="170">
        <f>ROUND(E112*N112,2)</f>
        <v>0</v>
      </c>
      <c r="P112" s="170">
        <v>1.413E-2</v>
      </c>
      <c r="Q112" s="170">
        <f>ROUND(E112*P112,2)</f>
        <v>0.02</v>
      </c>
      <c r="R112" s="172" t="s">
        <v>299</v>
      </c>
      <c r="S112" s="172" t="s">
        <v>182</v>
      </c>
      <c r="T112" s="173" t="s">
        <v>182</v>
      </c>
      <c r="U112" s="157">
        <v>2.95</v>
      </c>
      <c r="V112" s="157">
        <f>ROUND(E112*U112,2)</f>
        <v>4.9000000000000004</v>
      </c>
      <c r="W112" s="157"/>
      <c r="X112" s="157" t="s">
        <v>222</v>
      </c>
      <c r="Y112" s="157" t="s">
        <v>185</v>
      </c>
      <c r="Z112" s="146"/>
      <c r="AA112" s="146"/>
      <c r="AB112" s="146"/>
      <c r="AC112" s="146"/>
      <c r="AD112" s="146"/>
      <c r="AE112" s="146"/>
      <c r="AF112" s="146"/>
      <c r="AG112" s="146" t="s">
        <v>223</v>
      </c>
      <c r="AH112" s="146"/>
      <c r="AI112" s="146"/>
      <c r="AJ112" s="146"/>
      <c r="AK112" s="146"/>
      <c r="AL112" s="146"/>
      <c r="AM112" s="146"/>
      <c r="AN112" s="146"/>
      <c r="AO112" s="146"/>
      <c r="AP112" s="146"/>
      <c r="AQ112" s="146"/>
      <c r="AR112" s="146"/>
      <c r="AS112" s="146"/>
      <c r="AT112" s="146"/>
      <c r="AU112" s="146"/>
      <c r="AV112" s="146"/>
      <c r="AW112" s="146"/>
      <c r="AX112" s="146"/>
      <c r="AY112" s="146"/>
      <c r="AZ112" s="146"/>
      <c r="BA112" s="146"/>
      <c r="BB112" s="146"/>
      <c r="BC112" s="146"/>
      <c r="BD112" s="146"/>
      <c r="BE112" s="146"/>
      <c r="BF112" s="146"/>
      <c r="BG112" s="146"/>
      <c r="BH112" s="146"/>
    </row>
    <row r="113" spans="1:60" outlineLevel="2" x14ac:dyDescent="0.2">
      <c r="A113" s="153"/>
      <c r="B113" s="154"/>
      <c r="C113" s="192" t="s">
        <v>286</v>
      </c>
      <c r="D113" s="188"/>
      <c r="E113" s="189"/>
      <c r="F113" s="157"/>
      <c r="G113" s="157"/>
      <c r="H113" s="157"/>
      <c r="I113" s="157"/>
      <c r="J113" s="157"/>
      <c r="K113" s="157"/>
      <c r="L113" s="157"/>
      <c r="M113" s="157"/>
      <c r="N113" s="156"/>
      <c r="O113" s="156"/>
      <c r="P113" s="156"/>
      <c r="Q113" s="156"/>
      <c r="R113" s="157"/>
      <c r="S113" s="157"/>
      <c r="T113" s="157"/>
      <c r="U113" s="157"/>
      <c r="V113" s="157"/>
      <c r="W113" s="157"/>
      <c r="X113" s="157"/>
      <c r="Y113" s="157"/>
      <c r="Z113" s="146"/>
      <c r="AA113" s="146"/>
      <c r="AB113" s="146"/>
      <c r="AC113" s="146"/>
      <c r="AD113" s="146"/>
      <c r="AE113" s="146"/>
      <c r="AF113" s="146"/>
      <c r="AG113" s="146" t="s">
        <v>227</v>
      </c>
      <c r="AH113" s="146">
        <v>0</v>
      </c>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row>
    <row r="114" spans="1:60" outlineLevel="3" x14ac:dyDescent="0.2">
      <c r="A114" s="153"/>
      <c r="B114" s="154"/>
      <c r="C114" s="192" t="s">
        <v>328</v>
      </c>
      <c r="D114" s="188"/>
      <c r="E114" s="189">
        <v>1.66</v>
      </c>
      <c r="F114" s="157"/>
      <c r="G114" s="157"/>
      <c r="H114" s="157"/>
      <c r="I114" s="157"/>
      <c r="J114" s="157"/>
      <c r="K114" s="157"/>
      <c r="L114" s="157"/>
      <c r="M114" s="157"/>
      <c r="N114" s="156"/>
      <c r="O114" s="156"/>
      <c r="P114" s="156"/>
      <c r="Q114" s="156"/>
      <c r="R114" s="157"/>
      <c r="S114" s="157"/>
      <c r="T114" s="157"/>
      <c r="U114" s="157"/>
      <c r="V114" s="157"/>
      <c r="W114" s="157"/>
      <c r="X114" s="157"/>
      <c r="Y114" s="157"/>
      <c r="Z114" s="146"/>
      <c r="AA114" s="146"/>
      <c r="AB114" s="146"/>
      <c r="AC114" s="146"/>
      <c r="AD114" s="146"/>
      <c r="AE114" s="146"/>
      <c r="AF114" s="146"/>
      <c r="AG114" s="146" t="s">
        <v>227</v>
      </c>
      <c r="AH114" s="146">
        <v>0</v>
      </c>
      <c r="AI114" s="146"/>
      <c r="AJ114" s="146"/>
      <c r="AK114" s="146"/>
      <c r="AL114" s="146"/>
      <c r="AM114" s="146"/>
      <c r="AN114" s="146"/>
      <c r="AO114" s="146"/>
      <c r="AP114" s="146"/>
      <c r="AQ114" s="146"/>
      <c r="AR114" s="146"/>
      <c r="AS114" s="146"/>
      <c r="AT114" s="146"/>
      <c r="AU114" s="146"/>
      <c r="AV114" s="146"/>
      <c r="AW114" s="146"/>
      <c r="AX114" s="146"/>
      <c r="AY114" s="146"/>
      <c r="AZ114" s="146"/>
      <c r="BA114" s="146"/>
      <c r="BB114" s="146"/>
      <c r="BC114" s="146"/>
      <c r="BD114" s="146"/>
      <c r="BE114" s="146"/>
      <c r="BF114" s="146"/>
      <c r="BG114" s="146"/>
      <c r="BH114" s="146"/>
    </row>
    <row r="115" spans="1:60" outlineLevel="1" x14ac:dyDescent="0.2">
      <c r="A115" s="167">
        <v>22</v>
      </c>
      <c r="B115" s="168" t="s">
        <v>329</v>
      </c>
      <c r="C115" s="183" t="s">
        <v>330</v>
      </c>
      <c r="D115" s="169" t="s">
        <v>309</v>
      </c>
      <c r="E115" s="170">
        <v>1.0900000000000001</v>
      </c>
      <c r="F115" s="171"/>
      <c r="G115" s="172">
        <f>ROUND(E115*F115,2)</f>
        <v>0</v>
      </c>
      <c r="H115" s="171"/>
      <c r="I115" s="172">
        <f>ROUND(E115*H115,2)</f>
        <v>0</v>
      </c>
      <c r="J115" s="171"/>
      <c r="K115" s="172">
        <f>ROUND(E115*J115,2)</f>
        <v>0</v>
      </c>
      <c r="L115" s="172">
        <v>21</v>
      </c>
      <c r="M115" s="172">
        <f>G115*(1+L115/100)</f>
        <v>0</v>
      </c>
      <c r="N115" s="170">
        <v>0</v>
      </c>
      <c r="O115" s="170">
        <f>ROUND(E115*N115,2)</f>
        <v>0</v>
      </c>
      <c r="P115" s="170">
        <v>3.6170000000000001E-2</v>
      </c>
      <c r="Q115" s="170">
        <f>ROUND(E115*P115,2)</f>
        <v>0.04</v>
      </c>
      <c r="R115" s="172" t="s">
        <v>299</v>
      </c>
      <c r="S115" s="172" t="s">
        <v>182</v>
      </c>
      <c r="T115" s="173" t="s">
        <v>182</v>
      </c>
      <c r="U115" s="157">
        <v>4</v>
      </c>
      <c r="V115" s="157">
        <f>ROUND(E115*U115,2)</f>
        <v>4.3600000000000003</v>
      </c>
      <c r="W115" s="157"/>
      <c r="X115" s="157" t="s">
        <v>222</v>
      </c>
      <c r="Y115" s="157" t="s">
        <v>185</v>
      </c>
      <c r="Z115" s="146"/>
      <c r="AA115" s="146"/>
      <c r="AB115" s="146"/>
      <c r="AC115" s="146"/>
      <c r="AD115" s="146"/>
      <c r="AE115" s="146"/>
      <c r="AF115" s="146"/>
      <c r="AG115" s="146" t="s">
        <v>223</v>
      </c>
      <c r="AH115" s="146"/>
      <c r="AI115" s="146"/>
      <c r="AJ115" s="146"/>
      <c r="AK115" s="146"/>
      <c r="AL115" s="146"/>
      <c r="AM115" s="146"/>
      <c r="AN115" s="146"/>
      <c r="AO115" s="146"/>
      <c r="AP115" s="146"/>
      <c r="AQ115" s="146"/>
      <c r="AR115" s="146"/>
      <c r="AS115" s="146"/>
      <c r="AT115" s="146"/>
      <c r="AU115" s="146"/>
      <c r="AV115" s="146"/>
      <c r="AW115" s="146"/>
      <c r="AX115" s="146"/>
      <c r="AY115" s="146"/>
      <c r="AZ115" s="146"/>
      <c r="BA115" s="146"/>
      <c r="BB115" s="146"/>
      <c r="BC115" s="146"/>
      <c r="BD115" s="146"/>
      <c r="BE115" s="146"/>
      <c r="BF115" s="146"/>
      <c r="BG115" s="146"/>
      <c r="BH115" s="146"/>
    </row>
    <row r="116" spans="1:60" outlineLevel="2" x14ac:dyDescent="0.2">
      <c r="A116" s="153"/>
      <c r="B116" s="154"/>
      <c r="C116" s="192" t="s">
        <v>286</v>
      </c>
      <c r="D116" s="188"/>
      <c r="E116" s="189"/>
      <c r="F116" s="157"/>
      <c r="G116" s="157"/>
      <c r="H116" s="157"/>
      <c r="I116" s="157"/>
      <c r="J116" s="157"/>
      <c r="K116" s="157"/>
      <c r="L116" s="157"/>
      <c r="M116" s="157"/>
      <c r="N116" s="156"/>
      <c r="O116" s="156"/>
      <c r="P116" s="156"/>
      <c r="Q116" s="156"/>
      <c r="R116" s="157"/>
      <c r="S116" s="157"/>
      <c r="T116" s="157"/>
      <c r="U116" s="157"/>
      <c r="V116" s="157"/>
      <c r="W116" s="157"/>
      <c r="X116" s="157"/>
      <c r="Y116" s="157"/>
      <c r="Z116" s="146"/>
      <c r="AA116" s="146"/>
      <c r="AB116" s="146"/>
      <c r="AC116" s="146"/>
      <c r="AD116" s="146"/>
      <c r="AE116" s="146"/>
      <c r="AF116" s="146"/>
      <c r="AG116" s="146" t="s">
        <v>227</v>
      </c>
      <c r="AH116" s="146">
        <v>0</v>
      </c>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row>
    <row r="117" spans="1:60" outlineLevel="3" x14ac:dyDescent="0.2">
      <c r="A117" s="153"/>
      <c r="B117" s="154"/>
      <c r="C117" s="192" t="s">
        <v>331</v>
      </c>
      <c r="D117" s="188"/>
      <c r="E117" s="189">
        <v>1.0900000000000001</v>
      </c>
      <c r="F117" s="157"/>
      <c r="G117" s="157"/>
      <c r="H117" s="157"/>
      <c r="I117" s="157"/>
      <c r="J117" s="157"/>
      <c r="K117" s="157"/>
      <c r="L117" s="157"/>
      <c r="M117" s="157"/>
      <c r="N117" s="156"/>
      <c r="O117" s="156"/>
      <c r="P117" s="156"/>
      <c r="Q117" s="156"/>
      <c r="R117" s="157"/>
      <c r="S117" s="157"/>
      <c r="T117" s="157"/>
      <c r="U117" s="157"/>
      <c r="V117" s="157"/>
      <c r="W117" s="157"/>
      <c r="X117" s="157"/>
      <c r="Y117" s="157"/>
      <c r="Z117" s="146"/>
      <c r="AA117" s="146"/>
      <c r="AB117" s="146"/>
      <c r="AC117" s="146"/>
      <c r="AD117" s="146"/>
      <c r="AE117" s="146"/>
      <c r="AF117" s="146"/>
      <c r="AG117" s="146" t="s">
        <v>227</v>
      </c>
      <c r="AH117" s="146">
        <v>0</v>
      </c>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row>
    <row r="118" spans="1:60" outlineLevel="1" x14ac:dyDescent="0.2">
      <c r="A118" s="167">
        <v>23</v>
      </c>
      <c r="B118" s="168" t="s">
        <v>332</v>
      </c>
      <c r="C118" s="183" t="s">
        <v>333</v>
      </c>
      <c r="D118" s="169" t="s">
        <v>309</v>
      </c>
      <c r="E118" s="170">
        <v>0.3</v>
      </c>
      <c r="F118" s="171"/>
      <c r="G118" s="172">
        <f>ROUND(E118*F118,2)</f>
        <v>0</v>
      </c>
      <c r="H118" s="171"/>
      <c r="I118" s="172">
        <f>ROUND(E118*H118,2)</f>
        <v>0</v>
      </c>
      <c r="J118" s="171"/>
      <c r="K118" s="172">
        <f>ROUND(E118*J118,2)</f>
        <v>0</v>
      </c>
      <c r="L118" s="172">
        <v>21</v>
      </c>
      <c r="M118" s="172">
        <f>G118*(1+L118/100)</f>
        <v>0</v>
      </c>
      <c r="N118" s="170">
        <v>0</v>
      </c>
      <c r="O118" s="170">
        <f>ROUND(E118*N118,2)</f>
        <v>0</v>
      </c>
      <c r="P118" s="170">
        <v>5.6520000000000001E-2</v>
      </c>
      <c r="Q118" s="170">
        <f>ROUND(E118*P118,2)</f>
        <v>0.02</v>
      </c>
      <c r="R118" s="172" t="s">
        <v>299</v>
      </c>
      <c r="S118" s="172" t="s">
        <v>182</v>
      </c>
      <c r="T118" s="173" t="s">
        <v>182</v>
      </c>
      <c r="U118" s="157">
        <v>5.5</v>
      </c>
      <c r="V118" s="157">
        <f>ROUND(E118*U118,2)</f>
        <v>1.65</v>
      </c>
      <c r="W118" s="157"/>
      <c r="X118" s="157" t="s">
        <v>222</v>
      </c>
      <c r="Y118" s="157" t="s">
        <v>185</v>
      </c>
      <c r="Z118" s="146"/>
      <c r="AA118" s="146"/>
      <c r="AB118" s="146"/>
      <c r="AC118" s="146"/>
      <c r="AD118" s="146"/>
      <c r="AE118" s="146"/>
      <c r="AF118" s="146"/>
      <c r="AG118" s="146" t="s">
        <v>223</v>
      </c>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row>
    <row r="119" spans="1:60" outlineLevel="2" x14ac:dyDescent="0.2">
      <c r="A119" s="153"/>
      <c r="B119" s="154"/>
      <c r="C119" s="192" t="s">
        <v>286</v>
      </c>
      <c r="D119" s="188"/>
      <c r="E119" s="189"/>
      <c r="F119" s="157"/>
      <c r="G119" s="157"/>
      <c r="H119" s="157"/>
      <c r="I119" s="157"/>
      <c r="J119" s="157"/>
      <c r="K119" s="157"/>
      <c r="L119" s="157"/>
      <c r="M119" s="157"/>
      <c r="N119" s="156"/>
      <c r="O119" s="156"/>
      <c r="P119" s="156"/>
      <c r="Q119" s="156"/>
      <c r="R119" s="157"/>
      <c r="S119" s="157"/>
      <c r="T119" s="157"/>
      <c r="U119" s="157"/>
      <c r="V119" s="157"/>
      <c r="W119" s="157"/>
      <c r="X119" s="157"/>
      <c r="Y119" s="157"/>
      <c r="Z119" s="146"/>
      <c r="AA119" s="146"/>
      <c r="AB119" s="146"/>
      <c r="AC119" s="146"/>
      <c r="AD119" s="146"/>
      <c r="AE119" s="146"/>
      <c r="AF119" s="146"/>
      <c r="AG119" s="146" t="s">
        <v>227</v>
      </c>
      <c r="AH119" s="146">
        <v>0</v>
      </c>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row>
    <row r="120" spans="1:60" outlineLevel="3" x14ac:dyDescent="0.2">
      <c r="A120" s="153"/>
      <c r="B120" s="154"/>
      <c r="C120" s="192" t="s">
        <v>334</v>
      </c>
      <c r="D120" s="188"/>
      <c r="E120" s="189">
        <v>0.3</v>
      </c>
      <c r="F120" s="157"/>
      <c r="G120" s="157"/>
      <c r="H120" s="157"/>
      <c r="I120" s="157"/>
      <c r="J120" s="157"/>
      <c r="K120" s="157"/>
      <c r="L120" s="157"/>
      <c r="M120" s="157"/>
      <c r="N120" s="156"/>
      <c r="O120" s="156"/>
      <c r="P120" s="156"/>
      <c r="Q120" s="156"/>
      <c r="R120" s="157"/>
      <c r="S120" s="157"/>
      <c r="T120" s="157"/>
      <c r="U120" s="157"/>
      <c r="V120" s="157"/>
      <c r="W120" s="157"/>
      <c r="X120" s="157"/>
      <c r="Y120" s="157"/>
      <c r="Z120" s="146"/>
      <c r="AA120" s="146"/>
      <c r="AB120" s="146"/>
      <c r="AC120" s="146"/>
      <c r="AD120" s="146"/>
      <c r="AE120" s="146"/>
      <c r="AF120" s="146"/>
      <c r="AG120" s="146" t="s">
        <v>227</v>
      </c>
      <c r="AH120" s="146">
        <v>0</v>
      </c>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row>
    <row r="121" spans="1:60" outlineLevel="1" x14ac:dyDescent="0.2">
      <c r="A121" s="167">
        <v>24</v>
      </c>
      <c r="B121" s="168" t="s">
        <v>335</v>
      </c>
      <c r="C121" s="183" t="s">
        <v>336</v>
      </c>
      <c r="D121" s="169" t="s">
        <v>309</v>
      </c>
      <c r="E121" s="170">
        <v>36</v>
      </c>
      <c r="F121" s="171"/>
      <c r="G121" s="172">
        <f>ROUND(E121*F121,2)</f>
        <v>0</v>
      </c>
      <c r="H121" s="171"/>
      <c r="I121" s="172">
        <f>ROUND(E121*H121,2)</f>
        <v>0</v>
      </c>
      <c r="J121" s="171"/>
      <c r="K121" s="172">
        <f>ROUND(E121*J121,2)</f>
        <v>0</v>
      </c>
      <c r="L121" s="172">
        <v>21</v>
      </c>
      <c r="M121" s="172">
        <f>G121*(1+L121/100)</f>
        <v>0</v>
      </c>
      <c r="N121" s="170">
        <v>0</v>
      </c>
      <c r="O121" s="170">
        <f>ROUND(E121*N121,2)</f>
        <v>0</v>
      </c>
      <c r="P121" s="170">
        <v>6.4000000000000005E-4</v>
      </c>
      <c r="Q121" s="170">
        <f>ROUND(E121*P121,2)</f>
        <v>0.02</v>
      </c>
      <c r="R121" s="172" t="s">
        <v>299</v>
      </c>
      <c r="S121" s="172" t="s">
        <v>182</v>
      </c>
      <c r="T121" s="173" t="s">
        <v>182</v>
      </c>
      <c r="U121" s="157">
        <v>2.4</v>
      </c>
      <c r="V121" s="157">
        <f>ROUND(E121*U121,2)</f>
        <v>86.4</v>
      </c>
      <c r="W121" s="157"/>
      <c r="X121" s="157" t="s">
        <v>222</v>
      </c>
      <c r="Y121" s="157" t="s">
        <v>185</v>
      </c>
      <c r="Z121" s="146"/>
      <c r="AA121" s="146"/>
      <c r="AB121" s="146"/>
      <c r="AC121" s="146"/>
      <c r="AD121" s="146"/>
      <c r="AE121" s="146"/>
      <c r="AF121" s="146"/>
      <c r="AG121" s="146" t="s">
        <v>223</v>
      </c>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row>
    <row r="122" spans="1:60" outlineLevel="2" x14ac:dyDescent="0.2">
      <c r="A122" s="153"/>
      <c r="B122" s="154"/>
      <c r="C122" s="192" t="s">
        <v>258</v>
      </c>
      <c r="D122" s="188"/>
      <c r="E122" s="189"/>
      <c r="F122" s="157"/>
      <c r="G122" s="157"/>
      <c r="H122" s="157"/>
      <c r="I122" s="157"/>
      <c r="J122" s="157"/>
      <c r="K122" s="157"/>
      <c r="L122" s="157"/>
      <c r="M122" s="157"/>
      <c r="N122" s="156"/>
      <c r="O122" s="156"/>
      <c r="P122" s="156"/>
      <c r="Q122" s="156"/>
      <c r="R122" s="157"/>
      <c r="S122" s="157"/>
      <c r="T122" s="157"/>
      <c r="U122" s="157"/>
      <c r="V122" s="157"/>
      <c r="W122" s="157"/>
      <c r="X122" s="157"/>
      <c r="Y122" s="157"/>
      <c r="Z122" s="146"/>
      <c r="AA122" s="146"/>
      <c r="AB122" s="146"/>
      <c r="AC122" s="146"/>
      <c r="AD122" s="146"/>
      <c r="AE122" s="146"/>
      <c r="AF122" s="146"/>
      <c r="AG122" s="146" t="s">
        <v>227</v>
      </c>
      <c r="AH122" s="146">
        <v>0</v>
      </c>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row>
    <row r="123" spans="1:60" outlineLevel="3" x14ac:dyDescent="0.2">
      <c r="A123" s="153"/>
      <c r="B123" s="154"/>
      <c r="C123" s="192" t="s">
        <v>337</v>
      </c>
      <c r="D123" s="188"/>
      <c r="E123" s="189">
        <v>33</v>
      </c>
      <c r="F123" s="157"/>
      <c r="G123" s="157"/>
      <c r="H123" s="157"/>
      <c r="I123" s="157"/>
      <c r="J123" s="157"/>
      <c r="K123" s="157"/>
      <c r="L123" s="157"/>
      <c r="M123" s="157"/>
      <c r="N123" s="156"/>
      <c r="O123" s="156"/>
      <c r="P123" s="156"/>
      <c r="Q123" s="156"/>
      <c r="R123" s="157"/>
      <c r="S123" s="157"/>
      <c r="T123" s="157"/>
      <c r="U123" s="157"/>
      <c r="V123" s="157"/>
      <c r="W123" s="157"/>
      <c r="X123" s="157"/>
      <c r="Y123" s="157"/>
      <c r="Z123" s="146"/>
      <c r="AA123" s="146"/>
      <c r="AB123" s="146"/>
      <c r="AC123" s="146"/>
      <c r="AD123" s="146"/>
      <c r="AE123" s="146"/>
      <c r="AF123" s="146"/>
      <c r="AG123" s="146" t="s">
        <v>227</v>
      </c>
      <c r="AH123" s="146">
        <v>0</v>
      </c>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row>
    <row r="124" spans="1:60" outlineLevel="3" x14ac:dyDescent="0.2">
      <c r="A124" s="153"/>
      <c r="B124" s="154"/>
      <c r="C124" s="192" t="s">
        <v>338</v>
      </c>
      <c r="D124" s="188"/>
      <c r="E124" s="189">
        <v>3</v>
      </c>
      <c r="F124" s="157"/>
      <c r="G124" s="157"/>
      <c r="H124" s="157"/>
      <c r="I124" s="157"/>
      <c r="J124" s="157"/>
      <c r="K124" s="157"/>
      <c r="L124" s="157"/>
      <c r="M124" s="157"/>
      <c r="N124" s="156"/>
      <c r="O124" s="156"/>
      <c r="P124" s="156"/>
      <c r="Q124" s="156"/>
      <c r="R124" s="157"/>
      <c r="S124" s="157"/>
      <c r="T124" s="157"/>
      <c r="U124" s="157"/>
      <c r="V124" s="157"/>
      <c r="W124" s="157"/>
      <c r="X124" s="157"/>
      <c r="Y124" s="157"/>
      <c r="Z124" s="146"/>
      <c r="AA124" s="146"/>
      <c r="AB124" s="146"/>
      <c r="AC124" s="146"/>
      <c r="AD124" s="146"/>
      <c r="AE124" s="146"/>
      <c r="AF124" s="146"/>
      <c r="AG124" s="146" t="s">
        <v>227</v>
      </c>
      <c r="AH124" s="146">
        <v>0</v>
      </c>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row>
    <row r="125" spans="1:60" outlineLevel="3" x14ac:dyDescent="0.2">
      <c r="A125" s="153"/>
      <c r="B125" s="154"/>
      <c r="C125" s="193" t="s">
        <v>249</v>
      </c>
      <c r="D125" s="190"/>
      <c r="E125" s="191">
        <v>36</v>
      </c>
      <c r="F125" s="157"/>
      <c r="G125" s="157"/>
      <c r="H125" s="157"/>
      <c r="I125" s="157"/>
      <c r="J125" s="157"/>
      <c r="K125" s="157"/>
      <c r="L125" s="157"/>
      <c r="M125" s="157"/>
      <c r="N125" s="156"/>
      <c r="O125" s="156"/>
      <c r="P125" s="156"/>
      <c r="Q125" s="156"/>
      <c r="R125" s="157"/>
      <c r="S125" s="157"/>
      <c r="T125" s="157"/>
      <c r="U125" s="157"/>
      <c r="V125" s="157"/>
      <c r="W125" s="157"/>
      <c r="X125" s="157"/>
      <c r="Y125" s="157"/>
      <c r="Z125" s="146"/>
      <c r="AA125" s="146"/>
      <c r="AB125" s="146"/>
      <c r="AC125" s="146"/>
      <c r="AD125" s="146"/>
      <c r="AE125" s="146"/>
      <c r="AF125" s="146"/>
      <c r="AG125" s="146" t="s">
        <v>227</v>
      </c>
      <c r="AH125" s="146">
        <v>1</v>
      </c>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row>
    <row r="126" spans="1:60" outlineLevel="1" x14ac:dyDescent="0.2">
      <c r="A126" s="167">
        <v>25</v>
      </c>
      <c r="B126" s="168" t="s">
        <v>339</v>
      </c>
      <c r="C126" s="183" t="s">
        <v>340</v>
      </c>
      <c r="D126" s="169" t="s">
        <v>309</v>
      </c>
      <c r="E126" s="170">
        <v>1</v>
      </c>
      <c r="F126" s="171"/>
      <c r="G126" s="172">
        <f>ROUND(E126*F126,2)</f>
        <v>0</v>
      </c>
      <c r="H126" s="171"/>
      <c r="I126" s="172">
        <f>ROUND(E126*H126,2)</f>
        <v>0</v>
      </c>
      <c r="J126" s="171"/>
      <c r="K126" s="172">
        <f>ROUND(E126*J126,2)</f>
        <v>0</v>
      </c>
      <c r="L126" s="172">
        <v>21</v>
      </c>
      <c r="M126" s="172">
        <f>G126*(1+L126/100)</f>
        <v>0</v>
      </c>
      <c r="N126" s="170">
        <v>0</v>
      </c>
      <c r="O126" s="170">
        <f>ROUND(E126*N126,2)</f>
        <v>0</v>
      </c>
      <c r="P126" s="170">
        <v>1.9630000000000002E-2</v>
      </c>
      <c r="Q126" s="170">
        <f>ROUND(E126*P126,2)</f>
        <v>0.02</v>
      </c>
      <c r="R126" s="172" t="s">
        <v>299</v>
      </c>
      <c r="S126" s="172" t="s">
        <v>182</v>
      </c>
      <c r="T126" s="173" t="s">
        <v>182</v>
      </c>
      <c r="U126" s="157">
        <v>3.25</v>
      </c>
      <c r="V126" s="157">
        <f>ROUND(E126*U126,2)</f>
        <v>3.25</v>
      </c>
      <c r="W126" s="157"/>
      <c r="X126" s="157" t="s">
        <v>222</v>
      </c>
      <c r="Y126" s="157" t="s">
        <v>185</v>
      </c>
      <c r="Z126" s="146"/>
      <c r="AA126" s="146"/>
      <c r="AB126" s="146"/>
      <c r="AC126" s="146"/>
      <c r="AD126" s="146"/>
      <c r="AE126" s="146"/>
      <c r="AF126" s="146"/>
      <c r="AG126" s="146" t="s">
        <v>223</v>
      </c>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row>
    <row r="127" spans="1:60" outlineLevel="2" x14ac:dyDescent="0.2">
      <c r="A127" s="153"/>
      <c r="B127" s="154"/>
      <c r="C127" s="192" t="s">
        <v>286</v>
      </c>
      <c r="D127" s="188"/>
      <c r="E127" s="189"/>
      <c r="F127" s="157"/>
      <c r="G127" s="157"/>
      <c r="H127" s="157"/>
      <c r="I127" s="157"/>
      <c r="J127" s="157"/>
      <c r="K127" s="157"/>
      <c r="L127" s="157"/>
      <c r="M127" s="157"/>
      <c r="N127" s="156"/>
      <c r="O127" s="156"/>
      <c r="P127" s="156"/>
      <c r="Q127" s="156"/>
      <c r="R127" s="157"/>
      <c r="S127" s="157"/>
      <c r="T127" s="157"/>
      <c r="U127" s="157"/>
      <c r="V127" s="157"/>
      <c r="W127" s="157"/>
      <c r="X127" s="157"/>
      <c r="Y127" s="157"/>
      <c r="Z127" s="146"/>
      <c r="AA127" s="146"/>
      <c r="AB127" s="146"/>
      <c r="AC127" s="146"/>
      <c r="AD127" s="146"/>
      <c r="AE127" s="146"/>
      <c r="AF127" s="146"/>
      <c r="AG127" s="146" t="s">
        <v>227</v>
      </c>
      <c r="AH127" s="146">
        <v>0</v>
      </c>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row>
    <row r="128" spans="1:60" outlineLevel="3" x14ac:dyDescent="0.2">
      <c r="A128" s="153"/>
      <c r="B128" s="154"/>
      <c r="C128" s="192" t="s">
        <v>341</v>
      </c>
      <c r="D128" s="188"/>
      <c r="E128" s="189">
        <v>1</v>
      </c>
      <c r="F128" s="157"/>
      <c r="G128" s="157"/>
      <c r="H128" s="157"/>
      <c r="I128" s="157"/>
      <c r="J128" s="157"/>
      <c r="K128" s="157"/>
      <c r="L128" s="157"/>
      <c r="M128" s="157"/>
      <c r="N128" s="156"/>
      <c r="O128" s="156"/>
      <c r="P128" s="156"/>
      <c r="Q128" s="156"/>
      <c r="R128" s="157"/>
      <c r="S128" s="157"/>
      <c r="T128" s="157"/>
      <c r="U128" s="157"/>
      <c r="V128" s="157"/>
      <c r="W128" s="157"/>
      <c r="X128" s="157"/>
      <c r="Y128" s="157"/>
      <c r="Z128" s="146"/>
      <c r="AA128" s="146"/>
      <c r="AB128" s="146"/>
      <c r="AC128" s="146"/>
      <c r="AD128" s="146"/>
      <c r="AE128" s="146"/>
      <c r="AF128" s="146"/>
      <c r="AG128" s="146" t="s">
        <v>227</v>
      </c>
      <c r="AH128" s="146">
        <v>0</v>
      </c>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row>
    <row r="129" spans="1:60" outlineLevel="1" x14ac:dyDescent="0.2">
      <c r="A129" s="167">
        <v>26</v>
      </c>
      <c r="B129" s="168" t="s">
        <v>342</v>
      </c>
      <c r="C129" s="183" t="s">
        <v>343</v>
      </c>
      <c r="D129" s="169" t="s">
        <v>309</v>
      </c>
      <c r="E129" s="170">
        <v>1.2</v>
      </c>
      <c r="F129" s="171"/>
      <c r="G129" s="172">
        <f>ROUND(E129*F129,2)</f>
        <v>0</v>
      </c>
      <c r="H129" s="171"/>
      <c r="I129" s="172">
        <f>ROUND(E129*H129,2)</f>
        <v>0</v>
      </c>
      <c r="J129" s="171"/>
      <c r="K129" s="172">
        <f>ROUND(E129*J129,2)</f>
        <v>0</v>
      </c>
      <c r="L129" s="172">
        <v>21</v>
      </c>
      <c r="M129" s="172">
        <f>G129*(1+L129/100)</f>
        <v>0</v>
      </c>
      <c r="N129" s="170">
        <v>0</v>
      </c>
      <c r="O129" s="170">
        <f>ROUND(E129*N129,2)</f>
        <v>0</v>
      </c>
      <c r="P129" s="170">
        <v>5.024E-2</v>
      </c>
      <c r="Q129" s="170">
        <f>ROUND(E129*P129,2)</f>
        <v>0.06</v>
      </c>
      <c r="R129" s="172" t="s">
        <v>299</v>
      </c>
      <c r="S129" s="172" t="s">
        <v>182</v>
      </c>
      <c r="T129" s="173" t="s">
        <v>182</v>
      </c>
      <c r="U129" s="157">
        <v>4.5999999999999996</v>
      </c>
      <c r="V129" s="157">
        <f>ROUND(E129*U129,2)</f>
        <v>5.52</v>
      </c>
      <c r="W129" s="157"/>
      <c r="X129" s="157" t="s">
        <v>222</v>
      </c>
      <c r="Y129" s="157" t="s">
        <v>185</v>
      </c>
      <c r="Z129" s="146"/>
      <c r="AA129" s="146"/>
      <c r="AB129" s="146"/>
      <c r="AC129" s="146"/>
      <c r="AD129" s="146"/>
      <c r="AE129" s="146"/>
      <c r="AF129" s="146"/>
      <c r="AG129" s="146" t="s">
        <v>223</v>
      </c>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row>
    <row r="130" spans="1:60" outlineLevel="2" x14ac:dyDescent="0.2">
      <c r="A130" s="153"/>
      <c r="B130" s="154"/>
      <c r="C130" s="192" t="s">
        <v>286</v>
      </c>
      <c r="D130" s="188"/>
      <c r="E130" s="189"/>
      <c r="F130" s="157"/>
      <c r="G130" s="157"/>
      <c r="H130" s="157"/>
      <c r="I130" s="157"/>
      <c r="J130" s="157"/>
      <c r="K130" s="157"/>
      <c r="L130" s="157"/>
      <c r="M130" s="157"/>
      <c r="N130" s="156"/>
      <c r="O130" s="156"/>
      <c r="P130" s="156"/>
      <c r="Q130" s="156"/>
      <c r="R130" s="157"/>
      <c r="S130" s="157"/>
      <c r="T130" s="157"/>
      <c r="U130" s="157"/>
      <c r="V130" s="157"/>
      <c r="W130" s="157"/>
      <c r="X130" s="157"/>
      <c r="Y130" s="157"/>
      <c r="Z130" s="146"/>
      <c r="AA130" s="146"/>
      <c r="AB130" s="146"/>
      <c r="AC130" s="146"/>
      <c r="AD130" s="146"/>
      <c r="AE130" s="146"/>
      <c r="AF130" s="146"/>
      <c r="AG130" s="146" t="s">
        <v>227</v>
      </c>
      <c r="AH130" s="146">
        <v>0</v>
      </c>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row>
    <row r="131" spans="1:60" outlineLevel="3" x14ac:dyDescent="0.2">
      <c r="A131" s="153"/>
      <c r="B131" s="154"/>
      <c r="C131" s="192" t="s">
        <v>344</v>
      </c>
      <c r="D131" s="188"/>
      <c r="E131" s="189">
        <v>1.2</v>
      </c>
      <c r="F131" s="157"/>
      <c r="G131" s="157"/>
      <c r="H131" s="157"/>
      <c r="I131" s="157"/>
      <c r="J131" s="157"/>
      <c r="K131" s="157"/>
      <c r="L131" s="157"/>
      <c r="M131" s="157"/>
      <c r="N131" s="156"/>
      <c r="O131" s="156"/>
      <c r="P131" s="156"/>
      <c r="Q131" s="156"/>
      <c r="R131" s="157"/>
      <c r="S131" s="157"/>
      <c r="T131" s="157"/>
      <c r="U131" s="157"/>
      <c r="V131" s="157"/>
      <c r="W131" s="157"/>
      <c r="X131" s="157"/>
      <c r="Y131" s="157"/>
      <c r="Z131" s="146"/>
      <c r="AA131" s="146"/>
      <c r="AB131" s="146"/>
      <c r="AC131" s="146"/>
      <c r="AD131" s="146"/>
      <c r="AE131" s="146"/>
      <c r="AF131" s="146"/>
      <c r="AG131" s="146" t="s">
        <v>227</v>
      </c>
      <c r="AH131" s="146">
        <v>0</v>
      </c>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row>
    <row r="132" spans="1:60" outlineLevel="1" x14ac:dyDescent="0.2">
      <c r="A132" s="167">
        <v>27</v>
      </c>
      <c r="B132" s="168" t="s">
        <v>345</v>
      </c>
      <c r="C132" s="183" t="s">
        <v>346</v>
      </c>
      <c r="D132" s="169" t="s">
        <v>309</v>
      </c>
      <c r="E132" s="170">
        <v>0.4</v>
      </c>
      <c r="F132" s="171"/>
      <c r="G132" s="172">
        <f>ROUND(E132*F132,2)</f>
        <v>0</v>
      </c>
      <c r="H132" s="171"/>
      <c r="I132" s="172">
        <f>ROUND(E132*H132,2)</f>
        <v>0</v>
      </c>
      <c r="J132" s="171"/>
      <c r="K132" s="172">
        <f>ROUND(E132*J132,2)</f>
        <v>0</v>
      </c>
      <c r="L132" s="172">
        <v>21</v>
      </c>
      <c r="M132" s="172">
        <f>G132*(1+L132/100)</f>
        <v>0</v>
      </c>
      <c r="N132" s="170">
        <v>0</v>
      </c>
      <c r="O132" s="170">
        <f>ROUND(E132*N132,2)</f>
        <v>0</v>
      </c>
      <c r="P132" s="170">
        <v>7.85E-2</v>
      </c>
      <c r="Q132" s="170">
        <f>ROUND(E132*P132,2)</f>
        <v>0.03</v>
      </c>
      <c r="R132" s="172" t="s">
        <v>299</v>
      </c>
      <c r="S132" s="172" t="s">
        <v>182</v>
      </c>
      <c r="T132" s="173" t="s">
        <v>182</v>
      </c>
      <c r="U132" s="157">
        <v>6.2</v>
      </c>
      <c r="V132" s="157">
        <f>ROUND(E132*U132,2)</f>
        <v>2.48</v>
      </c>
      <c r="W132" s="157"/>
      <c r="X132" s="157" t="s">
        <v>222</v>
      </c>
      <c r="Y132" s="157" t="s">
        <v>185</v>
      </c>
      <c r="Z132" s="146"/>
      <c r="AA132" s="146"/>
      <c r="AB132" s="146"/>
      <c r="AC132" s="146"/>
      <c r="AD132" s="146"/>
      <c r="AE132" s="146"/>
      <c r="AF132" s="146"/>
      <c r="AG132" s="146" t="s">
        <v>223</v>
      </c>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row>
    <row r="133" spans="1:60" outlineLevel="2" x14ac:dyDescent="0.2">
      <c r="A133" s="153"/>
      <c r="B133" s="154"/>
      <c r="C133" s="192" t="s">
        <v>286</v>
      </c>
      <c r="D133" s="188"/>
      <c r="E133" s="189"/>
      <c r="F133" s="157"/>
      <c r="G133" s="157"/>
      <c r="H133" s="157"/>
      <c r="I133" s="157"/>
      <c r="J133" s="157"/>
      <c r="K133" s="157"/>
      <c r="L133" s="157"/>
      <c r="M133" s="157"/>
      <c r="N133" s="156"/>
      <c r="O133" s="156"/>
      <c r="P133" s="156"/>
      <c r="Q133" s="156"/>
      <c r="R133" s="157"/>
      <c r="S133" s="157"/>
      <c r="T133" s="157"/>
      <c r="U133" s="157"/>
      <c r="V133" s="157"/>
      <c r="W133" s="157"/>
      <c r="X133" s="157"/>
      <c r="Y133" s="157"/>
      <c r="Z133" s="146"/>
      <c r="AA133" s="146"/>
      <c r="AB133" s="146"/>
      <c r="AC133" s="146"/>
      <c r="AD133" s="146"/>
      <c r="AE133" s="146"/>
      <c r="AF133" s="146"/>
      <c r="AG133" s="146" t="s">
        <v>227</v>
      </c>
      <c r="AH133" s="146">
        <v>0</v>
      </c>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row>
    <row r="134" spans="1:60" outlineLevel="3" x14ac:dyDescent="0.2">
      <c r="A134" s="153"/>
      <c r="B134" s="154"/>
      <c r="C134" s="192" t="s">
        <v>347</v>
      </c>
      <c r="D134" s="188"/>
      <c r="E134" s="189">
        <v>0.4</v>
      </c>
      <c r="F134" s="157"/>
      <c r="G134" s="157"/>
      <c r="H134" s="157"/>
      <c r="I134" s="157"/>
      <c r="J134" s="157"/>
      <c r="K134" s="157"/>
      <c r="L134" s="157"/>
      <c r="M134" s="157"/>
      <c r="N134" s="156"/>
      <c r="O134" s="156"/>
      <c r="P134" s="156"/>
      <c r="Q134" s="156"/>
      <c r="R134" s="157"/>
      <c r="S134" s="157"/>
      <c r="T134" s="157"/>
      <c r="U134" s="157"/>
      <c r="V134" s="157"/>
      <c r="W134" s="157"/>
      <c r="X134" s="157"/>
      <c r="Y134" s="157"/>
      <c r="Z134" s="146"/>
      <c r="AA134" s="146"/>
      <c r="AB134" s="146"/>
      <c r="AC134" s="146"/>
      <c r="AD134" s="146"/>
      <c r="AE134" s="146"/>
      <c r="AF134" s="146"/>
      <c r="AG134" s="146" t="s">
        <v>227</v>
      </c>
      <c r="AH134" s="146">
        <v>0</v>
      </c>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row>
    <row r="135" spans="1:60" outlineLevel="1" x14ac:dyDescent="0.2">
      <c r="A135" s="167">
        <v>28</v>
      </c>
      <c r="B135" s="168" t="s">
        <v>348</v>
      </c>
      <c r="C135" s="183" t="s">
        <v>349</v>
      </c>
      <c r="D135" s="169" t="s">
        <v>309</v>
      </c>
      <c r="E135" s="170">
        <v>2.7</v>
      </c>
      <c r="F135" s="171"/>
      <c r="G135" s="172">
        <f>ROUND(E135*F135,2)</f>
        <v>0</v>
      </c>
      <c r="H135" s="171"/>
      <c r="I135" s="172">
        <f>ROUND(E135*H135,2)</f>
        <v>0</v>
      </c>
      <c r="J135" s="171"/>
      <c r="K135" s="172">
        <f>ROUND(E135*J135,2)</f>
        <v>0</v>
      </c>
      <c r="L135" s="172">
        <v>21</v>
      </c>
      <c r="M135" s="172">
        <f>G135*(1+L135/100)</f>
        <v>0</v>
      </c>
      <c r="N135" s="170">
        <v>0</v>
      </c>
      <c r="O135" s="170">
        <f>ROUND(E135*N135,2)</f>
        <v>0</v>
      </c>
      <c r="P135" s="170">
        <v>4.6000000000000001E-4</v>
      </c>
      <c r="Q135" s="170">
        <f>ROUND(E135*P135,2)</f>
        <v>0</v>
      </c>
      <c r="R135" s="172" t="s">
        <v>299</v>
      </c>
      <c r="S135" s="172" t="s">
        <v>182</v>
      </c>
      <c r="T135" s="173" t="s">
        <v>182</v>
      </c>
      <c r="U135" s="157">
        <v>1.2150000000000001</v>
      </c>
      <c r="V135" s="157">
        <f>ROUND(E135*U135,2)</f>
        <v>3.28</v>
      </c>
      <c r="W135" s="157"/>
      <c r="X135" s="157" t="s">
        <v>222</v>
      </c>
      <c r="Y135" s="157" t="s">
        <v>185</v>
      </c>
      <c r="Z135" s="146"/>
      <c r="AA135" s="146"/>
      <c r="AB135" s="146"/>
      <c r="AC135" s="146"/>
      <c r="AD135" s="146"/>
      <c r="AE135" s="146"/>
      <c r="AF135" s="146"/>
      <c r="AG135" s="146" t="s">
        <v>223</v>
      </c>
      <c r="AH135" s="146"/>
      <c r="AI135" s="146"/>
      <c r="AJ135" s="146"/>
      <c r="AK135" s="146"/>
      <c r="AL135" s="146"/>
      <c r="AM135" s="146"/>
      <c r="AN135" s="146"/>
      <c r="AO135" s="146"/>
      <c r="AP135" s="146"/>
      <c r="AQ135" s="146"/>
      <c r="AR135" s="146"/>
      <c r="AS135" s="146"/>
      <c r="AT135" s="146"/>
      <c r="AU135" s="146"/>
      <c r="AV135" s="146"/>
      <c r="AW135" s="146"/>
      <c r="AX135" s="146"/>
      <c r="AY135" s="146"/>
      <c r="AZ135" s="146"/>
      <c r="BA135" s="146"/>
      <c r="BB135" s="146"/>
      <c r="BC135" s="146"/>
      <c r="BD135" s="146"/>
      <c r="BE135" s="146"/>
      <c r="BF135" s="146"/>
      <c r="BG135" s="146"/>
      <c r="BH135" s="146"/>
    </row>
    <row r="136" spans="1:60" outlineLevel="2" x14ac:dyDescent="0.2">
      <c r="A136" s="153"/>
      <c r="B136" s="154"/>
      <c r="C136" s="192" t="s">
        <v>286</v>
      </c>
      <c r="D136" s="188"/>
      <c r="E136" s="189"/>
      <c r="F136" s="157"/>
      <c r="G136" s="157"/>
      <c r="H136" s="157"/>
      <c r="I136" s="157"/>
      <c r="J136" s="157"/>
      <c r="K136" s="157"/>
      <c r="L136" s="157"/>
      <c r="M136" s="157"/>
      <c r="N136" s="156"/>
      <c r="O136" s="156"/>
      <c r="P136" s="156"/>
      <c r="Q136" s="156"/>
      <c r="R136" s="157"/>
      <c r="S136" s="157"/>
      <c r="T136" s="157"/>
      <c r="U136" s="157"/>
      <c r="V136" s="157"/>
      <c r="W136" s="157"/>
      <c r="X136" s="157"/>
      <c r="Y136" s="157"/>
      <c r="Z136" s="146"/>
      <c r="AA136" s="146"/>
      <c r="AB136" s="146"/>
      <c r="AC136" s="146"/>
      <c r="AD136" s="146"/>
      <c r="AE136" s="146"/>
      <c r="AF136" s="146"/>
      <c r="AG136" s="146" t="s">
        <v>227</v>
      </c>
      <c r="AH136" s="146">
        <v>0</v>
      </c>
      <c r="AI136" s="146"/>
      <c r="AJ136" s="146"/>
      <c r="AK136" s="146"/>
      <c r="AL136" s="146"/>
      <c r="AM136" s="146"/>
      <c r="AN136" s="146"/>
      <c r="AO136" s="146"/>
      <c r="AP136" s="146"/>
      <c r="AQ136" s="146"/>
      <c r="AR136" s="146"/>
      <c r="AS136" s="146"/>
      <c r="AT136" s="146"/>
      <c r="AU136" s="146"/>
      <c r="AV136" s="146"/>
      <c r="AW136" s="146"/>
      <c r="AX136" s="146"/>
      <c r="AY136" s="146"/>
      <c r="AZ136" s="146"/>
      <c r="BA136" s="146"/>
      <c r="BB136" s="146"/>
      <c r="BC136" s="146"/>
      <c r="BD136" s="146"/>
      <c r="BE136" s="146"/>
      <c r="BF136" s="146"/>
      <c r="BG136" s="146"/>
      <c r="BH136" s="146"/>
    </row>
    <row r="137" spans="1:60" outlineLevel="3" x14ac:dyDescent="0.2">
      <c r="A137" s="153"/>
      <c r="B137" s="154"/>
      <c r="C137" s="192" t="s">
        <v>350</v>
      </c>
      <c r="D137" s="188"/>
      <c r="E137" s="189">
        <v>2.7</v>
      </c>
      <c r="F137" s="157"/>
      <c r="G137" s="157"/>
      <c r="H137" s="157"/>
      <c r="I137" s="157"/>
      <c r="J137" s="157"/>
      <c r="K137" s="157"/>
      <c r="L137" s="157"/>
      <c r="M137" s="157"/>
      <c r="N137" s="156"/>
      <c r="O137" s="156"/>
      <c r="P137" s="156"/>
      <c r="Q137" s="156"/>
      <c r="R137" s="157"/>
      <c r="S137" s="157"/>
      <c r="T137" s="157"/>
      <c r="U137" s="157"/>
      <c r="V137" s="157"/>
      <c r="W137" s="157"/>
      <c r="X137" s="157"/>
      <c r="Y137" s="157"/>
      <c r="Z137" s="146"/>
      <c r="AA137" s="146"/>
      <c r="AB137" s="146"/>
      <c r="AC137" s="146"/>
      <c r="AD137" s="146"/>
      <c r="AE137" s="146"/>
      <c r="AF137" s="146"/>
      <c r="AG137" s="146" t="s">
        <v>227</v>
      </c>
      <c r="AH137" s="146">
        <v>0</v>
      </c>
      <c r="AI137" s="146"/>
      <c r="AJ137" s="146"/>
      <c r="AK137" s="146"/>
      <c r="AL137" s="146"/>
      <c r="AM137" s="146"/>
      <c r="AN137" s="146"/>
      <c r="AO137" s="146"/>
      <c r="AP137" s="146"/>
      <c r="AQ137" s="146"/>
      <c r="AR137" s="146"/>
      <c r="AS137" s="146"/>
      <c r="AT137" s="146"/>
      <c r="AU137" s="146"/>
      <c r="AV137" s="146"/>
      <c r="AW137" s="146"/>
      <c r="AX137" s="146"/>
      <c r="AY137" s="146"/>
      <c r="AZ137" s="146"/>
      <c r="BA137" s="146"/>
      <c r="BB137" s="146"/>
      <c r="BC137" s="146"/>
      <c r="BD137" s="146"/>
      <c r="BE137" s="146"/>
      <c r="BF137" s="146"/>
      <c r="BG137" s="146"/>
      <c r="BH137" s="146"/>
    </row>
    <row r="138" spans="1:60" outlineLevel="3" x14ac:dyDescent="0.2">
      <c r="A138" s="153"/>
      <c r="B138" s="154"/>
      <c r="C138" s="193" t="s">
        <v>249</v>
      </c>
      <c r="D138" s="190"/>
      <c r="E138" s="191">
        <v>2.7</v>
      </c>
      <c r="F138" s="157"/>
      <c r="G138" s="157"/>
      <c r="H138" s="157"/>
      <c r="I138" s="157"/>
      <c r="J138" s="157"/>
      <c r="K138" s="157"/>
      <c r="L138" s="157"/>
      <c r="M138" s="157"/>
      <c r="N138" s="156"/>
      <c r="O138" s="156"/>
      <c r="P138" s="156"/>
      <c r="Q138" s="156"/>
      <c r="R138" s="157"/>
      <c r="S138" s="157"/>
      <c r="T138" s="157"/>
      <c r="U138" s="157"/>
      <c r="V138" s="157"/>
      <c r="W138" s="157"/>
      <c r="X138" s="157"/>
      <c r="Y138" s="157"/>
      <c r="Z138" s="146"/>
      <c r="AA138" s="146"/>
      <c r="AB138" s="146"/>
      <c r="AC138" s="146"/>
      <c r="AD138" s="146"/>
      <c r="AE138" s="146"/>
      <c r="AF138" s="146"/>
      <c r="AG138" s="146" t="s">
        <v>227</v>
      </c>
      <c r="AH138" s="146">
        <v>1</v>
      </c>
      <c r="AI138" s="146"/>
      <c r="AJ138" s="146"/>
      <c r="AK138" s="146"/>
      <c r="AL138" s="146"/>
      <c r="AM138" s="146"/>
      <c r="AN138" s="146"/>
      <c r="AO138" s="146"/>
      <c r="AP138" s="146"/>
      <c r="AQ138" s="146"/>
      <c r="AR138" s="146"/>
      <c r="AS138" s="146"/>
      <c r="AT138" s="146"/>
      <c r="AU138" s="146"/>
      <c r="AV138" s="146"/>
      <c r="AW138" s="146"/>
      <c r="AX138" s="146"/>
      <c r="AY138" s="146"/>
      <c r="AZ138" s="146"/>
      <c r="BA138" s="146"/>
      <c r="BB138" s="146"/>
      <c r="BC138" s="146"/>
      <c r="BD138" s="146"/>
      <c r="BE138" s="146"/>
      <c r="BF138" s="146"/>
      <c r="BG138" s="146"/>
      <c r="BH138" s="146"/>
    </row>
    <row r="139" spans="1:60" outlineLevel="1" x14ac:dyDescent="0.2">
      <c r="A139" s="167">
        <v>29</v>
      </c>
      <c r="B139" s="168" t="s">
        <v>351</v>
      </c>
      <c r="C139" s="183" t="s">
        <v>352</v>
      </c>
      <c r="D139" s="169" t="s">
        <v>309</v>
      </c>
      <c r="E139" s="170">
        <v>2.7</v>
      </c>
      <c r="F139" s="171"/>
      <c r="G139" s="172">
        <f>ROUND(E139*F139,2)</f>
        <v>0</v>
      </c>
      <c r="H139" s="171"/>
      <c r="I139" s="172">
        <f>ROUND(E139*H139,2)</f>
        <v>0</v>
      </c>
      <c r="J139" s="171"/>
      <c r="K139" s="172">
        <f>ROUND(E139*J139,2)</f>
        <v>0</v>
      </c>
      <c r="L139" s="172">
        <v>21</v>
      </c>
      <c r="M139" s="172">
        <f>G139*(1+L139/100)</f>
        <v>0</v>
      </c>
      <c r="N139" s="170">
        <v>0</v>
      </c>
      <c r="O139" s="170">
        <f>ROUND(E139*N139,2)</f>
        <v>0</v>
      </c>
      <c r="P139" s="170">
        <v>4.6000000000000001E-4</v>
      </c>
      <c r="Q139" s="170">
        <f>ROUND(E139*P139,2)</f>
        <v>0</v>
      </c>
      <c r="R139" s="172" t="s">
        <v>299</v>
      </c>
      <c r="S139" s="172" t="s">
        <v>182</v>
      </c>
      <c r="T139" s="173" t="s">
        <v>182</v>
      </c>
      <c r="U139" s="157">
        <v>2.835</v>
      </c>
      <c r="V139" s="157">
        <f>ROUND(E139*U139,2)</f>
        <v>7.65</v>
      </c>
      <c r="W139" s="157"/>
      <c r="X139" s="157" t="s">
        <v>222</v>
      </c>
      <c r="Y139" s="157" t="s">
        <v>185</v>
      </c>
      <c r="Z139" s="146"/>
      <c r="AA139" s="146"/>
      <c r="AB139" s="146"/>
      <c r="AC139" s="146"/>
      <c r="AD139" s="146"/>
      <c r="AE139" s="146"/>
      <c r="AF139" s="146"/>
      <c r="AG139" s="146" t="s">
        <v>223</v>
      </c>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row>
    <row r="140" spans="1:60" outlineLevel="2" x14ac:dyDescent="0.2">
      <c r="A140" s="153"/>
      <c r="B140" s="154"/>
      <c r="C140" s="192" t="s">
        <v>286</v>
      </c>
      <c r="D140" s="188"/>
      <c r="E140" s="189"/>
      <c r="F140" s="157"/>
      <c r="G140" s="157"/>
      <c r="H140" s="157"/>
      <c r="I140" s="157"/>
      <c r="J140" s="157"/>
      <c r="K140" s="157"/>
      <c r="L140" s="157"/>
      <c r="M140" s="157"/>
      <c r="N140" s="156"/>
      <c r="O140" s="156"/>
      <c r="P140" s="156"/>
      <c r="Q140" s="156"/>
      <c r="R140" s="157"/>
      <c r="S140" s="157"/>
      <c r="T140" s="157"/>
      <c r="U140" s="157"/>
      <c r="V140" s="157"/>
      <c r="W140" s="157"/>
      <c r="X140" s="157"/>
      <c r="Y140" s="157"/>
      <c r="Z140" s="146"/>
      <c r="AA140" s="146"/>
      <c r="AB140" s="146"/>
      <c r="AC140" s="146"/>
      <c r="AD140" s="146"/>
      <c r="AE140" s="146"/>
      <c r="AF140" s="146"/>
      <c r="AG140" s="146" t="s">
        <v>227</v>
      </c>
      <c r="AH140" s="146">
        <v>0</v>
      </c>
      <c r="AI140" s="146"/>
      <c r="AJ140" s="146"/>
      <c r="AK140" s="146"/>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6"/>
      <c r="BH140" s="146"/>
    </row>
    <row r="141" spans="1:60" outlineLevel="3" x14ac:dyDescent="0.2">
      <c r="A141" s="153"/>
      <c r="B141" s="154"/>
      <c r="C141" s="192" t="s">
        <v>350</v>
      </c>
      <c r="D141" s="188"/>
      <c r="E141" s="189">
        <v>2.7</v>
      </c>
      <c r="F141" s="157"/>
      <c r="G141" s="157"/>
      <c r="H141" s="157"/>
      <c r="I141" s="157"/>
      <c r="J141" s="157"/>
      <c r="K141" s="157"/>
      <c r="L141" s="157"/>
      <c r="M141" s="157"/>
      <c r="N141" s="156"/>
      <c r="O141" s="156"/>
      <c r="P141" s="156"/>
      <c r="Q141" s="156"/>
      <c r="R141" s="157"/>
      <c r="S141" s="157"/>
      <c r="T141" s="157"/>
      <c r="U141" s="157"/>
      <c r="V141" s="157"/>
      <c r="W141" s="157"/>
      <c r="X141" s="157"/>
      <c r="Y141" s="157"/>
      <c r="Z141" s="146"/>
      <c r="AA141" s="146"/>
      <c r="AB141" s="146"/>
      <c r="AC141" s="146"/>
      <c r="AD141" s="146"/>
      <c r="AE141" s="146"/>
      <c r="AF141" s="146"/>
      <c r="AG141" s="146" t="s">
        <v>227</v>
      </c>
      <c r="AH141" s="146">
        <v>0</v>
      </c>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row>
    <row r="142" spans="1:60" outlineLevel="3" x14ac:dyDescent="0.2">
      <c r="A142" s="153"/>
      <c r="B142" s="154"/>
      <c r="C142" s="193" t="s">
        <v>249</v>
      </c>
      <c r="D142" s="190"/>
      <c r="E142" s="191">
        <v>2.7</v>
      </c>
      <c r="F142" s="157"/>
      <c r="G142" s="157"/>
      <c r="H142" s="157"/>
      <c r="I142" s="157"/>
      <c r="J142" s="157"/>
      <c r="K142" s="157"/>
      <c r="L142" s="157"/>
      <c r="M142" s="157"/>
      <c r="N142" s="156"/>
      <c r="O142" s="156"/>
      <c r="P142" s="156"/>
      <c r="Q142" s="156"/>
      <c r="R142" s="157"/>
      <c r="S142" s="157"/>
      <c r="T142" s="157"/>
      <c r="U142" s="157"/>
      <c r="V142" s="157"/>
      <c r="W142" s="157"/>
      <c r="X142" s="157"/>
      <c r="Y142" s="157"/>
      <c r="Z142" s="146"/>
      <c r="AA142" s="146"/>
      <c r="AB142" s="146"/>
      <c r="AC142" s="146"/>
      <c r="AD142" s="146"/>
      <c r="AE142" s="146"/>
      <c r="AF142" s="146"/>
      <c r="AG142" s="146" t="s">
        <v>227</v>
      </c>
      <c r="AH142" s="146">
        <v>1</v>
      </c>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row>
    <row r="143" spans="1:60" outlineLevel="1" x14ac:dyDescent="0.2">
      <c r="A143" s="167">
        <v>30</v>
      </c>
      <c r="B143" s="168" t="s">
        <v>353</v>
      </c>
      <c r="C143" s="183" t="s">
        <v>354</v>
      </c>
      <c r="D143" s="169" t="s">
        <v>309</v>
      </c>
      <c r="E143" s="170">
        <v>49.1</v>
      </c>
      <c r="F143" s="171"/>
      <c r="G143" s="172">
        <f>ROUND(E143*F143,2)</f>
        <v>0</v>
      </c>
      <c r="H143" s="171"/>
      <c r="I143" s="172">
        <f>ROUND(E143*H143,2)</f>
        <v>0</v>
      </c>
      <c r="J143" s="171"/>
      <c r="K143" s="172">
        <f>ROUND(E143*J143,2)</f>
        <v>0</v>
      </c>
      <c r="L143" s="172">
        <v>21</v>
      </c>
      <c r="M143" s="172">
        <f>G143*(1+L143/100)</f>
        <v>0</v>
      </c>
      <c r="N143" s="170">
        <v>0</v>
      </c>
      <c r="O143" s="170">
        <f>ROUND(E143*N143,2)</f>
        <v>0</v>
      </c>
      <c r="P143" s="170">
        <v>4.6000000000000001E-4</v>
      </c>
      <c r="Q143" s="170">
        <f>ROUND(E143*P143,2)</f>
        <v>0.02</v>
      </c>
      <c r="R143" s="172" t="s">
        <v>299</v>
      </c>
      <c r="S143" s="172" t="s">
        <v>182</v>
      </c>
      <c r="T143" s="173" t="s">
        <v>182</v>
      </c>
      <c r="U143" s="157">
        <v>0.9</v>
      </c>
      <c r="V143" s="157">
        <f>ROUND(E143*U143,2)</f>
        <v>44.19</v>
      </c>
      <c r="W143" s="157"/>
      <c r="X143" s="157" t="s">
        <v>222</v>
      </c>
      <c r="Y143" s="157" t="s">
        <v>185</v>
      </c>
      <c r="Z143" s="146"/>
      <c r="AA143" s="146"/>
      <c r="AB143" s="146"/>
      <c r="AC143" s="146"/>
      <c r="AD143" s="146"/>
      <c r="AE143" s="146"/>
      <c r="AF143" s="146"/>
      <c r="AG143" s="146" t="s">
        <v>223</v>
      </c>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row>
    <row r="144" spans="1:60" outlineLevel="2" x14ac:dyDescent="0.2">
      <c r="A144" s="153"/>
      <c r="B144" s="154"/>
      <c r="C144" s="192" t="s">
        <v>286</v>
      </c>
      <c r="D144" s="188"/>
      <c r="E144" s="189"/>
      <c r="F144" s="157"/>
      <c r="G144" s="157"/>
      <c r="H144" s="157"/>
      <c r="I144" s="157"/>
      <c r="J144" s="157"/>
      <c r="K144" s="157"/>
      <c r="L144" s="157"/>
      <c r="M144" s="157"/>
      <c r="N144" s="156"/>
      <c r="O144" s="156"/>
      <c r="P144" s="156"/>
      <c r="Q144" s="156"/>
      <c r="R144" s="157"/>
      <c r="S144" s="157"/>
      <c r="T144" s="157"/>
      <c r="U144" s="157"/>
      <c r="V144" s="157"/>
      <c r="W144" s="157"/>
      <c r="X144" s="157"/>
      <c r="Y144" s="157"/>
      <c r="Z144" s="146"/>
      <c r="AA144" s="146"/>
      <c r="AB144" s="146"/>
      <c r="AC144" s="146"/>
      <c r="AD144" s="146"/>
      <c r="AE144" s="146"/>
      <c r="AF144" s="146"/>
      <c r="AG144" s="146" t="s">
        <v>227</v>
      </c>
      <c r="AH144" s="146">
        <v>0</v>
      </c>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row>
    <row r="145" spans="1:60" outlineLevel="3" x14ac:dyDescent="0.2">
      <c r="A145" s="153"/>
      <c r="B145" s="154"/>
      <c r="C145" s="192" t="s">
        <v>355</v>
      </c>
      <c r="D145" s="188"/>
      <c r="E145" s="189">
        <v>49.1</v>
      </c>
      <c r="F145" s="157"/>
      <c r="G145" s="157"/>
      <c r="H145" s="157"/>
      <c r="I145" s="157"/>
      <c r="J145" s="157"/>
      <c r="K145" s="157"/>
      <c r="L145" s="157"/>
      <c r="M145" s="157"/>
      <c r="N145" s="156"/>
      <c r="O145" s="156"/>
      <c r="P145" s="156"/>
      <c r="Q145" s="156"/>
      <c r="R145" s="157"/>
      <c r="S145" s="157"/>
      <c r="T145" s="157"/>
      <c r="U145" s="157"/>
      <c r="V145" s="157"/>
      <c r="W145" s="157"/>
      <c r="X145" s="157"/>
      <c r="Y145" s="157"/>
      <c r="Z145" s="146"/>
      <c r="AA145" s="146"/>
      <c r="AB145" s="146"/>
      <c r="AC145" s="146"/>
      <c r="AD145" s="146"/>
      <c r="AE145" s="146"/>
      <c r="AF145" s="146"/>
      <c r="AG145" s="146" t="s">
        <v>227</v>
      </c>
      <c r="AH145" s="146">
        <v>0</v>
      </c>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row>
    <row r="146" spans="1:60" outlineLevel="3" x14ac:dyDescent="0.2">
      <c r="A146" s="153"/>
      <c r="B146" s="154"/>
      <c r="C146" s="193" t="s">
        <v>249</v>
      </c>
      <c r="D146" s="190"/>
      <c r="E146" s="191">
        <v>49.1</v>
      </c>
      <c r="F146" s="157"/>
      <c r="G146" s="157"/>
      <c r="H146" s="157"/>
      <c r="I146" s="157"/>
      <c r="J146" s="157"/>
      <c r="K146" s="157"/>
      <c r="L146" s="157"/>
      <c r="M146" s="157"/>
      <c r="N146" s="156"/>
      <c r="O146" s="156"/>
      <c r="P146" s="156"/>
      <c r="Q146" s="156"/>
      <c r="R146" s="157"/>
      <c r="S146" s="157"/>
      <c r="T146" s="157"/>
      <c r="U146" s="157"/>
      <c r="V146" s="157"/>
      <c r="W146" s="157"/>
      <c r="X146" s="157"/>
      <c r="Y146" s="157"/>
      <c r="Z146" s="146"/>
      <c r="AA146" s="146"/>
      <c r="AB146" s="146"/>
      <c r="AC146" s="146"/>
      <c r="AD146" s="146"/>
      <c r="AE146" s="146"/>
      <c r="AF146" s="146"/>
      <c r="AG146" s="146" t="s">
        <v>227</v>
      </c>
      <c r="AH146" s="146">
        <v>1</v>
      </c>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row>
    <row r="147" spans="1:60" outlineLevel="1" x14ac:dyDescent="0.2">
      <c r="A147" s="167">
        <v>31</v>
      </c>
      <c r="B147" s="168" t="s">
        <v>356</v>
      </c>
      <c r="C147" s="183" t="s">
        <v>357</v>
      </c>
      <c r="D147" s="169" t="s">
        <v>309</v>
      </c>
      <c r="E147" s="170">
        <v>28.75</v>
      </c>
      <c r="F147" s="171"/>
      <c r="G147" s="172">
        <f>ROUND(E147*F147,2)</f>
        <v>0</v>
      </c>
      <c r="H147" s="171"/>
      <c r="I147" s="172">
        <f>ROUND(E147*H147,2)</f>
        <v>0</v>
      </c>
      <c r="J147" s="171"/>
      <c r="K147" s="172">
        <f>ROUND(E147*J147,2)</f>
        <v>0</v>
      </c>
      <c r="L147" s="172">
        <v>21</v>
      </c>
      <c r="M147" s="172">
        <f>G147*(1+L147/100)</f>
        <v>0</v>
      </c>
      <c r="N147" s="170">
        <v>0</v>
      </c>
      <c r="O147" s="170">
        <f>ROUND(E147*N147,2)</f>
        <v>0</v>
      </c>
      <c r="P147" s="170">
        <v>4.6000000000000001E-4</v>
      </c>
      <c r="Q147" s="170">
        <f>ROUND(E147*P147,2)</f>
        <v>0.01</v>
      </c>
      <c r="R147" s="172" t="s">
        <v>299</v>
      </c>
      <c r="S147" s="172" t="s">
        <v>182</v>
      </c>
      <c r="T147" s="173" t="s">
        <v>182</v>
      </c>
      <c r="U147" s="157">
        <v>2</v>
      </c>
      <c r="V147" s="157">
        <f>ROUND(E147*U147,2)</f>
        <v>57.5</v>
      </c>
      <c r="W147" s="157"/>
      <c r="X147" s="157" t="s">
        <v>222</v>
      </c>
      <c r="Y147" s="157" t="s">
        <v>185</v>
      </c>
      <c r="Z147" s="146"/>
      <c r="AA147" s="146"/>
      <c r="AB147" s="146"/>
      <c r="AC147" s="146"/>
      <c r="AD147" s="146"/>
      <c r="AE147" s="146"/>
      <c r="AF147" s="146"/>
      <c r="AG147" s="146" t="s">
        <v>223</v>
      </c>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row>
    <row r="148" spans="1:60" outlineLevel="2" x14ac:dyDescent="0.2">
      <c r="A148" s="153"/>
      <c r="B148" s="154"/>
      <c r="C148" s="192" t="s">
        <v>286</v>
      </c>
      <c r="D148" s="188"/>
      <c r="E148" s="189"/>
      <c r="F148" s="157"/>
      <c r="G148" s="157"/>
      <c r="H148" s="157"/>
      <c r="I148" s="157"/>
      <c r="J148" s="157"/>
      <c r="K148" s="157"/>
      <c r="L148" s="157"/>
      <c r="M148" s="157"/>
      <c r="N148" s="156"/>
      <c r="O148" s="156"/>
      <c r="P148" s="156"/>
      <c r="Q148" s="156"/>
      <c r="R148" s="157"/>
      <c r="S148" s="157"/>
      <c r="T148" s="157"/>
      <c r="U148" s="157"/>
      <c r="V148" s="157"/>
      <c r="W148" s="157"/>
      <c r="X148" s="157"/>
      <c r="Y148" s="157"/>
      <c r="Z148" s="146"/>
      <c r="AA148" s="146"/>
      <c r="AB148" s="146"/>
      <c r="AC148" s="146"/>
      <c r="AD148" s="146"/>
      <c r="AE148" s="146"/>
      <c r="AF148" s="146"/>
      <c r="AG148" s="146" t="s">
        <v>227</v>
      </c>
      <c r="AH148" s="146">
        <v>0</v>
      </c>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row>
    <row r="149" spans="1:60" outlineLevel="3" x14ac:dyDescent="0.2">
      <c r="A149" s="153"/>
      <c r="B149" s="154"/>
      <c r="C149" s="192" t="s">
        <v>358</v>
      </c>
      <c r="D149" s="188"/>
      <c r="E149" s="189">
        <v>24.55</v>
      </c>
      <c r="F149" s="157"/>
      <c r="G149" s="157"/>
      <c r="H149" s="157"/>
      <c r="I149" s="157"/>
      <c r="J149" s="157"/>
      <c r="K149" s="157"/>
      <c r="L149" s="157"/>
      <c r="M149" s="157"/>
      <c r="N149" s="156"/>
      <c r="O149" s="156"/>
      <c r="P149" s="156"/>
      <c r="Q149" s="156"/>
      <c r="R149" s="157"/>
      <c r="S149" s="157"/>
      <c r="T149" s="157"/>
      <c r="U149" s="157"/>
      <c r="V149" s="157"/>
      <c r="W149" s="157"/>
      <c r="X149" s="157"/>
      <c r="Y149" s="157"/>
      <c r="Z149" s="146"/>
      <c r="AA149" s="146"/>
      <c r="AB149" s="146"/>
      <c r="AC149" s="146"/>
      <c r="AD149" s="146"/>
      <c r="AE149" s="146"/>
      <c r="AF149" s="146"/>
      <c r="AG149" s="146" t="s">
        <v>227</v>
      </c>
      <c r="AH149" s="146">
        <v>0</v>
      </c>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row>
    <row r="150" spans="1:60" outlineLevel="3" x14ac:dyDescent="0.2">
      <c r="A150" s="153"/>
      <c r="B150" s="154"/>
      <c r="C150" s="192" t="s">
        <v>359</v>
      </c>
      <c r="D150" s="188"/>
      <c r="E150" s="189">
        <v>4.2</v>
      </c>
      <c r="F150" s="157"/>
      <c r="G150" s="157"/>
      <c r="H150" s="157"/>
      <c r="I150" s="157"/>
      <c r="J150" s="157"/>
      <c r="K150" s="157"/>
      <c r="L150" s="157"/>
      <c r="M150" s="157"/>
      <c r="N150" s="156"/>
      <c r="O150" s="156"/>
      <c r="P150" s="156"/>
      <c r="Q150" s="156"/>
      <c r="R150" s="157"/>
      <c r="S150" s="157"/>
      <c r="T150" s="157"/>
      <c r="U150" s="157"/>
      <c r="V150" s="157"/>
      <c r="W150" s="157"/>
      <c r="X150" s="157"/>
      <c r="Y150" s="157"/>
      <c r="Z150" s="146"/>
      <c r="AA150" s="146"/>
      <c r="AB150" s="146"/>
      <c r="AC150" s="146"/>
      <c r="AD150" s="146"/>
      <c r="AE150" s="146"/>
      <c r="AF150" s="146"/>
      <c r="AG150" s="146" t="s">
        <v>227</v>
      </c>
      <c r="AH150" s="146">
        <v>0</v>
      </c>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row>
    <row r="151" spans="1:60" outlineLevel="3" x14ac:dyDescent="0.2">
      <c r="A151" s="153"/>
      <c r="B151" s="154"/>
      <c r="C151" s="193" t="s">
        <v>249</v>
      </c>
      <c r="D151" s="190"/>
      <c r="E151" s="191">
        <v>28.75</v>
      </c>
      <c r="F151" s="157"/>
      <c r="G151" s="157"/>
      <c r="H151" s="157"/>
      <c r="I151" s="157"/>
      <c r="J151" s="157"/>
      <c r="K151" s="157"/>
      <c r="L151" s="157"/>
      <c r="M151" s="157"/>
      <c r="N151" s="156"/>
      <c r="O151" s="156"/>
      <c r="P151" s="156"/>
      <c r="Q151" s="156"/>
      <c r="R151" s="157"/>
      <c r="S151" s="157"/>
      <c r="T151" s="157"/>
      <c r="U151" s="157"/>
      <c r="V151" s="157"/>
      <c r="W151" s="157"/>
      <c r="X151" s="157"/>
      <c r="Y151" s="157"/>
      <c r="Z151" s="146"/>
      <c r="AA151" s="146"/>
      <c r="AB151" s="146"/>
      <c r="AC151" s="146"/>
      <c r="AD151" s="146"/>
      <c r="AE151" s="146"/>
      <c r="AF151" s="146"/>
      <c r="AG151" s="146" t="s">
        <v>227</v>
      </c>
      <c r="AH151" s="146">
        <v>1</v>
      </c>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row>
    <row r="152" spans="1:60" ht="22.5" outlineLevel="1" x14ac:dyDescent="0.2">
      <c r="A152" s="167">
        <v>32</v>
      </c>
      <c r="B152" s="168" t="s">
        <v>360</v>
      </c>
      <c r="C152" s="183" t="s">
        <v>361</v>
      </c>
      <c r="D152" s="169" t="s">
        <v>230</v>
      </c>
      <c r="E152" s="170">
        <v>0.45</v>
      </c>
      <c r="F152" s="171"/>
      <c r="G152" s="172">
        <f>ROUND(E152*F152,2)</f>
        <v>0</v>
      </c>
      <c r="H152" s="171"/>
      <c r="I152" s="172">
        <f>ROUND(E152*H152,2)</f>
        <v>0</v>
      </c>
      <c r="J152" s="171"/>
      <c r="K152" s="172">
        <f>ROUND(E152*J152,2)</f>
        <v>0</v>
      </c>
      <c r="L152" s="172">
        <v>21</v>
      </c>
      <c r="M152" s="172">
        <f>G152*(1+L152/100)</f>
        <v>0</v>
      </c>
      <c r="N152" s="170">
        <v>1.65E-3</v>
      </c>
      <c r="O152" s="170">
        <f>ROUND(E152*N152,2)</f>
        <v>0</v>
      </c>
      <c r="P152" s="170">
        <v>0.27</v>
      </c>
      <c r="Q152" s="170">
        <f>ROUND(E152*P152,2)</f>
        <v>0.12</v>
      </c>
      <c r="R152" s="172" t="s">
        <v>299</v>
      </c>
      <c r="S152" s="172" t="s">
        <v>182</v>
      </c>
      <c r="T152" s="173" t="s">
        <v>182</v>
      </c>
      <c r="U152" s="157">
        <v>0.70499999999999996</v>
      </c>
      <c r="V152" s="157">
        <f>ROUND(E152*U152,2)</f>
        <v>0.32</v>
      </c>
      <c r="W152" s="157"/>
      <c r="X152" s="157" t="s">
        <v>222</v>
      </c>
      <c r="Y152" s="157" t="s">
        <v>185</v>
      </c>
      <c r="Z152" s="146"/>
      <c r="AA152" s="146"/>
      <c r="AB152" s="146"/>
      <c r="AC152" s="146"/>
      <c r="AD152" s="146"/>
      <c r="AE152" s="146"/>
      <c r="AF152" s="146"/>
      <c r="AG152" s="146" t="s">
        <v>223</v>
      </c>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row>
    <row r="153" spans="1:60" outlineLevel="2" x14ac:dyDescent="0.2">
      <c r="A153" s="153"/>
      <c r="B153" s="154"/>
      <c r="C153" s="260" t="s">
        <v>362</v>
      </c>
      <c r="D153" s="261"/>
      <c r="E153" s="261"/>
      <c r="F153" s="261"/>
      <c r="G153" s="261"/>
      <c r="H153" s="157"/>
      <c r="I153" s="157"/>
      <c r="J153" s="157"/>
      <c r="K153" s="157"/>
      <c r="L153" s="157"/>
      <c r="M153" s="157"/>
      <c r="N153" s="156"/>
      <c r="O153" s="156"/>
      <c r="P153" s="156"/>
      <c r="Q153" s="156"/>
      <c r="R153" s="157"/>
      <c r="S153" s="157"/>
      <c r="T153" s="157"/>
      <c r="U153" s="157"/>
      <c r="V153" s="157"/>
      <c r="W153" s="157"/>
      <c r="X153" s="157"/>
      <c r="Y153" s="157"/>
      <c r="Z153" s="146"/>
      <c r="AA153" s="146"/>
      <c r="AB153" s="146"/>
      <c r="AC153" s="146"/>
      <c r="AD153" s="146"/>
      <c r="AE153" s="146"/>
      <c r="AF153" s="146"/>
      <c r="AG153" s="146" t="s">
        <v>225</v>
      </c>
      <c r="AH153" s="146"/>
      <c r="AI153" s="146"/>
      <c r="AJ153" s="146"/>
      <c r="AK153" s="146"/>
      <c r="AL153" s="146"/>
      <c r="AM153" s="146"/>
      <c r="AN153" s="146"/>
      <c r="AO153" s="146"/>
      <c r="AP153" s="146"/>
      <c r="AQ153" s="146"/>
      <c r="AR153" s="146"/>
      <c r="AS153" s="146"/>
      <c r="AT153" s="146"/>
      <c r="AU153" s="146"/>
      <c r="AV153" s="146"/>
      <c r="AW153" s="146"/>
      <c r="AX153" s="146"/>
      <c r="AY153" s="146"/>
      <c r="AZ153" s="146"/>
      <c r="BA153" s="146"/>
      <c r="BB153" s="146"/>
      <c r="BC153" s="146"/>
      <c r="BD153" s="146"/>
      <c r="BE153" s="146"/>
      <c r="BF153" s="146"/>
      <c r="BG153" s="146"/>
      <c r="BH153" s="146"/>
    </row>
    <row r="154" spans="1:60" outlineLevel="2" x14ac:dyDescent="0.2">
      <c r="A154" s="153"/>
      <c r="B154" s="154"/>
      <c r="C154" s="192" t="s">
        <v>286</v>
      </c>
      <c r="D154" s="188"/>
      <c r="E154" s="189"/>
      <c r="F154" s="157"/>
      <c r="G154" s="157"/>
      <c r="H154" s="157"/>
      <c r="I154" s="157"/>
      <c r="J154" s="157"/>
      <c r="K154" s="157"/>
      <c r="L154" s="157"/>
      <c r="M154" s="157"/>
      <c r="N154" s="156"/>
      <c r="O154" s="156"/>
      <c r="P154" s="156"/>
      <c r="Q154" s="156"/>
      <c r="R154" s="157"/>
      <c r="S154" s="157"/>
      <c r="T154" s="157"/>
      <c r="U154" s="157"/>
      <c r="V154" s="157"/>
      <c r="W154" s="157"/>
      <c r="X154" s="157"/>
      <c r="Y154" s="157"/>
      <c r="Z154" s="146"/>
      <c r="AA154" s="146"/>
      <c r="AB154" s="146"/>
      <c r="AC154" s="146"/>
      <c r="AD154" s="146"/>
      <c r="AE154" s="146"/>
      <c r="AF154" s="146"/>
      <c r="AG154" s="146" t="s">
        <v>227</v>
      </c>
      <c r="AH154" s="146">
        <v>0</v>
      </c>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row>
    <row r="155" spans="1:60" outlineLevel="3" x14ac:dyDescent="0.2">
      <c r="A155" s="153"/>
      <c r="B155" s="154"/>
      <c r="C155" s="192" t="s">
        <v>363</v>
      </c>
      <c r="D155" s="188"/>
      <c r="E155" s="189">
        <v>0.45</v>
      </c>
      <c r="F155" s="157"/>
      <c r="G155" s="157"/>
      <c r="H155" s="157"/>
      <c r="I155" s="157"/>
      <c r="J155" s="157"/>
      <c r="K155" s="157"/>
      <c r="L155" s="157"/>
      <c r="M155" s="157"/>
      <c r="N155" s="156"/>
      <c r="O155" s="156"/>
      <c r="P155" s="156"/>
      <c r="Q155" s="156"/>
      <c r="R155" s="157"/>
      <c r="S155" s="157"/>
      <c r="T155" s="157"/>
      <c r="U155" s="157"/>
      <c r="V155" s="157"/>
      <c r="W155" s="157"/>
      <c r="X155" s="157"/>
      <c r="Y155" s="157"/>
      <c r="Z155" s="146"/>
      <c r="AA155" s="146"/>
      <c r="AB155" s="146"/>
      <c r="AC155" s="146"/>
      <c r="AD155" s="146"/>
      <c r="AE155" s="146"/>
      <c r="AF155" s="146"/>
      <c r="AG155" s="146" t="s">
        <v>227</v>
      </c>
      <c r="AH155" s="146">
        <v>0</v>
      </c>
      <c r="AI155" s="146"/>
      <c r="AJ155" s="146"/>
      <c r="AK155" s="146"/>
      <c r="AL155" s="146"/>
      <c r="AM155" s="146"/>
      <c r="AN155" s="146"/>
      <c r="AO155" s="146"/>
      <c r="AP155" s="146"/>
      <c r="AQ155" s="146"/>
      <c r="AR155" s="146"/>
      <c r="AS155" s="146"/>
      <c r="AT155" s="146"/>
      <c r="AU155" s="146"/>
      <c r="AV155" s="146"/>
      <c r="AW155" s="146"/>
      <c r="AX155" s="146"/>
      <c r="AY155" s="146"/>
      <c r="AZ155" s="146"/>
      <c r="BA155" s="146"/>
      <c r="BB155" s="146"/>
      <c r="BC155" s="146"/>
      <c r="BD155" s="146"/>
      <c r="BE155" s="146"/>
      <c r="BF155" s="146"/>
      <c r="BG155" s="146"/>
      <c r="BH155" s="146"/>
    </row>
    <row r="156" spans="1:60" outlineLevel="3" x14ac:dyDescent="0.2">
      <c r="A156" s="153"/>
      <c r="B156" s="154"/>
      <c r="C156" s="193" t="s">
        <v>249</v>
      </c>
      <c r="D156" s="190"/>
      <c r="E156" s="191">
        <v>0.45</v>
      </c>
      <c r="F156" s="157"/>
      <c r="G156" s="157"/>
      <c r="H156" s="157"/>
      <c r="I156" s="157"/>
      <c r="J156" s="157"/>
      <c r="K156" s="157"/>
      <c r="L156" s="157"/>
      <c r="M156" s="157"/>
      <c r="N156" s="156"/>
      <c r="O156" s="156"/>
      <c r="P156" s="156"/>
      <c r="Q156" s="156"/>
      <c r="R156" s="157"/>
      <c r="S156" s="157"/>
      <c r="T156" s="157"/>
      <c r="U156" s="157"/>
      <c r="V156" s="157"/>
      <c r="W156" s="157"/>
      <c r="X156" s="157"/>
      <c r="Y156" s="157"/>
      <c r="Z156" s="146"/>
      <c r="AA156" s="146"/>
      <c r="AB156" s="146"/>
      <c r="AC156" s="146"/>
      <c r="AD156" s="146"/>
      <c r="AE156" s="146"/>
      <c r="AF156" s="146"/>
      <c r="AG156" s="146" t="s">
        <v>227</v>
      </c>
      <c r="AH156" s="146">
        <v>1</v>
      </c>
      <c r="AI156" s="146"/>
      <c r="AJ156" s="146"/>
      <c r="AK156" s="146"/>
      <c r="AL156" s="146"/>
      <c r="AM156" s="146"/>
      <c r="AN156" s="146"/>
      <c r="AO156" s="146"/>
      <c r="AP156" s="146"/>
      <c r="AQ156" s="146"/>
      <c r="AR156" s="146"/>
      <c r="AS156" s="146"/>
      <c r="AT156" s="146"/>
      <c r="AU156" s="146"/>
      <c r="AV156" s="146"/>
      <c r="AW156" s="146"/>
      <c r="AX156" s="146"/>
      <c r="AY156" s="146"/>
      <c r="AZ156" s="146"/>
      <c r="BA156" s="146"/>
      <c r="BB156" s="146"/>
      <c r="BC156" s="146"/>
      <c r="BD156" s="146"/>
      <c r="BE156" s="146"/>
      <c r="BF156" s="146"/>
      <c r="BG156" s="146"/>
      <c r="BH156" s="146"/>
    </row>
    <row r="157" spans="1:60" ht="22.5" outlineLevel="1" x14ac:dyDescent="0.2">
      <c r="A157" s="167">
        <v>33</v>
      </c>
      <c r="B157" s="168" t="s">
        <v>364</v>
      </c>
      <c r="C157" s="183" t="s">
        <v>365</v>
      </c>
      <c r="D157" s="169" t="s">
        <v>220</v>
      </c>
      <c r="E157" s="170">
        <v>0.45</v>
      </c>
      <c r="F157" s="171"/>
      <c r="G157" s="172">
        <f>ROUND(E157*F157,2)</f>
        <v>0</v>
      </c>
      <c r="H157" s="171"/>
      <c r="I157" s="172">
        <f>ROUND(E157*H157,2)</f>
        <v>0</v>
      </c>
      <c r="J157" s="171"/>
      <c r="K157" s="172">
        <f>ROUND(E157*J157,2)</f>
        <v>0</v>
      </c>
      <c r="L157" s="172">
        <v>21</v>
      </c>
      <c r="M157" s="172">
        <f>G157*(1+L157/100)</f>
        <v>0</v>
      </c>
      <c r="N157" s="170">
        <v>1.82E-3</v>
      </c>
      <c r="O157" s="170">
        <f>ROUND(E157*N157,2)</f>
        <v>0</v>
      </c>
      <c r="P157" s="170">
        <v>1.8</v>
      </c>
      <c r="Q157" s="170">
        <f>ROUND(E157*P157,2)</f>
        <v>0.81</v>
      </c>
      <c r="R157" s="172" t="s">
        <v>299</v>
      </c>
      <c r="S157" s="172" t="s">
        <v>182</v>
      </c>
      <c r="T157" s="173" t="s">
        <v>182</v>
      </c>
      <c r="U157" s="157">
        <v>5.016</v>
      </c>
      <c r="V157" s="157">
        <f>ROUND(E157*U157,2)</f>
        <v>2.2599999999999998</v>
      </c>
      <c r="W157" s="157"/>
      <c r="X157" s="157" t="s">
        <v>222</v>
      </c>
      <c r="Y157" s="157" t="s">
        <v>185</v>
      </c>
      <c r="Z157" s="146"/>
      <c r="AA157" s="146"/>
      <c r="AB157" s="146"/>
      <c r="AC157" s="146"/>
      <c r="AD157" s="146"/>
      <c r="AE157" s="146"/>
      <c r="AF157" s="146"/>
      <c r="AG157" s="146" t="s">
        <v>223</v>
      </c>
      <c r="AH157" s="146"/>
      <c r="AI157" s="146"/>
      <c r="AJ157" s="146"/>
      <c r="AK157" s="146"/>
      <c r="AL157" s="146"/>
      <c r="AM157" s="146"/>
      <c r="AN157" s="146"/>
      <c r="AO157" s="146"/>
      <c r="AP157" s="146"/>
      <c r="AQ157" s="146"/>
      <c r="AR157" s="146"/>
      <c r="AS157" s="146"/>
      <c r="AT157" s="146"/>
      <c r="AU157" s="146"/>
      <c r="AV157" s="146"/>
      <c r="AW157" s="146"/>
      <c r="AX157" s="146"/>
      <c r="AY157" s="146"/>
      <c r="AZ157" s="146"/>
      <c r="BA157" s="146"/>
      <c r="BB157" s="146"/>
      <c r="BC157" s="146"/>
      <c r="BD157" s="146"/>
      <c r="BE157" s="146"/>
      <c r="BF157" s="146"/>
      <c r="BG157" s="146"/>
      <c r="BH157" s="146"/>
    </row>
    <row r="158" spans="1:60" outlineLevel="2" x14ac:dyDescent="0.2">
      <c r="A158" s="153"/>
      <c r="B158" s="154"/>
      <c r="C158" s="260" t="s">
        <v>362</v>
      </c>
      <c r="D158" s="261"/>
      <c r="E158" s="261"/>
      <c r="F158" s="261"/>
      <c r="G158" s="261"/>
      <c r="H158" s="157"/>
      <c r="I158" s="157"/>
      <c r="J158" s="157"/>
      <c r="K158" s="157"/>
      <c r="L158" s="157"/>
      <c r="M158" s="157"/>
      <c r="N158" s="156"/>
      <c r="O158" s="156"/>
      <c r="P158" s="156"/>
      <c r="Q158" s="156"/>
      <c r="R158" s="157"/>
      <c r="S158" s="157"/>
      <c r="T158" s="157"/>
      <c r="U158" s="157"/>
      <c r="V158" s="157"/>
      <c r="W158" s="157"/>
      <c r="X158" s="157"/>
      <c r="Y158" s="157"/>
      <c r="Z158" s="146"/>
      <c r="AA158" s="146"/>
      <c r="AB158" s="146"/>
      <c r="AC158" s="146"/>
      <c r="AD158" s="146"/>
      <c r="AE158" s="146"/>
      <c r="AF158" s="146"/>
      <c r="AG158" s="146" t="s">
        <v>225</v>
      </c>
      <c r="AH158" s="146"/>
      <c r="AI158" s="146"/>
      <c r="AJ158" s="146"/>
      <c r="AK158" s="146"/>
      <c r="AL158" s="146"/>
      <c r="AM158" s="146"/>
      <c r="AN158" s="146"/>
      <c r="AO158" s="146"/>
      <c r="AP158" s="146"/>
      <c r="AQ158" s="146"/>
      <c r="AR158" s="146"/>
      <c r="AS158" s="146"/>
      <c r="AT158" s="146"/>
      <c r="AU158" s="146"/>
      <c r="AV158" s="146"/>
      <c r="AW158" s="146"/>
      <c r="AX158" s="146"/>
      <c r="AY158" s="146"/>
      <c r="AZ158" s="146"/>
      <c r="BA158" s="146"/>
      <c r="BB158" s="146"/>
      <c r="BC158" s="146"/>
      <c r="BD158" s="146"/>
      <c r="BE158" s="146"/>
      <c r="BF158" s="146"/>
      <c r="BG158" s="146"/>
      <c r="BH158" s="146"/>
    </row>
    <row r="159" spans="1:60" outlineLevel="2" x14ac:dyDescent="0.2">
      <c r="A159" s="153"/>
      <c r="B159" s="154"/>
      <c r="C159" s="192" t="s">
        <v>286</v>
      </c>
      <c r="D159" s="188"/>
      <c r="E159" s="189"/>
      <c r="F159" s="157"/>
      <c r="G159" s="157"/>
      <c r="H159" s="157"/>
      <c r="I159" s="157"/>
      <c r="J159" s="157"/>
      <c r="K159" s="157"/>
      <c r="L159" s="157"/>
      <c r="M159" s="157"/>
      <c r="N159" s="156"/>
      <c r="O159" s="156"/>
      <c r="P159" s="156"/>
      <c r="Q159" s="156"/>
      <c r="R159" s="157"/>
      <c r="S159" s="157"/>
      <c r="T159" s="157"/>
      <c r="U159" s="157"/>
      <c r="V159" s="157"/>
      <c r="W159" s="157"/>
      <c r="X159" s="157"/>
      <c r="Y159" s="157"/>
      <c r="Z159" s="146"/>
      <c r="AA159" s="146"/>
      <c r="AB159" s="146"/>
      <c r="AC159" s="146"/>
      <c r="AD159" s="146"/>
      <c r="AE159" s="146"/>
      <c r="AF159" s="146"/>
      <c r="AG159" s="146" t="s">
        <v>227</v>
      </c>
      <c r="AH159" s="146">
        <v>0</v>
      </c>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row>
    <row r="160" spans="1:60" outlineLevel="3" x14ac:dyDescent="0.2">
      <c r="A160" s="153"/>
      <c r="B160" s="154"/>
      <c r="C160" s="192" t="s">
        <v>363</v>
      </c>
      <c r="D160" s="188"/>
      <c r="E160" s="189">
        <v>0.45</v>
      </c>
      <c r="F160" s="157"/>
      <c r="G160" s="157"/>
      <c r="H160" s="157"/>
      <c r="I160" s="157"/>
      <c r="J160" s="157"/>
      <c r="K160" s="157"/>
      <c r="L160" s="157"/>
      <c r="M160" s="157"/>
      <c r="N160" s="156"/>
      <c r="O160" s="156"/>
      <c r="P160" s="156"/>
      <c r="Q160" s="156"/>
      <c r="R160" s="157"/>
      <c r="S160" s="157"/>
      <c r="T160" s="157"/>
      <c r="U160" s="157"/>
      <c r="V160" s="157"/>
      <c r="W160" s="157"/>
      <c r="X160" s="157"/>
      <c r="Y160" s="157"/>
      <c r="Z160" s="146"/>
      <c r="AA160" s="146"/>
      <c r="AB160" s="146"/>
      <c r="AC160" s="146"/>
      <c r="AD160" s="146"/>
      <c r="AE160" s="146"/>
      <c r="AF160" s="146"/>
      <c r="AG160" s="146" t="s">
        <v>227</v>
      </c>
      <c r="AH160" s="146">
        <v>0</v>
      </c>
      <c r="AI160" s="146"/>
      <c r="AJ160" s="146"/>
      <c r="AK160" s="146"/>
      <c r="AL160" s="146"/>
      <c r="AM160" s="146"/>
      <c r="AN160" s="146"/>
      <c r="AO160" s="146"/>
      <c r="AP160" s="146"/>
      <c r="AQ160" s="146"/>
      <c r="AR160" s="146"/>
      <c r="AS160" s="146"/>
      <c r="AT160" s="146"/>
      <c r="AU160" s="146"/>
      <c r="AV160" s="146"/>
      <c r="AW160" s="146"/>
      <c r="AX160" s="146"/>
      <c r="AY160" s="146"/>
      <c r="AZ160" s="146"/>
      <c r="BA160" s="146"/>
      <c r="BB160" s="146"/>
      <c r="BC160" s="146"/>
      <c r="BD160" s="146"/>
      <c r="BE160" s="146"/>
      <c r="BF160" s="146"/>
      <c r="BG160" s="146"/>
      <c r="BH160" s="146"/>
    </row>
    <row r="161" spans="1:60" outlineLevel="3" x14ac:dyDescent="0.2">
      <c r="A161" s="153"/>
      <c r="B161" s="154"/>
      <c r="C161" s="193" t="s">
        <v>249</v>
      </c>
      <c r="D161" s="190"/>
      <c r="E161" s="191">
        <v>0.45</v>
      </c>
      <c r="F161" s="157"/>
      <c r="G161" s="157"/>
      <c r="H161" s="157"/>
      <c r="I161" s="157"/>
      <c r="J161" s="157"/>
      <c r="K161" s="157"/>
      <c r="L161" s="157"/>
      <c r="M161" s="157"/>
      <c r="N161" s="156"/>
      <c r="O161" s="156"/>
      <c r="P161" s="156"/>
      <c r="Q161" s="156"/>
      <c r="R161" s="157"/>
      <c r="S161" s="157"/>
      <c r="T161" s="157"/>
      <c r="U161" s="157"/>
      <c r="V161" s="157"/>
      <c r="W161" s="157"/>
      <c r="X161" s="157"/>
      <c r="Y161" s="157"/>
      <c r="Z161" s="146"/>
      <c r="AA161" s="146"/>
      <c r="AB161" s="146"/>
      <c r="AC161" s="146"/>
      <c r="AD161" s="146"/>
      <c r="AE161" s="146"/>
      <c r="AF161" s="146"/>
      <c r="AG161" s="146" t="s">
        <v>227</v>
      </c>
      <c r="AH161" s="146">
        <v>1</v>
      </c>
      <c r="AI161" s="146"/>
      <c r="AJ161" s="146"/>
      <c r="AK161" s="146"/>
      <c r="AL161" s="146"/>
      <c r="AM161" s="146"/>
      <c r="AN161" s="146"/>
      <c r="AO161" s="146"/>
      <c r="AP161" s="146"/>
      <c r="AQ161" s="146"/>
      <c r="AR161" s="146"/>
      <c r="AS161" s="146"/>
      <c r="AT161" s="146"/>
      <c r="AU161" s="146"/>
      <c r="AV161" s="146"/>
      <c r="AW161" s="146"/>
      <c r="AX161" s="146"/>
      <c r="AY161" s="146"/>
      <c r="AZ161" s="146"/>
      <c r="BA161" s="146"/>
      <c r="BB161" s="146"/>
      <c r="BC161" s="146"/>
      <c r="BD161" s="146"/>
      <c r="BE161" s="146"/>
      <c r="BF161" s="146"/>
      <c r="BG161" s="146"/>
      <c r="BH161" s="146"/>
    </row>
    <row r="162" spans="1:60" ht="22.5" outlineLevel="1" x14ac:dyDescent="0.2">
      <c r="A162" s="167">
        <v>34</v>
      </c>
      <c r="B162" s="168" t="s">
        <v>366</v>
      </c>
      <c r="C162" s="183" t="s">
        <v>367</v>
      </c>
      <c r="D162" s="169" t="s">
        <v>220</v>
      </c>
      <c r="E162" s="170">
        <v>0.18</v>
      </c>
      <c r="F162" s="171"/>
      <c r="G162" s="172">
        <f>ROUND(E162*F162,2)</f>
        <v>0</v>
      </c>
      <c r="H162" s="171"/>
      <c r="I162" s="172">
        <f>ROUND(E162*H162,2)</f>
        <v>0</v>
      </c>
      <c r="J162" s="171"/>
      <c r="K162" s="172">
        <f>ROUND(E162*J162,2)</f>
        <v>0</v>
      </c>
      <c r="L162" s="172">
        <v>21</v>
      </c>
      <c r="M162" s="172">
        <f>G162*(1+L162/100)</f>
        <v>0</v>
      </c>
      <c r="N162" s="170">
        <v>1.82E-3</v>
      </c>
      <c r="O162" s="170">
        <f>ROUND(E162*N162,2)</f>
        <v>0</v>
      </c>
      <c r="P162" s="170">
        <v>2.4</v>
      </c>
      <c r="Q162" s="170">
        <f>ROUND(E162*P162,2)</f>
        <v>0.43</v>
      </c>
      <c r="R162" s="172" t="s">
        <v>299</v>
      </c>
      <c r="S162" s="172" t="s">
        <v>182</v>
      </c>
      <c r="T162" s="173" t="s">
        <v>182</v>
      </c>
      <c r="U162" s="157">
        <v>27.326000000000001</v>
      </c>
      <c r="V162" s="157">
        <f>ROUND(E162*U162,2)</f>
        <v>4.92</v>
      </c>
      <c r="W162" s="157"/>
      <c r="X162" s="157" t="s">
        <v>222</v>
      </c>
      <c r="Y162" s="157" t="s">
        <v>185</v>
      </c>
      <c r="Z162" s="146"/>
      <c r="AA162" s="146"/>
      <c r="AB162" s="146"/>
      <c r="AC162" s="146"/>
      <c r="AD162" s="146"/>
      <c r="AE162" s="146"/>
      <c r="AF162" s="146"/>
      <c r="AG162" s="146" t="s">
        <v>223</v>
      </c>
      <c r="AH162" s="146"/>
      <c r="AI162" s="146"/>
      <c r="AJ162" s="146"/>
      <c r="AK162" s="146"/>
      <c r="AL162" s="146"/>
      <c r="AM162" s="146"/>
      <c r="AN162" s="146"/>
      <c r="AO162" s="146"/>
      <c r="AP162" s="146"/>
      <c r="AQ162" s="146"/>
      <c r="AR162" s="146"/>
      <c r="AS162" s="146"/>
      <c r="AT162" s="146"/>
      <c r="AU162" s="146"/>
      <c r="AV162" s="146"/>
      <c r="AW162" s="146"/>
      <c r="AX162" s="146"/>
      <c r="AY162" s="146"/>
      <c r="AZ162" s="146"/>
      <c r="BA162" s="146"/>
      <c r="BB162" s="146"/>
      <c r="BC162" s="146"/>
      <c r="BD162" s="146"/>
      <c r="BE162" s="146"/>
      <c r="BF162" s="146"/>
      <c r="BG162" s="146"/>
      <c r="BH162" s="146"/>
    </row>
    <row r="163" spans="1:60" outlineLevel="2" x14ac:dyDescent="0.2">
      <c r="A163" s="153"/>
      <c r="B163" s="154"/>
      <c r="C163" s="260" t="s">
        <v>368</v>
      </c>
      <c r="D163" s="261"/>
      <c r="E163" s="261"/>
      <c r="F163" s="261"/>
      <c r="G163" s="261"/>
      <c r="H163" s="157"/>
      <c r="I163" s="157"/>
      <c r="J163" s="157"/>
      <c r="K163" s="157"/>
      <c r="L163" s="157"/>
      <c r="M163" s="157"/>
      <c r="N163" s="156"/>
      <c r="O163" s="156"/>
      <c r="P163" s="156"/>
      <c r="Q163" s="156"/>
      <c r="R163" s="157"/>
      <c r="S163" s="157"/>
      <c r="T163" s="157"/>
      <c r="U163" s="157"/>
      <c r="V163" s="157"/>
      <c r="W163" s="157"/>
      <c r="X163" s="157"/>
      <c r="Y163" s="157"/>
      <c r="Z163" s="146"/>
      <c r="AA163" s="146"/>
      <c r="AB163" s="146"/>
      <c r="AC163" s="146"/>
      <c r="AD163" s="146"/>
      <c r="AE163" s="146"/>
      <c r="AF163" s="146"/>
      <c r="AG163" s="146" t="s">
        <v>225</v>
      </c>
      <c r="AH163" s="146"/>
      <c r="AI163" s="146"/>
      <c r="AJ163" s="146"/>
      <c r="AK163" s="146"/>
      <c r="AL163" s="146"/>
      <c r="AM163" s="146"/>
      <c r="AN163" s="146"/>
      <c r="AO163" s="146"/>
      <c r="AP163" s="146"/>
      <c r="AQ163" s="146"/>
      <c r="AR163" s="146"/>
      <c r="AS163" s="146"/>
      <c r="AT163" s="146"/>
      <c r="AU163" s="146"/>
      <c r="AV163" s="146"/>
      <c r="AW163" s="146"/>
      <c r="AX163" s="146"/>
      <c r="AY163" s="146"/>
      <c r="AZ163" s="146"/>
      <c r="BA163" s="146"/>
      <c r="BB163" s="146"/>
      <c r="BC163" s="146"/>
      <c r="BD163" s="146"/>
      <c r="BE163" s="146"/>
      <c r="BF163" s="146"/>
      <c r="BG163" s="146"/>
      <c r="BH163" s="146"/>
    </row>
    <row r="164" spans="1:60" outlineLevel="2" x14ac:dyDescent="0.2">
      <c r="A164" s="153"/>
      <c r="B164" s="154"/>
      <c r="C164" s="192" t="s">
        <v>286</v>
      </c>
      <c r="D164" s="188"/>
      <c r="E164" s="189"/>
      <c r="F164" s="157"/>
      <c r="G164" s="157"/>
      <c r="H164" s="157"/>
      <c r="I164" s="157"/>
      <c r="J164" s="157"/>
      <c r="K164" s="157"/>
      <c r="L164" s="157"/>
      <c r="M164" s="157"/>
      <c r="N164" s="156"/>
      <c r="O164" s="156"/>
      <c r="P164" s="156"/>
      <c r="Q164" s="156"/>
      <c r="R164" s="157"/>
      <c r="S164" s="157"/>
      <c r="T164" s="157"/>
      <c r="U164" s="157"/>
      <c r="V164" s="157"/>
      <c r="W164" s="157"/>
      <c r="X164" s="157"/>
      <c r="Y164" s="157"/>
      <c r="Z164" s="146"/>
      <c r="AA164" s="146"/>
      <c r="AB164" s="146"/>
      <c r="AC164" s="146"/>
      <c r="AD164" s="146"/>
      <c r="AE164" s="146"/>
      <c r="AF164" s="146"/>
      <c r="AG164" s="146" t="s">
        <v>227</v>
      </c>
      <c r="AH164" s="146">
        <v>0</v>
      </c>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row>
    <row r="165" spans="1:60" outlineLevel="3" x14ac:dyDescent="0.2">
      <c r="A165" s="153"/>
      <c r="B165" s="154"/>
      <c r="C165" s="192" t="s">
        <v>369</v>
      </c>
      <c r="D165" s="188"/>
      <c r="E165" s="189">
        <v>0.18</v>
      </c>
      <c r="F165" s="157"/>
      <c r="G165" s="157"/>
      <c r="H165" s="157"/>
      <c r="I165" s="157"/>
      <c r="J165" s="157"/>
      <c r="K165" s="157"/>
      <c r="L165" s="157"/>
      <c r="M165" s="157"/>
      <c r="N165" s="156"/>
      <c r="O165" s="156"/>
      <c r="P165" s="156"/>
      <c r="Q165" s="156"/>
      <c r="R165" s="157"/>
      <c r="S165" s="157"/>
      <c r="T165" s="157"/>
      <c r="U165" s="157"/>
      <c r="V165" s="157"/>
      <c r="W165" s="157"/>
      <c r="X165" s="157"/>
      <c r="Y165" s="157"/>
      <c r="Z165" s="146"/>
      <c r="AA165" s="146"/>
      <c r="AB165" s="146"/>
      <c r="AC165" s="146"/>
      <c r="AD165" s="146"/>
      <c r="AE165" s="146"/>
      <c r="AF165" s="146"/>
      <c r="AG165" s="146" t="s">
        <v>227</v>
      </c>
      <c r="AH165" s="146">
        <v>0</v>
      </c>
      <c r="AI165" s="146"/>
      <c r="AJ165" s="146"/>
      <c r="AK165" s="146"/>
      <c r="AL165" s="146"/>
      <c r="AM165" s="146"/>
      <c r="AN165" s="146"/>
      <c r="AO165" s="146"/>
      <c r="AP165" s="146"/>
      <c r="AQ165" s="146"/>
      <c r="AR165" s="146"/>
      <c r="AS165" s="146"/>
      <c r="AT165" s="146"/>
      <c r="AU165" s="146"/>
      <c r="AV165" s="146"/>
      <c r="AW165" s="146"/>
      <c r="AX165" s="146"/>
      <c r="AY165" s="146"/>
      <c r="AZ165" s="146"/>
      <c r="BA165" s="146"/>
      <c r="BB165" s="146"/>
      <c r="BC165" s="146"/>
      <c r="BD165" s="146"/>
      <c r="BE165" s="146"/>
      <c r="BF165" s="146"/>
      <c r="BG165" s="146"/>
      <c r="BH165" s="146"/>
    </row>
    <row r="166" spans="1:60" outlineLevel="3" x14ac:dyDescent="0.2">
      <c r="A166" s="153"/>
      <c r="B166" s="154"/>
      <c r="C166" s="193" t="s">
        <v>249</v>
      </c>
      <c r="D166" s="190"/>
      <c r="E166" s="191">
        <v>0.18</v>
      </c>
      <c r="F166" s="157"/>
      <c r="G166" s="157"/>
      <c r="H166" s="157"/>
      <c r="I166" s="157"/>
      <c r="J166" s="157"/>
      <c r="K166" s="157"/>
      <c r="L166" s="157"/>
      <c r="M166" s="157"/>
      <c r="N166" s="156"/>
      <c r="O166" s="156"/>
      <c r="P166" s="156"/>
      <c r="Q166" s="156"/>
      <c r="R166" s="157"/>
      <c r="S166" s="157"/>
      <c r="T166" s="157"/>
      <c r="U166" s="157"/>
      <c r="V166" s="157"/>
      <c r="W166" s="157"/>
      <c r="X166" s="157"/>
      <c r="Y166" s="157"/>
      <c r="Z166" s="146"/>
      <c r="AA166" s="146"/>
      <c r="AB166" s="146"/>
      <c r="AC166" s="146"/>
      <c r="AD166" s="146"/>
      <c r="AE166" s="146"/>
      <c r="AF166" s="146"/>
      <c r="AG166" s="146" t="s">
        <v>227</v>
      </c>
      <c r="AH166" s="146">
        <v>1</v>
      </c>
      <c r="AI166" s="146"/>
      <c r="AJ166" s="146"/>
      <c r="AK166" s="146"/>
      <c r="AL166" s="146"/>
      <c r="AM166" s="146"/>
      <c r="AN166" s="146"/>
      <c r="AO166" s="146"/>
      <c r="AP166" s="146"/>
      <c r="AQ166" s="146"/>
      <c r="AR166" s="146"/>
      <c r="AS166" s="146"/>
      <c r="AT166" s="146"/>
      <c r="AU166" s="146"/>
      <c r="AV166" s="146"/>
      <c r="AW166" s="146"/>
      <c r="AX166" s="146"/>
      <c r="AY166" s="146"/>
      <c r="AZ166" s="146"/>
      <c r="BA166" s="146"/>
      <c r="BB166" s="146"/>
      <c r="BC166" s="146"/>
      <c r="BD166" s="146"/>
      <c r="BE166" s="146"/>
      <c r="BF166" s="146"/>
      <c r="BG166" s="146"/>
      <c r="BH166" s="146"/>
    </row>
    <row r="167" spans="1:60" ht="22.5" outlineLevel="1" x14ac:dyDescent="0.2">
      <c r="A167" s="167">
        <v>35</v>
      </c>
      <c r="B167" s="168" t="s">
        <v>370</v>
      </c>
      <c r="C167" s="183" t="s">
        <v>371</v>
      </c>
      <c r="D167" s="169" t="s">
        <v>230</v>
      </c>
      <c r="E167" s="170">
        <v>47.48</v>
      </c>
      <c r="F167" s="171"/>
      <c r="G167" s="172">
        <f>ROUND(E167*F167,2)</f>
        <v>0</v>
      </c>
      <c r="H167" s="171"/>
      <c r="I167" s="172">
        <f>ROUND(E167*H167,2)</f>
        <v>0</v>
      </c>
      <c r="J167" s="171"/>
      <c r="K167" s="172">
        <f>ROUND(E167*J167,2)</f>
        <v>0</v>
      </c>
      <c r="L167" s="172">
        <v>21</v>
      </c>
      <c r="M167" s="172">
        <f>G167*(1+L167/100)</f>
        <v>0</v>
      </c>
      <c r="N167" s="170">
        <v>0</v>
      </c>
      <c r="O167" s="170">
        <f>ROUND(E167*N167,2)</f>
        <v>0</v>
      </c>
      <c r="P167" s="170">
        <v>6.8000000000000005E-2</v>
      </c>
      <c r="Q167" s="170">
        <f>ROUND(E167*P167,2)</f>
        <v>3.23</v>
      </c>
      <c r="R167" s="172" t="s">
        <v>299</v>
      </c>
      <c r="S167" s="172" t="s">
        <v>182</v>
      </c>
      <c r="T167" s="173" t="s">
        <v>182</v>
      </c>
      <c r="U167" s="157">
        <v>0.3</v>
      </c>
      <c r="V167" s="157">
        <f>ROUND(E167*U167,2)</f>
        <v>14.24</v>
      </c>
      <c r="W167" s="157"/>
      <c r="X167" s="157" t="s">
        <v>222</v>
      </c>
      <c r="Y167" s="157" t="s">
        <v>185</v>
      </c>
      <c r="Z167" s="146"/>
      <c r="AA167" s="146"/>
      <c r="AB167" s="146"/>
      <c r="AC167" s="146"/>
      <c r="AD167" s="146"/>
      <c r="AE167" s="146"/>
      <c r="AF167" s="146"/>
      <c r="AG167" s="146" t="s">
        <v>223</v>
      </c>
      <c r="AH167" s="146"/>
      <c r="AI167" s="146"/>
      <c r="AJ167" s="146"/>
      <c r="AK167" s="146"/>
      <c r="AL167" s="146"/>
      <c r="AM167" s="146"/>
      <c r="AN167" s="146"/>
      <c r="AO167" s="146"/>
      <c r="AP167" s="146"/>
      <c r="AQ167" s="146"/>
      <c r="AR167" s="146"/>
      <c r="AS167" s="146"/>
      <c r="AT167" s="146"/>
      <c r="AU167" s="146"/>
      <c r="AV167" s="146"/>
      <c r="AW167" s="146"/>
      <c r="AX167" s="146"/>
      <c r="AY167" s="146"/>
      <c r="AZ167" s="146"/>
      <c r="BA167" s="146"/>
      <c r="BB167" s="146"/>
      <c r="BC167" s="146"/>
      <c r="BD167" s="146"/>
      <c r="BE167" s="146"/>
      <c r="BF167" s="146"/>
      <c r="BG167" s="146"/>
      <c r="BH167" s="146"/>
    </row>
    <row r="168" spans="1:60" outlineLevel="2" x14ac:dyDescent="0.2">
      <c r="A168" s="153"/>
      <c r="B168" s="154"/>
      <c r="C168" s="260" t="s">
        <v>372</v>
      </c>
      <c r="D168" s="261"/>
      <c r="E168" s="261"/>
      <c r="F168" s="261"/>
      <c r="G168" s="261"/>
      <c r="H168" s="157"/>
      <c r="I168" s="157"/>
      <c r="J168" s="157"/>
      <c r="K168" s="157"/>
      <c r="L168" s="157"/>
      <c r="M168" s="157"/>
      <c r="N168" s="156"/>
      <c r="O168" s="156"/>
      <c r="P168" s="156"/>
      <c r="Q168" s="156"/>
      <c r="R168" s="157"/>
      <c r="S168" s="157"/>
      <c r="T168" s="157"/>
      <c r="U168" s="157"/>
      <c r="V168" s="157"/>
      <c r="W168" s="157"/>
      <c r="X168" s="157"/>
      <c r="Y168" s="157"/>
      <c r="Z168" s="146"/>
      <c r="AA168" s="146"/>
      <c r="AB168" s="146"/>
      <c r="AC168" s="146"/>
      <c r="AD168" s="146"/>
      <c r="AE168" s="146"/>
      <c r="AF168" s="146"/>
      <c r="AG168" s="146" t="s">
        <v>225</v>
      </c>
      <c r="AH168" s="146"/>
      <c r="AI168" s="146"/>
      <c r="AJ168" s="146"/>
      <c r="AK168" s="146"/>
      <c r="AL168" s="146"/>
      <c r="AM168" s="146"/>
      <c r="AN168" s="146"/>
      <c r="AO168" s="146"/>
      <c r="AP168" s="146"/>
      <c r="AQ168" s="146"/>
      <c r="AR168" s="146"/>
      <c r="AS168" s="146"/>
      <c r="AT168" s="146"/>
      <c r="AU168" s="146"/>
      <c r="AV168" s="146"/>
      <c r="AW168" s="146"/>
      <c r="AX168" s="146"/>
      <c r="AY168" s="146"/>
      <c r="AZ168" s="146"/>
      <c r="BA168" s="146"/>
      <c r="BB168" s="146"/>
      <c r="BC168" s="146"/>
      <c r="BD168" s="146"/>
      <c r="BE168" s="146"/>
      <c r="BF168" s="146"/>
      <c r="BG168" s="146"/>
      <c r="BH168" s="146"/>
    </row>
    <row r="169" spans="1:60" outlineLevel="2" x14ac:dyDescent="0.2">
      <c r="A169" s="153"/>
      <c r="B169" s="154"/>
      <c r="C169" s="192" t="s">
        <v>286</v>
      </c>
      <c r="D169" s="188"/>
      <c r="E169" s="189"/>
      <c r="F169" s="157"/>
      <c r="G169" s="157"/>
      <c r="H169" s="157"/>
      <c r="I169" s="157"/>
      <c r="J169" s="157"/>
      <c r="K169" s="157"/>
      <c r="L169" s="157"/>
      <c r="M169" s="157"/>
      <c r="N169" s="156"/>
      <c r="O169" s="156"/>
      <c r="P169" s="156"/>
      <c r="Q169" s="156"/>
      <c r="R169" s="157"/>
      <c r="S169" s="157"/>
      <c r="T169" s="157"/>
      <c r="U169" s="157"/>
      <c r="V169" s="157"/>
      <c r="W169" s="157"/>
      <c r="X169" s="157"/>
      <c r="Y169" s="157"/>
      <c r="Z169" s="146"/>
      <c r="AA169" s="146"/>
      <c r="AB169" s="146"/>
      <c r="AC169" s="146"/>
      <c r="AD169" s="146"/>
      <c r="AE169" s="146"/>
      <c r="AF169" s="146"/>
      <c r="AG169" s="146" t="s">
        <v>227</v>
      </c>
      <c r="AH169" s="146">
        <v>0</v>
      </c>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row>
    <row r="170" spans="1:60" outlineLevel="3" x14ac:dyDescent="0.2">
      <c r="A170" s="153"/>
      <c r="B170" s="154"/>
      <c r="C170" s="192" t="s">
        <v>373</v>
      </c>
      <c r="D170" s="188"/>
      <c r="E170" s="189">
        <v>37.6</v>
      </c>
      <c r="F170" s="157"/>
      <c r="G170" s="157"/>
      <c r="H170" s="157"/>
      <c r="I170" s="157"/>
      <c r="J170" s="157"/>
      <c r="K170" s="157"/>
      <c r="L170" s="157"/>
      <c r="M170" s="157"/>
      <c r="N170" s="156"/>
      <c r="O170" s="156"/>
      <c r="P170" s="156"/>
      <c r="Q170" s="156"/>
      <c r="R170" s="157"/>
      <c r="S170" s="157"/>
      <c r="T170" s="157"/>
      <c r="U170" s="157"/>
      <c r="V170" s="157"/>
      <c r="W170" s="157"/>
      <c r="X170" s="157"/>
      <c r="Y170" s="157"/>
      <c r="Z170" s="146"/>
      <c r="AA170" s="146"/>
      <c r="AB170" s="146"/>
      <c r="AC170" s="146"/>
      <c r="AD170" s="146"/>
      <c r="AE170" s="146"/>
      <c r="AF170" s="146"/>
      <c r="AG170" s="146" t="s">
        <v>227</v>
      </c>
      <c r="AH170" s="146">
        <v>0</v>
      </c>
      <c r="AI170" s="146"/>
      <c r="AJ170" s="146"/>
      <c r="AK170" s="146"/>
      <c r="AL170" s="146"/>
      <c r="AM170" s="146"/>
      <c r="AN170" s="146"/>
      <c r="AO170" s="146"/>
      <c r="AP170" s="146"/>
      <c r="AQ170" s="146"/>
      <c r="AR170" s="146"/>
      <c r="AS170" s="146"/>
      <c r="AT170" s="146"/>
      <c r="AU170" s="146"/>
      <c r="AV170" s="146"/>
      <c r="AW170" s="146"/>
      <c r="AX170" s="146"/>
      <c r="AY170" s="146"/>
      <c r="AZ170" s="146"/>
      <c r="BA170" s="146"/>
      <c r="BB170" s="146"/>
      <c r="BC170" s="146"/>
      <c r="BD170" s="146"/>
      <c r="BE170" s="146"/>
      <c r="BF170" s="146"/>
      <c r="BG170" s="146"/>
      <c r="BH170" s="146"/>
    </row>
    <row r="171" spans="1:60" outlineLevel="3" x14ac:dyDescent="0.2">
      <c r="A171" s="153"/>
      <c r="B171" s="154"/>
      <c r="C171" s="192" t="s">
        <v>374</v>
      </c>
      <c r="D171" s="188"/>
      <c r="E171" s="189">
        <v>9.8800000000000008</v>
      </c>
      <c r="F171" s="157"/>
      <c r="G171" s="157"/>
      <c r="H171" s="157"/>
      <c r="I171" s="157"/>
      <c r="J171" s="157"/>
      <c r="K171" s="157"/>
      <c r="L171" s="157"/>
      <c r="M171" s="157"/>
      <c r="N171" s="156"/>
      <c r="O171" s="156"/>
      <c r="P171" s="156"/>
      <c r="Q171" s="156"/>
      <c r="R171" s="157"/>
      <c r="S171" s="157"/>
      <c r="T171" s="157"/>
      <c r="U171" s="157"/>
      <c r="V171" s="157"/>
      <c r="W171" s="157"/>
      <c r="X171" s="157"/>
      <c r="Y171" s="157"/>
      <c r="Z171" s="146"/>
      <c r="AA171" s="146"/>
      <c r="AB171" s="146"/>
      <c r="AC171" s="146"/>
      <c r="AD171" s="146"/>
      <c r="AE171" s="146"/>
      <c r="AF171" s="146"/>
      <c r="AG171" s="146" t="s">
        <v>227</v>
      </c>
      <c r="AH171" s="146">
        <v>0</v>
      </c>
      <c r="AI171" s="146"/>
      <c r="AJ171" s="146"/>
      <c r="AK171" s="146"/>
      <c r="AL171" s="146"/>
      <c r="AM171" s="146"/>
      <c r="AN171" s="146"/>
      <c r="AO171" s="146"/>
      <c r="AP171" s="146"/>
      <c r="AQ171" s="146"/>
      <c r="AR171" s="146"/>
      <c r="AS171" s="146"/>
      <c r="AT171" s="146"/>
      <c r="AU171" s="146"/>
      <c r="AV171" s="146"/>
      <c r="AW171" s="146"/>
      <c r="AX171" s="146"/>
      <c r="AY171" s="146"/>
      <c r="AZ171" s="146"/>
      <c r="BA171" s="146"/>
      <c r="BB171" s="146"/>
      <c r="BC171" s="146"/>
      <c r="BD171" s="146"/>
      <c r="BE171" s="146"/>
      <c r="BF171" s="146"/>
      <c r="BG171" s="146"/>
      <c r="BH171" s="146"/>
    </row>
    <row r="172" spans="1:60" outlineLevel="3" x14ac:dyDescent="0.2">
      <c r="A172" s="153"/>
      <c r="B172" s="154"/>
      <c r="C172" s="193" t="s">
        <v>249</v>
      </c>
      <c r="D172" s="190"/>
      <c r="E172" s="191">
        <v>47.48</v>
      </c>
      <c r="F172" s="157"/>
      <c r="G172" s="157"/>
      <c r="H172" s="157"/>
      <c r="I172" s="157"/>
      <c r="J172" s="157"/>
      <c r="K172" s="157"/>
      <c r="L172" s="157"/>
      <c r="M172" s="157"/>
      <c r="N172" s="156"/>
      <c r="O172" s="156"/>
      <c r="P172" s="156"/>
      <c r="Q172" s="156"/>
      <c r="R172" s="157"/>
      <c r="S172" s="157"/>
      <c r="T172" s="157"/>
      <c r="U172" s="157"/>
      <c r="V172" s="157"/>
      <c r="W172" s="157"/>
      <c r="X172" s="157"/>
      <c r="Y172" s="157"/>
      <c r="Z172" s="146"/>
      <c r="AA172" s="146"/>
      <c r="AB172" s="146"/>
      <c r="AC172" s="146"/>
      <c r="AD172" s="146"/>
      <c r="AE172" s="146"/>
      <c r="AF172" s="146"/>
      <c r="AG172" s="146" t="s">
        <v>227</v>
      </c>
      <c r="AH172" s="146">
        <v>1</v>
      </c>
      <c r="AI172" s="146"/>
      <c r="AJ172" s="146"/>
      <c r="AK172" s="146"/>
      <c r="AL172" s="146"/>
      <c r="AM172" s="146"/>
      <c r="AN172" s="146"/>
      <c r="AO172" s="146"/>
      <c r="AP172" s="146"/>
      <c r="AQ172" s="146"/>
      <c r="AR172" s="146"/>
      <c r="AS172" s="146"/>
      <c r="AT172" s="146"/>
      <c r="AU172" s="146"/>
      <c r="AV172" s="146"/>
      <c r="AW172" s="146"/>
      <c r="AX172" s="146"/>
      <c r="AY172" s="146"/>
      <c r="AZ172" s="146"/>
      <c r="BA172" s="146"/>
      <c r="BB172" s="146"/>
      <c r="BC172" s="146"/>
      <c r="BD172" s="146"/>
      <c r="BE172" s="146"/>
      <c r="BF172" s="146"/>
      <c r="BG172" s="146"/>
      <c r="BH172" s="146"/>
    </row>
    <row r="173" spans="1:60" outlineLevel="1" x14ac:dyDescent="0.2">
      <c r="A173" s="167">
        <v>36</v>
      </c>
      <c r="B173" s="168" t="s">
        <v>375</v>
      </c>
      <c r="C173" s="183" t="s">
        <v>376</v>
      </c>
      <c r="D173" s="169" t="s">
        <v>377</v>
      </c>
      <c r="E173" s="170">
        <v>139.5</v>
      </c>
      <c r="F173" s="171"/>
      <c r="G173" s="172">
        <f>ROUND(E173*F173,2)</f>
        <v>0</v>
      </c>
      <c r="H173" s="171"/>
      <c r="I173" s="172">
        <f>ROUND(E173*H173,2)</f>
        <v>0</v>
      </c>
      <c r="J173" s="171"/>
      <c r="K173" s="172">
        <f>ROUND(E173*J173,2)</f>
        <v>0</v>
      </c>
      <c r="L173" s="172">
        <v>21</v>
      </c>
      <c r="M173" s="172">
        <f>G173*(1+L173/100)</f>
        <v>0</v>
      </c>
      <c r="N173" s="170">
        <v>6.0000000000000002E-5</v>
      </c>
      <c r="O173" s="170">
        <f>ROUND(E173*N173,2)</f>
        <v>0.01</v>
      </c>
      <c r="P173" s="170">
        <v>1E-3</v>
      </c>
      <c r="Q173" s="170">
        <f>ROUND(E173*P173,2)</f>
        <v>0.14000000000000001</v>
      </c>
      <c r="R173" s="172" t="s">
        <v>378</v>
      </c>
      <c r="S173" s="172" t="s">
        <v>182</v>
      </c>
      <c r="T173" s="173" t="s">
        <v>182</v>
      </c>
      <c r="U173" s="157">
        <v>9.7000000000000003E-2</v>
      </c>
      <c r="V173" s="157">
        <f>ROUND(E173*U173,2)</f>
        <v>13.53</v>
      </c>
      <c r="W173" s="157"/>
      <c r="X173" s="157" t="s">
        <v>222</v>
      </c>
      <c r="Y173" s="157" t="s">
        <v>185</v>
      </c>
      <c r="Z173" s="146"/>
      <c r="AA173" s="146"/>
      <c r="AB173" s="146"/>
      <c r="AC173" s="146"/>
      <c r="AD173" s="146"/>
      <c r="AE173" s="146"/>
      <c r="AF173" s="146"/>
      <c r="AG173" s="146" t="s">
        <v>223</v>
      </c>
      <c r="AH173" s="146"/>
      <c r="AI173" s="146"/>
      <c r="AJ173" s="146"/>
      <c r="AK173" s="146"/>
      <c r="AL173" s="146"/>
      <c r="AM173" s="146"/>
      <c r="AN173" s="146"/>
      <c r="AO173" s="146"/>
      <c r="AP173" s="146"/>
      <c r="AQ173" s="146"/>
      <c r="AR173" s="146"/>
      <c r="AS173" s="146"/>
      <c r="AT173" s="146"/>
      <c r="AU173" s="146"/>
      <c r="AV173" s="146"/>
      <c r="AW173" s="146"/>
      <c r="AX173" s="146"/>
      <c r="AY173" s="146"/>
      <c r="AZ173" s="146"/>
      <c r="BA173" s="146"/>
      <c r="BB173" s="146"/>
      <c r="BC173" s="146"/>
      <c r="BD173" s="146"/>
      <c r="BE173" s="146"/>
      <c r="BF173" s="146"/>
      <c r="BG173" s="146"/>
      <c r="BH173" s="146"/>
    </row>
    <row r="174" spans="1:60" outlineLevel="2" x14ac:dyDescent="0.2">
      <c r="A174" s="153"/>
      <c r="B174" s="154"/>
      <c r="C174" s="192" t="s">
        <v>286</v>
      </c>
      <c r="D174" s="188"/>
      <c r="E174" s="189"/>
      <c r="F174" s="157"/>
      <c r="G174" s="157"/>
      <c r="H174" s="157"/>
      <c r="I174" s="157"/>
      <c r="J174" s="157"/>
      <c r="K174" s="157"/>
      <c r="L174" s="157"/>
      <c r="M174" s="157"/>
      <c r="N174" s="156"/>
      <c r="O174" s="156"/>
      <c r="P174" s="156"/>
      <c r="Q174" s="156"/>
      <c r="R174" s="157"/>
      <c r="S174" s="157"/>
      <c r="T174" s="157"/>
      <c r="U174" s="157"/>
      <c r="V174" s="157"/>
      <c r="W174" s="157"/>
      <c r="X174" s="157"/>
      <c r="Y174" s="157"/>
      <c r="Z174" s="146"/>
      <c r="AA174" s="146"/>
      <c r="AB174" s="146"/>
      <c r="AC174" s="146"/>
      <c r="AD174" s="146"/>
      <c r="AE174" s="146"/>
      <c r="AF174" s="146"/>
      <c r="AG174" s="146" t="s">
        <v>227</v>
      </c>
      <c r="AH174" s="146">
        <v>0</v>
      </c>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row>
    <row r="175" spans="1:60" outlineLevel="3" x14ac:dyDescent="0.2">
      <c r="A175" s="153"/>
      <c r="B175" s="154"/>
      <c r="C175" s="192" t="s">
        <v>379</v>
      </c>
      <c r="D175" s="188"/>
      <c r="E175" s="189">
        <v>40</v>
      </c>
      <c r="F175" s="157"/>
      <c r="G175" s="157"/>
      <c r="H175" s="157"/>
      <c r="I175" s="157"/>
      <c r="J175" s="157"/>
      <c r="K175" s="157"/>
      <c r="L175" s="157"/>
      <c r="M175" s="157"/>
      <c r="N175" s="156"/>
      <c r="O175" s="156"/>
      <c r="P175" s="156"/>
      <c r="Q175" s="156"/>
      <c r="R175" s="157"/>
      <c r="S175" s="157"/>
      <c r="T175" s="157"/>
      <c r="U175" s="157"/>
      <c r="V175" s="157"/>
      <c r="W175" s="157"/>
      <c r="X175" s="157"/>
      <c r="Y175" s="157"/>
      <c r="Z175" s="146"/>
      <c r="AA175" s="146"/>
      <c r="AB175" s="146"/>
      <c r="AC175" s="146"/>
      <c r="AD175" s="146"/>
      <c r="AE175" s="146"/>
      <c r="AF175" s="146"/>
      <c r="AG175" s="146" t="s">
        <v>227</v>
      </c>
      <c r="AH175" s="146">
        <v>0</v>
      </c>
      <c r="AI175" s="146"/>
      <c r="AJ175" s="146"/>
      <c r="AK175" s="146"/>
      <c r="AL175" s="146"/>
      <c r="AM175" s="146"/>
      <c r="AN175" s="146"/>
      <c r="AO175" s="146"/>
      <c r="AP175" s="146"/>
      <c r="AQ175" s="146"/>
      <c r="AR175" s="146"/>
      <c r="AS175" s="146"/>
      <c r="AT175" s="146"/>
      <c r="AU175" s="146"/>
      <c r="AV175" s="146"/>
      <c r="AW175" s="146"/>
      <c r="AX175" s="146"/>
      <c r="AY175" s="146"/>
      <c r="AZ175" s="146"/>
      <c r="BA175" s="146"/>
      <c r="BB175" s="146"/>
      <c r="BC175" s="146"/>
      <c r="BD175" s="146"/>
      <c r="BE175" s="146"/>
      <c r="BF175" s="146"/>
      <c r="BG175" s="146"/>
      <c r="BH175" s="146"/>
    </row>
    <row r="176" spans="1:60" outlineLevel="3" x14ac:dyDescent="0.2">
      <c r="A176" s="153"/>
      <c r="B176" s="154"/>
      <c r="C176" s="192" t="s">
        <v>380</v>
      </c>
      <c r="D176" s="188"/>
      <c r="E176" s="189">
        <v>99.5</v>
      </c>
      <c r="F176" s="157"/>
      <c r="G176" s="157"/>
      <c r="H176" s="157"/>
      <c r="I176" s="157"/>
      <c r="J176" s="157"/>
      <c r="K176" s="157"/>
      <c r="L176" s="157"/>
      <c r="M176" s="157"/>
      <c r="N176" s="156"/>
      <c r="O176" s="156"/>
      <c r="P176" s="156"/>
      <c r="Q176" s="156"/>
      <c r="R176" s="157"/>
      <c r="S176" s="157"/>
      <c r="T176" s="157"/>
      <c r="U176" s="157"/>
      <c r="V176" s="157"/>
      <c r="W176" s="157"/>
      <c r="X176" s="157"/>
      <c r="Y176" s="157"/>
      <c r="Z176" s="146"/>
      <c r="AA176" s="146"/>
      <c r="AB176" s="146"/>
      <c r="AC176" s="146"/>
      <c r="AD176" s="146"/>
      <c r="AE176" s="146"/>
      <c r="AF176" s="146"/>
      <c r="AG176" s="146" t="s">
        <v>227</v>
      </c>
      <c r="AH176" s="146">
        <v>0</v>
      </c>
      <c r="AI176" s="146"/>
      <c r="AJ176" s="146"/>
      <c r="AK176" s="146"/>
      <c r="AL176" s="146"/>
      <c r="AM176" s="146"/>
      <c r="AN176" s="146"/>
      <c r="AO176" s="146"/>
      <c r="AP176" s="146"/>
      <c r="AQ176" s="146"/>
      <c r="AR176" s="146"/>
      <c r="AS176" s="146"/>
      <c r="AT176" s="146"/>
      <c r="AU176" s="146"/>
      <c r="AV176" s="146"/>
      <c r="AW176" s="146"/>
      <c r="AX176" s="146"/>
      <c r="AY176" s="146"/>
      <c r="AZ176" s="146"/>
      <c r="BA176" s="146"/>
      <c r="BB176" s="146"/>
      <c r="BC176" s="146"/>
      <c r="BD176" s="146"/>
      <c r="BE176" s="146"/>
      <c r="BF176" s="146"/>
      <c r="BG176" s="146"/>
      <c r="BH176" s="146"/>
    </row>
    <row r="177" spans="1:60" outlineLevel="3" x14ac:dyDescent="0.2">
      <c r="A177" s="153"/>
      <c r="B177" s="154"/>
      <c r="C177" s="193" t="s">
        <v>249</v>
      </c>
      <c r="D177" s="190"/>
      <c r="E177" s="191">
        <v>139.5</v>
      </c>
      <c r="F177" s="157"/>
      <c r="G177" s="157"/>
      <c r="H177" s="157"/>
      <c r="I177" s="157"/>
      <c r="J177" s="157"/>
      <c r="K177" s="157"/>
      <c r="L177" s="157"/>
      <c r="M177" s="157"/>
      <c r="N177" s="156"/>
      <c r="O177" s="156"/>
      <c r="P177" s="156"/>
      <c r="Q177" s="156"/>
      <c r="R177" s="157"/>
      <c r="S177" s="157"/>
      <c r="T177" s="157"/>
      <c r="U177" s="157"/>
      <c r="V177" s="157"/>
      <c r="W177" s="157"/>
      <c r="X177" s="157"/>
      <c r="Y177" s="157"/>
      <c r="Z177" s="146"/>
      <c r="AA177" s="146"/>
      <c r="AB177" s="146"/>
      <c r="AC177" s="146"/>
      <c r="AD177" s="146"/>
      <c r="AE177" s="146"/>
      <c r="AF177" s="146"/>
      <c r="AG177" s="146" t="s">
        <v>227</v>
      </c>
      <c r="AH177" s="146">
        <v>1</v>
      </c>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row>
    <row r="178" spans="1:60" outlineLevel="1" x14ac:dyDescent="0.2">
      <c r="A178" s="167">
        <v>37</v>
      </c>
      <c r="B178" s="168" t="s">
        <v>381</v>
      </c>
      <c r="C178" s="183" t="s">
        <v>382</v>
      </c>
      <c r="D178" s="169" t="s">
        <v>255</v>
      </c>
      <c r="E178" s="170">
        <v>14</v>
      </c>
      <c r="F178" s="171"/>
      <c r="G178" s="172">
        <f>ROUND(E178*F178,2)</f>
        <v>0</v>
      </c>
      <c r="H178" s="171"/>
      <c r="I178" s="172">
        <f>ROUND(E178*H178,2)</f>
        <v>0</v>
      </c>
      <c r="J178" s="171"/>
      <c r="K178" s="172">
        <f>ROUND(E178*J178,2)</f>
        <v>0</v>
      </c>
      <c r="L178" s="172">
        <v>21</v>
      </c>
      <c r="M178" s="172">
        <f>G178*(1+L178/100)</f>
        <v>0</v>
      </c>
      <c r="N178" s="170">
        <v>1.9429999999999999E-2</v>
      </c>
      <c r="O178" s="170">
        <f>ROUND(E178*N178,2)</f>
        <v>0.27</v>
      </c>
      <c r="P178" s="170">
        <v>0</v>
      </c>
      <c r="Q178" s="170">
        <f>ROUND(E178*P178,2)</f>
        <v>0</v>
      </c>
      <c r="R178" s="172"/>
      <c r="S178" s="172" t="s">
        <v>256</v>
      </c>
      <c r="T178" s="173" t="s">
        <v>257</v>
      </c>
      <c r="U178" s="157">
        <v>0</v>
      </c>
      <c r="V178" s="157">
        <f>ROUND(E178*U178,2)</f>
        <v>0</v>
      </c>
      <c r="W178" s="157"/>
      <c r="X178" s="157" t="s">
        <v>222</v>
      </c>
      <c r="Y178" s="157" t="s">
        <v>185</v>
      </c>
      <c r="Z178" s="146"/>
      <c r="AA178" s="146"/>
      <c r="AB178" s="146"/>
      <c r="AC178" s="146"/>
      <c r="AD178" s="146"/>
      <c r="AE178" s="146"/>
      <c r="AF178" s="146"/>
      <c r="AG178" s="146" t="s">
        <v>223</v>
      </c>
      <c r="AH178" s="146"/>
      <c r="AI178" s="146"/>
      <c r="AJ178" s="146"/>
      <c r="AK178" s="146"/>
      <c r="AL178" s="146"/>
      <c r="AM178" s="146"/>
      <c r="AN178" s="146"/>
      <c r="AO178" s="146"/>
      <c r="AP178" s="146"/>
      <c r="AQ178" s="146"/>
      <c r="AR178" s="146"/>
      <c r="AS178" s="146"/>
      <c r="AT178" s="146"/>
      <c r="AU178" s="146"/>
      <c r="AV178" s="146"/>
      <c r="AW178" s="146"/>
      <c r="AX178" s="146"/>
      <c r="AY178" s="146"/>
      <c r="AZ178" s="146"/>
      <c r="BA178" s="146"/>
      <c r="BB178" s="146"/>
      <c r="BC178" s="146"/>
      <c r="BD178" s="146"/>
      <c r="BE178" s="146"/>
      <c r="BF178" s="146"/>
      <c r="BG178" s="146"/>
      <c r="BH178" s="146"/>
    </row>
    <row r="179" spans="1:60" outlineLevel="2" x14ac:dyDescent="0.2">
      <c r="A179" s="153"/>
      <c r="B179" s="154"/>
      <c r="C179" s="192" t="s">
        <v>286</v>
      </c>
      <c r="D179" s="188"/>
      <c r="E179" s="189"/>
      <c r="F179" s="157"/>
      <c r="G179" s="157"/>
      <c r="H179" s="157"/>
      <c r="I179" s="157"/>
      <c r="J179" s="157"/>
      <c r="K179" s="157"/>
      <c r="L179" s="157"/>
      <c r="M179" s="157"/>
      <c r="N179" s="156"/>
      <c r="O179" s="156"/>
      <c r="P179" s="156"/>
      <c r="Q179" s="156"/>
      <c r="R179" s="157"/>
      <c r="S179" s="157"/>
      <c r="T179" s="157"/>
      <c r="U179" s="157"/>
      <c r="V179" s="157"/>
      <c r="W179" s="157"/>
      <c r="X179" s="157"/>
      <c r="Y179" s="157"/>
      <c r="Z179" s="146"/>
      <c r="AA179" s="146"/>
      <c r="AB179" s="146"/>
      <c r="AC179" s="146"/>
      <c r="AD179" s="146"/>
      <c r="AE179" s="146"/>
      <c r="AF179" s="146"/>
      <c r="AG179" s="146" t="s">
        <v>227</v>
      </c>
      <c r="AH179" s="146">
        <v>0</v>
      </c>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row>
    <row r="180" spans="1:60" outlineLevel="3" x14ac:dyDescent="0.2">
      <c r="A180" s="153"/>
      <c r="B180" s="154"/>
      <c r="C180" s="192" t="s">
        <v>383</v>
      </c>
      <c r="D180" s="188"/>
      <c r="E180" s="189">
        <v>2</v>
      </c>
      <c r="F180" s="157"/>
      <c r="G180" s="157"/>
      <c r="H180" s="157"/>
      <c r="I180" s="157"/>
      <c r="J180" s="157"/>
      <c r="K180" s="157"/>
      <c r="L180" s="157"/>
      <c r="M180" s="157"/>
      <c r="N180" s="156"/>
      <c r="O180" s="156"/>
      <c r="P180" s="156"/>
      <c r="Q180" s="156"/>
      <c r="R180" s="157"/>
      <c r="S180" s="157"/>
      <c r="T180" s="157"/>
      <c r="U180" s="157"/>
      <c r="V180" s="157"/>
      <c r="W180" s="157"/>
      <c r="X180" s="157"/>
      <c r="Y180" s="157"/>
      <c r="Z180" s="146"/>
      <c r="AA180" s="146"/>
      <c r="AB180" s="146"/>
      <c r="AC180" s="146"/>
      <c r="AD180" s="146"/>
      <c r="AE180" s="146"/>
      <c r="AF180" s="146"/>
      <c r="AG180" s="146" t="s">
        <v>227</v>
      </c>
      <c r="AH180" s="146">
        <v>0</v>
      </c>
      <c r="AI180" s="146"/>
      <c r="AJ180" s="146"/>
      <c r="AK180" s="146"/>
      <c r="AL180" s="146"/>
      <c r="AM180" s="146"/>
      <c r="AN180" s="146"/>
      <c r="AO180" s="146"/>
      <c r="AP180" s="146"/>
      <c r="AQ180" s="146"/>
      <c r="AR180" s="146"/>
      <c r="AS180" s="146"/>
      <c r="AT180" s="146"/>
      <c r="AU180" s="146"/>
      <c r="AV180" s="146"/>
      <c r="AW180" s="146"/>
      <c r="AX180" s="146"/>
      <c r="AY180" s="146"/>
      <c r="AZ180" s="146"/>
      <c r="BA180" s="146"/>
      <c r="BB180" s="146"/>
      <c r="BC180" s="146"/>
      <c r="BD180" s="146"/>
      <c r="BE180" s="146"/>
      <c r="BF180" s="146"/>
      <c r="BG180" s="146"/>
      <c r="BH180" s="146"/>
    </row>
    <row r="181" spans="1:60" outlineLevel="3" x14ac:dyDescent="0.2">
      <c r="A181" s="153"/>
      <c r="B181" s="154"/>
      <c r="C181" s="192" t="s">
        <v>384</v>
      </c>
      <c r="D181" s="188"/>
      <c r="E181" s="189">
        <v>5</v>
      </c>
      <c r="F181" s="157"/>
      <c r="G181" s="157"/>
      <c r="H181" s="157"/>
      <c r="I181" s="157"/>
      <c r="J181" s="157"/>
      <c r="K181" s="157"/>
      <c r="L181" s="157"/>
      <c r="M181" s="157"/>
      <c r="N181" s="156"/>
      <c r="O181" s="156"/>
      <c r="P181" s="156"/>
      <c r="Q181" s="156"/>
      <c r="R181" s="157"/>
      <c r="S181" s="157"/>
      <c r="T181" s="157"/>
      <c r="U181" s="157"/>
      <c r="V181" s="157"/>
      <c r="W181" s="157"/>
      <c r="X181" s="157"/>
      <c r="Y181" s="157"/>
      <c r="Z181" s="146"/>
      <c r="AA181" s="146"/>
      <c r="AB181" s="146"/>
      <c r="AC181" s="146"/>
      <c r="AD181" s="146"/>
      <c r="AE181" s="146"/>
      <c r="AF181" s="146"/>
      <c r="AG181" s="146" t="s">
        <v>227</v>
      </c>
      <c r="AH181" s="146">
        <v>0</v>
      </c>
      <c r="AI181" s="146"/>
      <c r="AJ181" s="146"/>
      <c r="AK181" s="146"/>
      <c r="AL181" s="146"/>
      <c r="AM181" s="146"/>
      <c r="AN181" s="146"/>
      <c r="AO181" s="146"/>
      <c r="AP181" s="146"/>
      <c r="AQ181" s="146"/>
      <c r="AR181" s="146"/>
      <c r="AS181" s="146"/>
      <c r="AT181" s="146"/>
      <c r="AU181" s="146"/>
      <c r="AV181" s="146"/>
      <c r="AW181" s="146"/>
      <c r="AX181" s="146"/>
      <c r="AY181" s="146"/>
      <c r="AZ181" s="146"/>
      <c r="BA181" s="146"/>
      <c r="BB181" s="146"/>
      <c r="BC181" s="146"/>
      <c r="BD181" s="146"/>
      <c r="BE181" s="146"/>
      <c r="BF181" s="146"/>
      <c r="BG181" s="146"/>
      <c r="BH181" s="146"/>
    </row>
    <row r="182" spans="1:60" outlineLevel="3" x14ac:dyDescent="0.2">
      <c r="A182" s="153"/>
      <c r="B182" s="154"/>
      <c r="C182" s="192" t="s">
        <v>385</v>
      </c>
      <c r="D182" s="188"/>
      <c r="E182" s="189">
        <v>4</v>
      </c>
      <c r="F182" s="157"/>
      <c r="G182" s="157"/>
      <c r="H182" s="157"/>
      <c r="I182" s="157"/>
      <c r="J182" s="157"/>
      <c r="K182" s="157"/>
      <c r="L182" s="157"/>
      <c r="M182" s="157"/>
      <c r="N182" s="156"/>
      <c r="O182" s="156"/>
      <c r="P182" s="156"/>
      <c r="Q182" s="156"/>
      <c r="R182" s="157"/>
      <c r="S182" s="157"/>
      <c r="T182" s="157"/>
      <c r="U182" s="157"/>
      <c r="V182" s="157"/>
      <c r="W182" s="157"/>
      <c r="X182" s="157"/>
      <c r="Y182" s="157"/>
      <c r="Z182" s="146"/>
      <c r="AA182" s="146"/>
      <c r="AB182" s="146"/>
      <c r="AC182" s="146"/>
      <c r="AD182" s="146"/>
      <c r="AE182" s="146"/>
      <c r="AF182" s="146"/>
      <c r="AG182" s="146" t="s">
        <v>227</v>
      </c>
      <c r="AH182" s="146">
        <v>0</v>
      </c>
      <c r="AI182" s="146"/>
      <c r="AJ182" s="146"/>
      <c r="AK182" s="146"/>
      <c r="AL182" s="146"/>
      <c r="AM182" s="146"/>
      <c r="AN182" s="146"/>
      <c r="AO182" s="146"/>
      <c r="AP182" s="146"/>
      <c r="AQ182" s="146"/>
      <c r="AR182" s="146"/>
      <c r="AS182" s="146"/>
      <c r="AT182" s="146"/>
      <c r="AU182" s="146"/>
      <c r="AV182" s="146"/>
      <c r="AW182" s="146"/>
      <c r="AX182" s="146"/>
      <c r="AY182" s="146"/>
      <c r="AZ182" s="146"/>
      <c r="BA182" s="146"/>
      <c r="BB182" s="146"/>
      <c r="BC182" s="146"/>
      <c r="BD182" s="146"/>
      <c r="BE182" s="146"/>
      <c r="BF182" s="146"/>
      <c r="BG182" s="146"/>
      <c r="BH182" s="146"/>
    </row>
    <row r="183" spans="1:60" outlineLevel="3" x14ac:dyDescent="0.2">
      <c r="A183" s="153"/>
      <c r="B183" s="154"/>
      <c r="C183" s="192" t="s">
        <v>386</v>
      </c>
      <c r="D183" s="188"/>
      <c r="E183" s="189">
        <v>1</v>
      </c>
      <c r="F183" s="157"/>
      <c r="G183" s="157"/>
      <c r="H183" s="157"/>
      <c r="I183" s="157"/>
      <c r="J183" s="157"/>
      <c r="K183" s="157"/>
      <c r="L183" s="157"/>
      <c r="M183" s="157"/>
      <c r="N183" s="156"/>
      <c r="O183" s="156"/>
      <c r="P183" s="156"/>
      <c r="Q183" s="156"/>
      <c r="R183" s="157"/>
      <c r="S183" s="157"/>
      <c r="T183" s="157"/>
      <c r="U183" s="157"/>
      <c r="V183" s="157"/>
      <c r="W183" s="157"/>
      <c r="X183" s="157"/>
      <c r="Y183" s="157"/>
      <c r="Z183" s="146"/>
      <c r="AA183" s="146"/>
      <c r="AB183" s="146"/>
      <c r="AC183" s="146"/>
      <c r="AD183" s="146"/>
      <c r="AE183" s="146"/>
      <c r="AF183" s="146"/>
      <c r="AG183" s="146" t="s">
        <v>227</v>
      </c>
      <c r="AH183" s="146">
        <v>0</v>
      </c>
      <c r="AI183" s="146"/>
      <c r="AJ183" s="146"/>
      <c r="AK183" s="146"/>
      <c r="AL183" s="146"/>
      <c r="AM183" s="146"/>
      <c r="AN183" s="146"/>
      <c r="AO183" s="146"/>
      <c r="AP183" s="146"/>
      <c r="AQ183" s="146"/>
      <c r="AR183" s="146"/>
      <c r="AS183" s="146"/>
      <c r="AT183" s="146"/>
      <c r="AU183" s="146"/>
      <c r="AV183" s="146"/>
      <c r="AW183" s="146"/>
      <c r="AX183" s="146"/>
      <c r="AY183" s="146"/>
      <c r="AZ183" s="146"/>
      <c r="BA183" s="146"/>
      <c r="BB183" s="146"/>
      <c r="BC183" s="146"/>
      <c r="BD183" s="146"/>
      <c r="BE183" s="146"/>
      <c r="BF183" s="146"/>
      <c r="BG183" s="146"/>
      <c r="BH183" s="146"/>
    </row>
    <row r="184" spans="1:60" outlineLevel="3" x14ac:dyDescent="0.2">
      <c r="A184" s="153"/>
      <c r="B184" s="154"/>
      <c r="C184" s="192" t="s">
        <v>387</v>
      </c>
      <c r="D184" s="188"/>
      <c r="E184" s="189">
        <v>2</v>
      </c>
      <c r="F184" s="157"/>
      <c r="G184" s="157"/>
      <c r="H184" s="157"/>
      <c r="I184" s="157"/>
      <c r="J184" s="157"/>
      <c r="K184" s="157"/>
      <c r="L184" s="157"/>
      <c r="M184" s="157"/>
      <c r="N184" s="156"/>
      <c r="O184" s="156"/>
      <c r="P184" s="156"/>
      <c r="Q184" s="156"/>
      <c r="R184" s="157"/>
      <c r="S184" s="157"/>
      <c r="T184" s="157"/>
      <c r="U184" s="157"/>
      <c r="V184" s="157"/>
      <c r="W184" s="157"/>
      <c r="X184" s="157"/>
      <c r="Y184" s="157"/>
      <c r="Z184" s="146"/>
      <c r="AA184" s="146"/>
      <c r="AB184" s="146"/>
      <c r="AC184" s="146"/>
      <c r="AD184" s="146"/>
      <c r="AE184" s="146"/>
      <c r="AF184" s="146"/>
      <c r="AG184" s="146" t="s">
        <v>227</v>
      </c>
      <c r="AH184" s="146">
        <v>0</v>
      </c>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row>
    <row r="185" spans="1:60" outlineLevel="3" x14ac:dyDescent="0.2">
      <c r="A185" s="153"/>
      <c r="B185" s="154"/>
      <c r="C185" s="193" t="s">
        <v>249</v>
      </c>
      <c r="D185" s="190"/>
      <c r="E185" s="191">
        <v>14</v>
      </c>
      <c r="F185" s="157"/>
      <c r="G185" s="157"/>
      <c r="H185" s="157"/>
      <c r="I185" s="157"/>
      <c r="J185" s="157"/>
      <c r="K185" s="157"/>
      <c r="L185" s="157"/>
      <c r="M185" s="157"/>
      <c r="N185" s="156"/>
      <c r="O185" s="156"/>
      <c r="P185" s="156"/>
      <c r="Q185" s="156"/>
      <c r="R185" s="157"/>
      <c r="S185" s="157"/>
      <c r="T185" s="157"/>
      <c r="U185" s="157"/>
      <c r="V185" s="157"/>
      <c r="W185" s="157"/>
      <c r="X185" s="157"/>
      <c r="Y185" s="157"/>
      <c r="Z185" s="146"/>
      <c r="AA185" s="146"/>
      <c r="AB185" s="146"/>
      <c r="AC185" s="146"/>
      <c r="AD185" s="146"/>
      <c r="AE185" s="146"/>
      <c r="AF185" s="146"/>
      <c r="AG185" s="146" t="s">
        <v>227</v>
      </c>
      <c r="AH185" s="146">
        <v>1</v>
      </c>
      <c r="AI185" s="146"/>
      <c r="AJ185" s="146"/>
      <c r="AK185" s="146"/>
      <c r="AL185" s="146"/>
      <c r="AM185" s="146"/>
      <c r="AN185" s="146"/>
      <c r="AO185" s="146"/>
      <c r="AP185" s="146"/>
      <c r="AQ185" s="146"/>
      <c r="AR185" s="146"/>
      <c r="AS185" s="146"/>
      <c r="AT185" s="146"/>
      <c r="AU185" s="146"/>
      <c r="AV185" s="146"/>
      <c r="AW185" s="146"/>
      <c r="AX185" s="146"/>
      <c r="AY185" s="146"/>
      <c r="AZ185" s="146"/>
      <c r="BA185" s="146"/>
      <c r="BB185" s="146"/>
      <c r="BC185" s="146"/>
      <c r="BD185" s="146"/>
      <c r="BE185" s="146"/>
      <c r="BF185" s="146"/>
      <c r="BG185" s="146"/>
      <c r="BH185" s="146"/>
    </row>
    <row r="186" spans="1:60" outlineLevel="1" x14ac:dyDescent="0.2">
      <c r="A186" s="167">
        <v>38</v>
      </c>
      <c r="B186" s="168" t="s">
        <v>388</v>
      </c>
      <c r="C186" s="183" t="s">
        <v>389</v>
      </c>
      <c r="D186" s="169" t="s">
        <v>255</v>
      </c>
      <c r="E186" s="170">
        <v>1</v>
      </c>
      <c r="F186" s="171"/>
      <c r="G186" s="172">
        <f>ROUND(E186*F186,2)</f>
        <v>0</v>
      </c>
      <c r="H186" s="171"/>
      <c r="I186" s="172">
        <f>ROUND(E186*H186,2)</f>
        <v>0</v>
      </c>
      <c r="J186" s="171"/>
      <c r="K186" s="172">
        <f>ROUND(E186*J186,2)</f>
        <v>0</v>
      </c>
      <c r="L186" s="172">
        <v>21</v>
      </c>
      <c r="M186" s="172">
        <f>G186*(1+L186/100)</f>
        <v>0</v>
      </c>
      <c r="N186" s="170">
        <v>1.9429999999999999E-2</v>
      </c>
      <c r="O186" s="170">
        <f>ROUND(E186*N186,2)</f>
        <v>0.02</v>
      </c>
      <c r="P186" s="170">
        <v>0</v>
      </c>
      <c r="Q186" s="170">
        <f>ROUND(E186*P186,2)</f>
        <v>0</v>
      </c>
      <c r="R186" s="172"/>
      <c r="S186" s="172" t="s">
        <v>256</v>
      </c>
      <c r="T186" s="173" t="s">
        <v>257</v>
      </c>
      <c r="U186" s="157">
        <v>0</v>
      </c>
      <c r="V186" s="157">
        <f>ROUND(E186*U186,2)</f>
        <v>0</v>
      </c>
      <c r="W186" s="157"/>
      <c r="X186" s="157" t="s">
        <v>222</v>
      </c>
      <c r="Y186" s="157" t="s">
        <v>185</v>
      </c>
      <c r="Z186" s="146"/>
      <c r="AA186" s="146"/>
      <c r="AB186" s="146"/>
      <c r="AC186" s="146"/>
      <c r="AD186" s="146"/>
      <c r="AE186" s="146"/>
      <c r="AF186" s="146"/>
      <c r="AG186" s="146" t="s">
        <v>223</v>
      </c>
      <c r="AH186" s="146"/>
      <c r="AI186" s="146"/>
      <c r="AJ186" s="146"/>
      <c r="AK186" s="146"/>
      <c r="AL186" s="146"/>
      <c r="AM186" s="146"/>
      <c r="AN186" s="146"/>
      <c r="AO186" s="146"/>
      <c r="AP186" s="146"/>
      <c r="AQ186" s="146"/>
      <c r="AR186" s="146"/>
      <c r="AS186" s="146"/>
      <c r="AT186" s="146"/>
      <c r="AU186" s="146"/>
      <c r="AV186" s="146"/>
      <c r="AW186" s="146"/>
      <c r="AX186" s="146"/>
      <c r="AY186" s="146"/>
      <c r="AZ186" s="146"/>
      <c r="BA186" s="146"/>
      <c r="BB186" s="146"/>
      <c r="BC186" s="146"/>
      <c r="BD186" s="146"/>
      <c r="BE186" s="146"/>
      <c r="BF186" s="146"/>
      <c r="BG186" s="146"/>
      <c r="BH186" s="146"/>
    </row>
    <row r="187" spans="1:60" outlineLevel="2" x14ac:dyDescent="0.2">
      <c r="A187" s="153"/>
      <c r="B187" s="154"/>
      <c r="C187" s="192" t="s">
        <v>286</v>
      </c>
      <c r="D187" s="188"/>
      <c r="E187" s="189"/>
      <c r="F187" s="157"/>
      <c r="G187" s="157"/>
      <c r="H187" s="157"/>
      <c r="I187" s="157"/>
      <c r="J187" s="157"/>
      <c r="K187" s="157"/>
      <c r="L187" s="157"/>
      <c r="M187" s="157"/>
      <c r="N187" s="156"/>
      <c r="O187" s="156"/>
      <c r="P187" s="156"/>
      <c r="Q187" s="156"/>
      <c r="R187" s="157"/>
      <c r="S187" s="157"/>
      <c r="T187" s="157"/>
      <c r="U187" s="157"/>
      <c r="V187" s="157"/>
      <c r="W187" s="157"/>
      <c r="X187" s="157"/>
      <c r="Y187" s="157"/>
      <c r="Z187" s="146"/>
      <c r="AA187" s="146"/>
      <c r="AB187" s="146"/>
      <c r="AC187" s="146"/>
      <c r="AD187" s="146"/>
      <c r="AE187" s="146"/>
      <c r="AF187" s="146"/>
      <c r="AG187" s="146" t="s">
        <v>227</v>
      </c>
      <c r="AH187" s="146">
        <v>0</v>
      </c>
      <c r="AI187" s="146"/>
      <c r="AJ187" s="146"/>
      <c r="AK187" s="146"/>
      <c r="AL187" s="146"/>
      <c r="AM187" s="146"/>
      <c r="AN187" s="146"/>
      <c r="AO187" s="146"/>
      <c r="AP187" s="146"/>
      <c r="AQ187" s="146"/>
      <c r="AR187" s="146"/>
      <c r="AS187" s="146"/>
      <c r="AT187" s="146"/>
      <c r="AU187" s="146"/>
      <c r="AV187" s="146"/>
      <c r="AW187" s="146"/>
      <c r="AX187" s="146"/>
      <c r="AY187" s="146"/>
      <c r="AZ187" s="146"/>
      <c r="BA187" s="146"/>
      <c r="BB187" s="146"/>
      <c r="BC187" s="146"/>
      <c r="BD187" s="146"/>
      <c r="BE187" s="146"/>
      <c r="BF187" s="146"/>
      <c r="BG187" s="146"/>
      <c r="BH187" s="146"/>
    </row>
    <row r="188" spans="1:60" outlineLevel="3" x14ac:dyDescent="0.2">
      <c r="A188" s="153"/>
      <c r="B188" s="154"/>
      <c r="C188" s="192" t="s">
        <v>390</v>
      </c>
      <c r="D188" s="188"/>
      <c r="E188" s="189">
        <v>1</v>
      </c>
      <c r="F188" s="157"/>
      <c r="G188" s="157"/>
      <c r="H188" s="157"/>
      <c r="I188" s="157"/>
      <c r="J188" s="157"/>
      <c r="K188" s="157"/>
      <c r="L188" s="157"/>
      <c r="M188" s="157"/>
      <c r="N188" s="156"/>
      <c r="O188" s="156"/>
      <c r="P188" s="156"/>
      <c r="Q188" s="156"/>
      <c r="R188" s="157"/>
      <c r="S188" s="157"/>
      <c r="T188" s="157"/>
      <c r="U188" s="157"/>
      <c r="V188" s="157"/>
      <c r="W188" s="157"/>
      <c r="X188" s="157"/>
      <c r="Y188" s="157"/>
      <c r="Z188" s="146"/>
      <c r="AA188" s="146"/>
      <c r="AB188" s="146"/>
      <c r="AC188" s="146"/>
      <c r="AD188" s="146"/>
      <c r="AE188" s="146"/>
      <c r="AF188" s="146"/>
      <c r="AG188" s="146" t="s">
        <v>227</v>
      </c>
      <c r="AH188" s="146">
        <v>0</v>
      </c>
      <c r="AI188" s="146"/>
      <c r="AJ188" s="146"/>
      <c r="AK188" s="146"/>
      <c r="AL188" s="146"/>
      <c r="AM188" s="146"/>
      <c r="AN188" s="146"/>
      <c r="AO188" s="146"/>
      <c r="AP188" s="146"/>
      <c r="AQ188" s="146"/>
      <c r="AR188" s="146"/>
      <c r="AS188" s="146"/>
      <c r="AT188" s="146"/>
      <c r="AU188" s="146"/>
      <c r="AV188" s="146"/>
      <c r="AW188" s="146"/>
      <c r="AX188" s="146"/>
      <c r="AY188" s="146"/>
      <c r="AZ188" s="146"/>
      <c r="BA188" s="146"/>
      <c r="BB188" s="146"/>
      <c r="BC188" s="146"/>
      <c r="BD188" s="146"/>
      <c r="BE188" s="146"/>
      <c r="BF188" s="146"/>
      <c r="BG188" s="146"/>
      <c r="BH188" s="146"/>
    </row>
    <row r="189" spans="1:60" x14ac:dyDescent="0.2">
      <c r="A189" s="160" t="s">
        <v>177</v>
      </c>
      <c r="B189" s="161" t="s">
        <v>105</v>
      </c>
      <c r="C189" s="182" t="s">
        <v>106</v>
      </c>
      <c r="D189" s="162"/>
      <c r="E189" s="163"/>
      <c r="F189" s="164"/>
      <c r="G189" s="164">
        <f>SUMIF(AG190:AG191,"&lt;&gt;NOR",G190:G191)</f>
        <v>0</v>
      </c>
      <c r="H189" s="164"/>
      <c r="I189" s="164">
        <f>SUM(I190:I191)</f>
        <v>0</v>
      </c>
      <c r="J189" s="164"/>
      <c r="K189" s="164">
        <f>SUM(K190:K191)</f>
        <v>0</v>
      </c>
      <c r="L189" s="164"/>
      <c r="M189" s="164">
        <f>SUM(M190:M191)</f>
        <v>0</v>
      </c>
      <c r="N189" s="163"/>
      <c r="O189" s="163">
        <f>SUM(O190:O191)</f>
        <v>0</v>
      </c>
      <c r="P189" s="163"/>
      <c r="Q189" s="163">
        <f>SUM(Q190:Q191)</f>
        <v>0</v>
      </c>
      <c r="R189" s="164"/>
      <c r="S189" s="164"/>
      <c r="T189" s="165"/>
      <c r="U189" s="159"/>
      <c r="V189" s="159">
        <f>SUM(V190:V191)</f>
        <v>19.7</v>
      </c>
      <c r="W189" s="159"/>
      <c r="X189" s="159"/>
      <c r="Y189" s="159"/>
      <c r="AG189" t="s">
        <v>178</v>
      </c>
    </row>
    <row r="190" spans="1:60" ht="22.5" outlineLevel="1" x14ac:dyDescent="0.2">
      <c r="A190" s="167">
        <v>39</v>
      </c>
      <c r="B190" s="168" t="s">
        <v>391</v>
      </c>
      <c r="C190" s="183" t="s">
        <v>392</v>
      </c>
      <c r="D190" s="169" t="s">
        <v>238</v>
      </c>
      <c r="E190" s="170">
        <v>20.987179999999999</v>
      </c>
      <c r="F190" s="171"/>
      <c r="G190" s="172">
        <f>ROUND(E190*F190,2)</f>
        <v>0</v>
      </c>
      <c r="H190" s="171"/>
      <c r="I190" s="172">
        <f>ROUND(E190*H190,2)</f>
        <v>0</v>
      </c>
      <c r="J190" s="171"/>
      <c r="K190" s="172">
        <f>ROUND(E190*J190,2)</f>
        <v>0</v>
      </c>
      <c r="L190" s="172">
        <v>21</v>
      </c>
      <c r="M190" s="172">
        <f>G190*(1+L190/100)</f>
        <v>0</v>
      </c>
      <c r="N190" s="170">
        <v>0</v>
      </c>
      <c r="O190" s="170">
        <f>ROUND(E190*N190,2)</f>
        <v>0</v>
      </c>
      <c r="P190" s="170">
        <v>0</v>
      </c>
      <c r="Q190" s="170">
        <f>ROUND(E190*P190,2)</f>
        <v>0</v>
      </c>
      <c r="R190" s="172" t="s">
        <v>285</v>
      </c>
      <c r="S190" s="172" t="s">
        <v>182</v>
      </c>
      <c r="T190" s="173" t="s">
        <v>182</v>
      </c>
      <c r="U190" s="157">
        <v>0.9385</v>
      </c>
      <c r="V190" s="157">
        <f>ROUND(E190*U190,2)</f>
        <v>19.7</v>
      </c>
      <c r="W190" s="157"/>
      <c r="X190" s="157" t="s">
        <v>393</v>
      </c>
      <c r="Y190" s="157" t="s">
        <v>185</v>
      </c>
      <c r="Z190" s="146"/>
      <c r="AA190" s="146"/>
      <c r="AB190" s="146"/>
      <c r="AC190" s="146"/>
      <c r="AD190" s="146"/>
      <c r="AE190" s="146"/>
      <c r="AF190" s="146"/>
      <c r="AG190" s="146" t="s">
        <v>394</v>
      </c>
      <c r="AH190" s="146"/>
      <c r="AI190" s="146"/>
      <c r="AJ190" s="146"/>
      <c r="AK190" s="146"/>
      <c r="AL190" s="146"/>
      <c r="AM190" s="146"/>
      <c r="AN190" s="146"/>
      <c r="AO190" s="146"/>
      <c r="AP190" s="146"/>
      <c r="AQ190" s="146"/>
      <c r="AR190" s="146"/>
      <c r="AS190" s="146"/>
      <c r="AT190" s="146"/>
      <c r="AU190" s="146"/>
      <c r="AV190" s="146"/>
      <c r="AW190" s="146"/>
      <c r="AX190" s="146"/>
      <c r="AY190" s="146"/>
      <c r="AZ190" s="146"/>
      <c r="BA190" s="146"/>
      <c r="BB190" s="146"/>
      <c r="BC190" s="146"/>
      <c r="BD190" s="146"/>
      <c r="BE190" s="146"/>
      <c r="BF190" s="146"/>
      <c r="BG190" s="146"/>
      <c r="BH190" s="146"/>
    </row>
    <row r="191" spans="1:60" outlineLevel="2" x14ac:dyDescent="0.2">
      <c r="A191" s="153"/>
      <c r="B191" s="154"/>
      <c r="C191" s="260" t="s">
        <v>395</v>
      </c>
      <c r="D191" s="261"/>
      <c r="E191" s="261"/>
      <c r="F191" s="261"/>
      <c r="G191" s="261"/>
      <c r="H191" s="157"/>
      <c r="I191" s="157"/>
      <c r="J191" s="157"/>
      <c r="K191" s="157"/>
      <c r="L191" s="157"/>
      <c r="M191" s="157"/>
      <c r="N191" s="156"/>
      <c r="O191" s="156"/>
      <c r="P191" s="156"/>
      <c r="Q191" s="156"/>
      <c r="R191" s="157"/>
      <c r="S191" s="157"/>
      <c r="T191" s="157"/>
      <c r="U191" s="157"/>
      <c r="V191" s="157"/>
      <c r="W191" s="157"/>
      <c r="X191" s="157"/>
      <c r="Y191" s="157"/>
      <c r="Z191" s="146"/>
      <c r="AA191" s="146"/>
      <c r="AB191" s="146"/>
      <c r="AC191" s="146"/>
      <c r="AD191" s="146"/>
      <c r="AE191" s="146"/>
      <c r="AF191" s="146"/>
      <c r="AG191" s="146" t="s">
        <v>225</v>
      </c>
      <c r="AH191" s="146"/>
      <c r="AI191" s="146"/>
      <c r="AJ191" s="146"/>
      <c r="AK191" s="146"/>
      <c r="AL191" s="146"/>
      <c r="AM191" s="146"/>
      <c r="AN191" s="146"/>
      <c r="AO191" s="146"/>
      <c r="AP191" s="146"/>
      <c r="AQ191" s="146"/>
      <c r="AR191" s="146"/>
      <c r="AS191" s="146"/>
      <c r="AT191" s="146"/>
      <c r="AU191" s="146"/>
      <c r="AV191" s="146"/>
      <c r="AW191" s="146"/>
      <c r="AX191" s="146"/>
      <c r="AY191" s="146"/>
      <c r="AZ191" s="146"/>
      <c r="BA191" s="146"/>
      <c r="BB191" s="146"/>
      <c r="BC191" s="146"/>
      <c r="BD191" s="146"/>
      <c r="BE191" s="146"/>
      <c r="BF191" s="146"/>
      <c r="BG191" s="146"/>
      <c r="BH191" s="146"/>
    </row>
    <row r="192" spans="1:60" x14ac:dyDescent="0.2">
      <c r="A192" s="160" t="s">
        <v>177</v>
      </c>
      <c r="B192" s="161" t="s">
        <v>123</v>
      </c>
      <c r="C192" s="182" t="s">
        <v>124</v>
      </c>
      <c r="D192" s="162"/>
      <c r="E192" s="163"/>
      <c r="F192" s="164"/>
      <c r="G192" s="164">
        <f>SUMIF(AG193:AG213,"&lt;&gt;NOR",G193:G213)</f>
        <v>0</v>
      </c>
      <c r="H192" s="164"/>
      <c r="I192" s="164">
        <f>SUM(I193:I213)</f>
        <v>0</v>
      </c>
      <c r="J192" s="164"/>
      <c r="K192" s="164">
        <f>SUM(K193:K213)</f>
        <v>0</v>
      </c>
      <c r="L192" s="164"/>
      <c r="M192" s="164">
        <f>SUM(M193:M213)</f>
        <v>0</v>
      </c>
      <c r="N192" s="163"/>
      <c r="O192" s="163">
        <f>SUM(O193:O213)</f>
        <v>0.52</v>
      </c>
      <c r="P192" s="163"/>
      <c r="Q192" s="163">
        <f>SUM(Q193:Q213)</f>
        <v>0</v>
      </c>
      <c r="R192" s="164"/>
      <c r="S192" s="164"/>
      <c r="T192" s="165"/>
      <c r="U192" s="159"/>
      <c r="V192" s="159">
        <f>SUM(V193:V213)</f>
        <v>30.999999999999996</v>
      </c>
      <c r="W192" s="159"/>
      <c r="X192" s="159"/>
      <c r="Y192" s="159"/>
      <c r="AG192" t="s">
        <v>178</v>
      </c>
    </row>
    <row r="193" spans="1:60" outlineLevel="1" x14ac:dyDescent="0.2">
      <c r="A193" s="167">
        <v>40</v>
      </c>
      <c r="B193" s="168" t="s">
        <v>396</v>
      </c>
      <c r="C193" s="183" t="s">
        <v>397</v>
      </c>
      <c r="D193" s="169" t="s">
        <v>230</v>
      </c>
      <c r="E193" s="170">
        <v>18.7</v>
      </c>
      <c r="F193" s="171"/>
      <c r="G193" s="172">
        <f>ROUND(E193*F193,2)</f>
        <v>0</v>
      </c>
      <c r="H193" s="171"/>
      <c r="I193" s="172">
        <f>ROUND(E193*H193,2)</f>
        <v>0</v>
      </c>
      <c r="J193" s="171"/>
      <c r="K193" s="172">
        <f>ROUND(E193*J193,2)</f>
        <v>0</v>
      </c>
      <c r="L193" s="172">
        <v>21</v>
      </c>
      <c r="M193" s="172">
        <f>G193*(1+L193/100)</f>
        <v>0</v>
      </c>
      <c r="N193" s="170">
        <v>2.1000000000000001E-4</v>
      </c>
      <c r="O193" s="170">
        <f>ROUND(E193*N193,2)</f>
        <v>0</v>
      </c>
      <c r="P193" s="170">
        <v>0</v>
      </c>
      <c r="Q193" s="170">
        <f>ROUND(E193*P193,2)</f>
        <v>0</v>
      </c>
      <c r="R193" s="172" t="s">
        <v>398</v>
      </c>
      <c r="S193" s="172" t="s">
        <v>182</v>
      </c>
      <c r="T193" s="173" t="s">
        <v>182</v>
      </c>
      <c r="U193" s="157">
        <v>9.5000000000000001E-2</v>
      </c>
      <c r="V193" s="157">
        <f>ROUND(E193*U193,2)</f>
        <v>1.78</v>
      </c>
      <c r="W193" s="157"/>
      <c r="X193" s="157" t="s">
        <v>222</v>
      </c>
      <c r="Y193" s="157" t="s">
        <v>185</v>
      </c>
      <c r="Z193" s="146"/>
      <c r="AA193" s="146"/>
      <c r="AB193" s="146"/>
      <c r="AC193" s="146"/>
      <c r="AD193" s="146"/>
      <c r="AE193" s="146"/>
      <c r="AF193" s="146"/>
      <c r="AG193" s="146" t="s">
        <v>399</v>
      </c>
      <c r="AH193" s="146"/>
      <c r="AI193" s="146"/>
      <c r="AJ193" s="146"/>
      <c r="AK193" s="146"/>
      <c r="AL193" s="146"/>
      <c r="AM193" s="146"/>
      <c r="AN193" s="146"/>
      <c r="AO193" s="146"/>
      <c r="AP193" s="146"/>
      <c r="AQ193" s="146"/>
      <c r="AR193" s="146"/>
      <c r="AS193" s="146"/>
      <c r="AT193" s="146"/>
      <c r="AU193" s="146"/>
      <c r="AV193" s="146"/>
      <c r="AW193" s="146"/>
      <c r="AX193" s="146"/>
      <c r="AY193" s="146"/>
      <c r="AZ193" s="146"/>
      <c r="BA193" s="146"/>
      <c r="BB193" s="146"/>
      <c r="BC193" s="146"/>
      <c r="BD193" s="146"/>
      <c r="BE193" s="146"/>
      <c r="BF193" s="146"/>
      <c r="BG193" s="146"/>
      <c r="BH193" s="146"/>
    </row>
    <row r="194" spans="1:60" outlineLevel="2" x14ac:dyDescent="0.2">
      <c r="A194" s="153"/>
      <c r="B194" s="154"/>
      <c r="C194" s="192" t="s">
        <v>400</v>
      </c>
      <c r="D194" s="188"/>
      <c r="E194" s="189">
        <v>18.7</v>
      </c>
      <c r="F194" s="157"/>
      <c r="G194" s="157"/>
      <c r="H194" s="157"/>
      <c r="I194" s="157"/>
      <c r="J194" s="157"/>
      <c r="K194" s="157"/>
      <c r="L194" s="157"/>
      <c r="M194" s="157"/>
      <c r="N194" s="156"/>
      <c r="O194" s="156"/>
      <c r="P194" s="156"/>
      <c r="Q194" s="156"/>
      <c r="R194" s="157"/>
      <c r="S194" s="157"/>
      <c r="T194" s="157"/>
      <c r="U194" s="157"/>
      <c r="V194" s="157"/>
      <c r="W194" s="157"/>
      <c r="X194" s="157"/>
      <c r="Y194" s="157"/>
      <c r="Z194" s="146"/>
      <c r="AA194" s="146"/>
      <c r="AB194" s="146"/>
      <c r="AC194" s="146"/>
      <c r="AD194" s="146"/>
      <c r="AE194" s="146"/>
      <c r="AF194" s="146"/>
      <c r="AG194" s="146" t="s">
        <v>227</v>
      </c>
      <c r="AH194" s="146">
        <v>0</v>
      </c>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row>
    <row r="195" spans="1:60" outlineLevel="1" x14ac:dyDescent="0.2">
      <c r="A195" s="167">
        <v>41</v>
      </c>
      <c r="B195" s="168" t="s">
        <v>401</v>
      </c>
      <c r="C195" s="183" t="s">
        <v>402</v>
      </c>
      <c r="D195" s="169" t="s">
        <v>230</v>
      </c>
      <c r="E195" s="170">
        <v>18.7</v>
      </c>
      <c r="F195" s="171"/>
      <c r="G195" s="172">
        <f>ROUND(E195*F195,2)</f>
        <v>0</v>
      </c>
      <c r="H195" s="171"/>
      <c r="I195" s="172">
        <f>ROUND(E195*H195,2)</f>
        <v>0</v>
      </c>
      <c r="J195" s="171"/>
      <c r="K195" s="172">
        <f>ROUND(E195*J195,2)</f>
        <v>0</v>
      </c>
      <c r="L195" s="172">
        <v>21</v>
      </c>
      <c r="M195" s="172">
        <f>G195*(1+L195/100)</f>
        <v>0</v>
      </c>
      <c r="N195" s="170">
        <v>3.3999999999999998E-3</v>
      </c>
      <c r="O195" s="170">
        <f>ROUND(E195*N195,2)</f>
        <v>0.06</v>
      </c>
      <c r="P195" s="170">
        <v>0</v>
      </c>
      <c r="Q195" s="170">
        <f>ROUND(E195*P195,2)</f>
        <v>0</v>
      </c>
      <c r="R195" s="172" t="s">
        <v>398</v>
      </c>
      <c r="S195" s="172" t="s">
        <v>182</v>
      </c>
      <c r="T195" s="173" t="s">
        <v>182</v>
      </c>
      <c r="U195" s="157">
        <v>0.39</v>
      </c>
      <c r="V195" s="157">
        <f>ROUND(E195*U195,2)</f>
        <v>7.29</v>
      </c>
      <c r="W195" s="157"/>
      <c r="X195" s="157" t="s">
        <v>222</v>
      </c>
      <c r="Y195" s="157" t="s">
        <v>185</v>
      </c>
      <c r="Z195" s="146"/>
      <c r="AA195" s="146"/>
      <c r="AB195" s="146"/>
      <c r="AC195" s="146"/>
      <c r="AD195" s="146"/>
      <c r="AE195" s="146"/>
      <c r="AF195" s="146"/>
      <c r="AG195" s="146" t="s">
        <v>223</v>
      </c>
      <c r="AH195" s="146"/>
      <c r="AI195" s="146"/>
      <c r="AJ195" s="146"/>
      <c r="AK195" s="146"/>
      <c r="AL195" s="146"/>
      <c r="AM195" s="146"/>
      <c r="AN195" s="146"/>
      <c r="AO195" s="146"/>
      <c r="AP195" s="146"/>
      <c r="AQ195" s="146"/>
      <c r="AR195" s="146"/>
      <c r="AS195" s="146"/>
      <c r="AT195" s="146"/>
      <c r="AU195" s="146"/>
      <c r="AV195" s="146"/>
      <c r="AW195" s="146"/>
      <c r="AX195" s="146"/>
      <c r="AY195" s="146"/>
      <c r="AZ195" s="146"/>
      <c r="BA195" s="146"/>
      <c r="BB195" s="146"/>
      <c r="BC195" s="146"/>
      <c r="BD195" s="146"/>
      <c r="BE195" s="146"/>
      <c r="BF195" s="146"/>
      <c r="BG195" s="146"/>
      <c r="BH195" s="146"/>
    </row>
    <row r="196" spans="1:60" outlineLevel="2" x14ac:dyDescent="0.2">
      <c r="A196" s="153"/>
      <c r="B196" s="154"/>
      <c r="C196" s="192" t="s">
        <v>400</v>
      </c>
      <c r="D196" s="188"/>
      <c r="E196" s="189">
        <v>18.7</v>
      </c>
      <c r="F196" s="157"/>
      <c r="G196" s="157"/>
      <c r="H196" s="157"/>
      <c r="I196" s="157"/>
      <c r="J196" s="157"/>
      <c r="K196" s="157"/>
      <c r="L196" s="157"/>
      <c r="M196" s="157"/>
      <c r="N196" s="156"/>
      <c r="O196" s="156"/>
      <c r="P196" s="156"/>
      <c r="Q196" s="156"/>
      <c r="R196" s="157"/>
      <c r="S196" s="157"/>
      <c r="T196" s="157"/>
      <c r="U196" s="157"/>
      <c r="V196" s="157"/>
      <c r="W196" s="157"/>
      <c r="X196" s="157"/>
      <c r="Y196" s="157"/>
      <c r="Z196" s="146"/>
      <c r="AA196" s="146"/>
      <c r="AB196" s="146"/>
      <c r="AC196" s="146"/>
      <c r="AD196" s="146"/>
      <c r="AE196" s="146"/>
      <c r="AF196" s="146"/>
      <c r="AG196" s="146" t="s">
        <v>227</v>
      </c>
      <c r="AH196" s="146">
        <v>0</v>
      </c>
      <c r="AI196" s="146"/>
      <c r="AJ196" s="146"/>
      <c r="AK196" s="146"/>
      <c r="AL196" s="146"/>
      <c r="AM196" s="146"/>
      <c r="AN196" s="146"/>
      <c r="AO196" s="146"/>
      <c r="AP196" s="146"/>
      <c r="AQ196" s="146"/>
      <c r="AR196" s="146"/>
      <c r="AS196" s="146"/>
      <c r="AT196" s="146"/>
      <c r="AU196" s="146"/>
      <c r="AV196" s="146"/>
      <c r="AW196" s="146"/>
      <c r="AX196" s="146"/>
      <c r="AY196" s="146"/>
      <c r="AZ196" s="146"/>
      <c r="BA196" s="146"/>
      <c r="BB196" s="146"/>
      <c r="BC196" s="146"/>
      <c r="BD196" s="146"/>
      <c r="BE196" s="146"/>
      <c r="BF196" s="146"/>
      <c r="BG196" s="146"/>
      <c r="BH196" s="146"/>
    </row>
    <row r="197" spans="1:60" outlineLevel="1" x14ac:dyDescent="0.2">
      <c r="A197" s="167">
        <v>42</v>
      </c>
      <c r="B197" s="168" t="s">
        <v>403</v>
      </c>
      <c r="C197" s="183" t="s">
        <v>404</v>
      </c>
      <c r="D197" s="169" t="s">
        <v>230</v>
      </c>
      <c r="E197" s="170">
        <v>18.7</v>
      </c>
      <c r="F197" s="171"/>
      <c r="G197" s="172">
        <f>ROUND(E197*F197,2)</f>
        <v>0</v>
      </c>
      <c r="H197" s="171"/>
      <c r="I197" s="172">
        <f>ROUND(E197*H197,2)</f>
        <v>0</v>
      </c>
      <c r="J197" s="171"/>
      <c r="K197" s="172">
        <f>ROUND(E197*J197,2)</f>
        <v>0</v>
      </c>
      <c r="L197" s="172">
        <v>21</v>
      </c>
      <c r="M197" s="172">
        <f>G197*(1+L197/100)</f>
        <v>0</v>
      </c>
      <c r="N197" s="170">
        <v>2.1000000000000001E-4</v>
      </c>
      <c r="O197" s="170">
        <f>ROUND(E197*N197,2)</f>
        <v>0</v>
      </c>
      <c r="P197" s="170">
        <v>0</v>
      </c>
      <c r="Q197" s="170">
        <f>ROUND(E197*P197,2)</f>
        <v>0</v>
      </c>
      <c r="R197" s="172" t="s">
        <v>405</v>
      </c>
      <c r="S197" s="172" t="s">
        <v>182</v>
      </c>
      <c r="T197" s="173" t="s">
        <v>182</v>
      </c>
      <c r="U197" s="157">
        <v>0.05</v>
      </c>
      <c r="V197" s="157">
        <f>ROUND(E197*U197,2)</f>
        <v>0.94</v>
      </c>
      <c r="W197" s="157"/>
      <c r="X197" s="157" t="s">
        <v>222</v>
      </c>
      <c r="Y197" s="157" t="s">
        <v>185</v>
      </c>
      <c r="Z197" s="146"/>
      <c r="AA197" s="146"/>
      <c r="AB197" s="146"/>
      <c r="AC197" s="146"/>
      <c r="AD197" s="146"/>
      <c r="AE197" s="146"/>
      <c r="AF197" s="146"/>
      <c r="AG197" s="146" t="s">
        <v>223</v>
      </c>
      <c r="AH197" s="146"/>
      <c r="AI197" s="146"/>
      <c r="AJ197" s="146"/>
      <c r="AK197" s="146"/>
      <c r="AL197" s="146"/>
      <c r="AM197" s="146"/>
      <c r="AN197" s="146"/>
      <c r="AO197" s="146"/>
      <c r="AP197" s="146"/>
      <c r="AQ197" s="146"/>
      <c r="AR197" s="146"/>
      <c r="AS197" s="146"/>
      <c r="AT197" s="146"/>
      <c r="AU197" s="146"/>
      <c r="AV197" s="146"/>
      <c r="AW197" s="146"/>
      <c r="AX197" s="146"/>
      <c r="AY197" s="146"/>
      <c r="AZ197" s="146"/>
      <c r="BA197" s="146"/>
      <c r="BB197" s="146"/>
      <c r="BC197" s="146"/>
      <c r="BD197" s="146"/>
      <c r="BE197" s="146"/>
      <c r="BF197" s="146"/>
      <c r="BG197" s="146"/>
      <c r="BH197" s="146"/>
    </row>
    <row r="198" spans="1:60" outlineLevel="2" x14ac:dyDescent="0.2">
      <c r="A198" s="153"/>
      <c r="B198" s="154"/>
      <c r="C198" s="192" t="s">
        <v>400</v>
      </c>
      <c r="D198" s="188"/>
      <c r="E198" s="189">
        <v>18.7</v>
      </c>
      <c r="F198" s="157"/>
      <c r="G198" s="157"/>
      <c r="H198" s="157"/>
      <c r="I198" s="157"/>
      <c r="J198" s="157"/>
      <c r="K198" s="157"/>
      <c r="L198" s="157"/>
      <c r="M198" s="157"/>
      <c r="N198" s="156"/>
      <c r="O198" s="156"/>
      <c r="P198" s="156"/>
      <c r="Q198" s="156"/>
      <c r="R198" s="157"/>
      <c r="S198" s="157"/>
      <c r="T198" s="157"/>
      <c r="U198" s="157"/>
      <c r="V198" s="157"/>
      <c r="W198" s="157"/>
      <c r="X198" s="157"/>
      <c r="Y198" s="157"/>
      <c r="Z198" s="146"/>
      <c r="AA198" s="146"/>
      <c r="AB198" s="146"/>
      <c r="AC198" s="146"/>
      <c r="AD198" s="146"/>
      <c r="AE198" s="146"/>
      <c r="AF198" s="146"/>
      <c r="AG198" s="146" t="s">
        <v>227</v>
      </c>
      <c r="AH198" s="146">
        <v>0</v>
      </c>
      <c r="AI198" s="146"/>
      <c r="AJ198" s="146"/>
      <c r="AK198" s="146"/>
      <c r="AL198" s="146"/>
      <c r="AM198" s="146"/>
      <c r="AN198" s="146"/>
      <c r="AO198" s="146"/>
      <c r="AP198" s="146"/>
      <c r="AQ198" s="146"/>
      <c r="AR198" s="146"/>
      <c r="AS198" s="146"/>
      <c r="AT198" s="146"/>
      <c r="AU198" s="146"/>
      <c r="AV198" s="146"/>
      <c r="AW198" s="146"/>
      <c r="AX198" s="146"/>
      <c r="AY198" s="146"/>
      <c r="AZ198" s="146"/>
      <c r="BA198" s="146"/>
      <c r="BB198" s="146"/>
      <c r="BC198" s="146"/>
      <c r="BD198" s="146"/>
      <c r="BE198" s="146"/>
      <c r="BF198" s="146"/>
      <c r="BG198" s="146"/>
      <c r="BH198" s="146"/>
    </row>
    <row r="199" spans="1:60" ht="22.5" outlineLevel="1" x14ac:dyDescent="0.2">
      <c r="A199" s="167">
        <v>43</v>
      </c>
      <c r="B199" s="168" t="s">
        <v>406</v>
      </c>
      <c r="C199" s="183" t="s">
        <v>407</v>
      </c>
      <c r="D199" s="169" t="s">
        <v>230</v>
      </c>
      <c r="E199" s="170">
        <v>18.7</v>
      </c>
      <c r="F199" s="171"/>
      <c r="G199" s="172">
        <f>ROUND(E199*F199,2)</f>
        <v>0</v>
      </c>
      <c r="H199" s="171"/>
      <c r="I199" s="172">
        <f>ROUND(E199*H199,2)</f>
        <v>0</v>
      </c>
      <c r="J199" s="171"/>
      <c r="K199" s="172">
        <f>ROUND(E199*J199,2)</f>
        <v>0</v>
      </c>
      <c r="L199" s="172">
        <v>21</v>
      </c>
      <c r="M199" s="172">
        <f>G199*(1+L199/100)</f>
        <v>0</v>
      </c>
      <c r="N199" s="170">
        <v>3.9899999999999996E-3</v>
      </c>
      <c r="O199" s="170">
        <f>ROUND(E199*N199,2)</f>
        <v>7.0000000000000007E-2</v>
      </c>
      <c r="P199" s="170">
        <v>0</v>
      </c>
      <c r="Q199" s="170">
        <f>ROUND(E199*P199,2)</f>
        <v>0</v>
      </c>
      <c r="R199" s="172" t="s">
        <v>405</v>
      </c>
      <c r="S199" s="172" t="s">
        <v>182</v>
      </c>
      <c r="T199" s="173" t="s">
        <v>182</v>
      </c>
      <c r="U199" s="157">
        <v>0.97799999999999998</v>
      </c>
      <c r="V199" s="157">
        <f>ROUND(E199*U199,2)</f>
        <v>18.29</v>
      </c>
      <c r="W199" s="157"/>
      <c r="X199" s="157" t="s">
        <v>222</v>
      </c>
      <c r="Y199" s="157" t="s">
        <v>185</v>
      </c>
      <c r="Z199" s="146"/>
      <c r="AA199" s="146"/>
      <c r="AB199" s="146"/>
      <c r="AC199" s="146"/>
      <c r="AD199" s="146"/>
      <c r="AE199" s="146"/>
      <c r="AF199" s="146"/>
      <c r="AG199" s="146" t="s">
        <v>223</v>
      </c>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row>
    <row r="200" spans="1:60" outlineLevel="2" x14ac:dyDescent="0.2">
      <c r="A200" s="153"/>
      <c r="B200" s="154"/>
      <c r="C200" s="192" t="s">
        <v>277</v>
      </c>
      <c r="D200" s="188"/>
      <c r="E200" s="189"/>
      <c r="F200" s="157"/>
      <c r="G200" s="157"/>
      <c r="H200" s="157"/>
      <c r="I200" s="157"/>
      <c r="J200" s="157"/>
      <c r="K200" s="157"/>
      <c r="L200" s="157"/>
      <c r="M200" s="157"/>
      <c r="N200" s="156"/>
      <c r="O200" s="156"/>
      <c r="P200" s="156"/>
      <c r="Q200" s="156"/>
      <c r="R200" s="157"/>
      <c r="S200" s="157"/>
      <c r="T200" s="157"/>
      <c r="U200" s="157"/>
      <c r="V200" s="157"/>
      <c r="W200" s="157"/>
      <c r="X200" s="157"/>
      <c r="Y200" s="157"/>
      <c r="Z200" s="146"/>
      <c r="AA200" s="146"/>
      <c r="AB200" s="146"/>
      <c r="AC200" s="146"/>
      <c r="AD200" s="146"/>
      <c r="AE200" s="146"/>
      <c r="AF200" s="146"/>
      <c r="AG200" s="146" t="s">
        <v>227</v>
      </c>
      <c r="AH200" s="146">
        <v>0</v>
      </c>
      <c r="AI200" s="146"/>
      <c r="AJ200" s="146"/>
      <c r="AK200" s="146"/>
      <c r="AL200" s="146"/>
      <c r="AM200" s="146"/>
      <c r="AN200" s="146"/>
      <c r="AO200" s="146"/>
      <c r="AP200" s="146"/>
      <c r="AQ200" s="146"/>
      <c r="AR200" s="146"/>
      <c r="AS200" s="146"/>
      <c r="AT200" s="146"/>
      <c r="AU200" s="146"/>
      <c r="AV200" s="146"/>
      <c r="AW200" s="146"/>
      <c r="AX200" s="146"/>
      <c r="AY200" s="146"/>
      <c r="AZ200" s="146"/>
      <c r="BA200" s="146"/>
      <c r="BB200" s="146"/>
      <c r="BC200" s="146"/>
      <c r="BD200" s="146"/>
      <c r="BE200" s="146"/>
      <c r="BF200" s="146"/>
      <c r="BG200" s="146"/>
      <c r="BH200" s="146"/>
    </row>
    <row r="201" spans="1:60" outlineLevel="3" x14ac:dyDescent="0.2">
      <c r="A201" s="153"/>
      <c r="B201" s="154"/>
      <c r="C201" s="192" t="s">
        <v>408</v>
      </c>
      <c r="D201" s="188"/>
      <c r="E201" s="189">
        <v>18.7</v>
      </c>
      <c r="F201" s="157"/>
      <c r="G201" s="157"/>
      <c r="H201" s="157"/>
      <c r="I201" s="157"/>
      <c r="J201" s="157"/>
      <c r="K201" s="157"/>
      <c r="L201" s="157"/>
      <c r="M201" s="157"/>
      <c r="N201" s="156"/>
      <c r="O201" s="156"/>
      <c r="P201" s="156"/>
      <c r="Q201" s="156"/>
      <c r="R201" s="157"/>
      <c r="S201" s="157"/>
      <c r="T201" s="157"/>
      <c r="U201" s="157"/>
      <c r="V201" s="157"/>
      <c r="W201" s="157"/>
      <c r="X201" s="157"/>
      <c r="Y201" s="157"/>
      <c r="Z201" s="146"/>
      <c r="AA201" s="146"/>
      <c r="AB201" s="146"/>
      <c r="AC201" s="146"/>
      <c r="AD201" s="146"/>
      <c r="AE201" s="146"/>
      <c r="AF201" s="146"/>
      <c r="AG201" s="146" t="s">
        <v>227</v>
      </c>
      <c r="AH201" s="146">
        <v>0</v>
      </c>
      <c r="AI201" s="146"/>
      <c r="AJ201" s="146"/>
      <c r="AK201" s="146"/>
      <c r="AL201" s="146"/>
      <c r="AM201" s="146"/>
      <c r="AN201" s="146"/>
      <c r="AO201" s="146"/>
      <c r="AP201" s="146"/>
      <c r="AQ201" s="146"/>
      <c r="AR201" s="146"/>
      <c r="AS201" s="146"/>
      <c r="AT201" s="146"/>
      <c r="AU201" s="146"/>
      <c r="AV201" s="146"/>
      <c r="AW201" s="146"/>
      <c r="AX201" s="146"/>
      <c r="AY201" s="146"/>
      <c r="AZ201" s="146"/>
      <c r="BA201" s="146"/>
      <c r="BB201" s="146"/>
      <c r="BC201" s="146"/>
      <c r="BD201" s="146"/>
      <c r="BE201" s="146"/>
      <c r="BF201" s="146"/>
      <c r="BG201" s="146"/>
      <c r="BH201" s="146"/>
    </row>
    <row r="202" spans="1:60" outlineLevel="3" x14ac:dyDescent="0.2">
      <c r="A202" s="153"/>
      <c r="B202" s="154"/>
      <c r="C202" s="193" t="s">
        <v>249</v>
      </c>
      <c r="D202" s="190"/>
      <c r="E202" s="191">
        <v>18.7</v>
      </c>
      <c r="F202" s="157"/>
      <c r="G202" s="157"/>
      <c r="H202" s="157"/>
      <c r="I202" s="157"/>
      <c r="J202" s="157"/>
      <c r="K202" s="157"/>
      <c r="L202" s="157"/>
      <c r="M202" s="157"/>
      <c r="N202" s="156"/>
      <c r="O202" s="156"/>
      <c r="P202" s="156"/>
      <c r="Q202" s="156"/>
      <c r="R202" s="157"/>
      <c r="S202" s="157"/>
      <c r="T202" s="157"/>
      <c r="U202" s="157"/>
      <c r="V202" s="157"/>
      <c r="W202" s="157"/>
      <c r="X202" s="157"/>
      <c r="Y202" s="157"/>
      <c r="Z202" s="146"/>
      <c r="AA202" s="146"/>
      <c r="AB202" s="146"/>
      <c r="AC202" s="146"/>
      <c r="AD202" s="146"/>
      <c r="AE202" s="146"/>
      <c r="AF202" s="146"/>
      <c r="AG202" s="146" t="s">
        <v>227</v>
      </c>
      <c r="AH202" s="146">
        <v>1</v>
      </c>
      <c r="AI202" s="146"/>
      <c r="AJ202" s="146"/>
      <c r="AK202" s="146"/>
      <c r="AL202" s="146"/>
      <c r="AM202" s="146"/>
      <c r="AN202" s="146"/>
      <c r="AO202" s="146"/>
      <c r="AP202" s="146"/>
      <c r="AQ202" s="146"/>
      <c r="AR202" s="146"/>
      <c r="AS202" s="146"/>
      <c r="AT202" s="146"/>
      <c r="AU202" s="146"/>
      <c r="AV202" s="146"/>
      <c r="AW202" s="146"/>
      <c r="AX202" s="146"/>
      <c r="AY202" s="146"/>
      <c r="AZ202" s="146"/>
      <c r="BA202" s="146"/>
      <c r="BB202" s="146"/>
      <c r="BC202" s="146"/>
      <c r="BD202" s="146"/>
      <c r="BE202" s="146"/>
      <c r="BF202" s="146"/>
      <c r="BG202" s="146"/>
      <c r="BH202" s="146"/>
    </row>
    <row r="203" spans="1:60" outlineLevel="1" x14ac:dyDescent="0.2">
      <c r="A203" s="167">
        <v>44</v>
      </c>
      <c r="B203" s="168" t="s">
        <v>409</v>
      </c>
      <c r="C203" s="183" t="s">
        <v>410</v>
      </c>
      <c r="D203" s="169" t="s">
        <v>309</v>
      </c>
      <c r="E203" s="170">
        <v>26.15</v>
      </c>
      <c r="F203" s="171"/>
      <c r="G203" s="172">
        <f>ROUND(E203*F203,2)</f>
        <v>0</v>
      </c>
      <c r="H203" s="171"/>
      <c r="I203" s="172">
        <f>ROUND(E203*H203,2)</f>
        <v>0</v>
      </c>
      <c r="J203" s="171"/>
      <c r="K203" s="172">
        <f>ROUND(E203*J203,2)</f>
        <v>0</v>
      </c>
      <c r="L203" s="172">
        <v>21</v>
      </c>
      <c r="M203" s="172">
        <f>G203*(1+L203/100)</f>
        <v>0</v>
      </c>
      <c r="N203" s="170">
        <v>4.0000000000000003E-5</v>
      </c>
      <c r="O203" s="170">
        <f>ROUND(E203*N203,2)</f>
        <v>0</v>
      </c>
      <c r="P203" s="170">
        <v>0</v>
      </c>
      <c r="Q203" s="170">
        <f>ROUND(E203*P203,2)</f>
        <v>0</v>
      </c>
      <c r="R203" s="172" t="s">
        <v>405</v>
      </c>
      <c r="S203" s="172" t="s">
        <v>182</v>
      </c>
      <c r="T203" s="173" t="s">
        <v>182</v>
      </c>
      <c r="U203" s="157">
        <v>7.0000000000000007E-2</v>
      </c>
      <c r="V203" s="157">
        <f>ROUND(E203*U203,2)</f>
        <v>1.83</v>
      </c>
      <c r="W203" s="157"/>
      <c r="X203" s="157" t="s">
        <v>222</v>
      </c>
      <c r="Y203" s="157" t="s">
        <v>185</v>
      </c>
      <c r="Z203" s="146"/>
      <c r="AA203" s="146"/>
      <c r="AB203" s="146"/>
      <c r="AC203" s="146"/>
      <c r="AD203" s="146"/>
      <c r="AE203" s="146"/>
      <c r="AF203" s="146"/>
      <c r="AG203" s="146" t="s">
        <v>399</v>
      </c>
      <c r="AH203" s="146"/>
      <c r="AI203" s="146"/>
      <c r="AJ203" s="146"/>
      <c r="AK203" s="146"/>
      <c r="AL203" s="146"/>
      <c r="AM203" s="146"/>
      <c r="AN203" s="146"/>
      <c r="AO203" s="146"/>
      <c r="AP203" s="146"/>
      <c r="AQ203" s="146"/>
      <c r="AR203" s="146"/>
      <c r="AS203" s="146"/>
      <c r="AT203" s="146"/>
      <c r="AU203" s="146"/>
      <c r="AV203" s="146"/>
      <c r="AW203" s="146"/>
      <c r="AX203" s="146"/>
      <c r="AY203" s="146"/>
      <c r="AZ203" s="146"/>
      <c r="BA203" s="146"/>
      <c r="BB203" s="146"/>
      <c r="BC203" s="146"/>
      <c r="BD203" s="146"/>
      <c r="BE203" s="146"/>
      <c r="BF203" s="146"/>
      <c r="BG203" s="146"/>
      <c r="BH203" s="146"/>
    </row>
    <row r="204" spans="1:60" outlineLevel="2" x14ac:dyDescent="0.2">
      <c r="A204" s="153"/>
      <c r="B204" s="154"/>
      <c r="C204" s="192" t="s">
        <v>277</v>
      </c>
      <c r="D204" s="188"/>
      <c r="E204" s="189"/>
      <c r="F204" s="157"/>
      <c r="G204" s="157"/>
      <c r="H204" s="157"/>
      <c r="I204" s="157"/>
      <c r="J204" s="157"/>
      <c r="K204" s="157"/>
      <c r="L204" s="157"/>
      <c r="M204" s="157"/>
      <c r="N204" s="156"/>
      <c r="O204" s="156"/>
      <c r="P204" s="156"/>
      <c r="Q204" s="156"/>
      <c r="R204" s="157"/>
      <c r="S204" s="157"/>
      <c r="T204" s="157"/>
      <c r="U204" s="157"/>
      <c r="V204" s="157"/>
      <c r="W204" s="157"/>
      <c r="X204" s="157"/>
      <c r="Y204" s="157"/>
      <c r="Z204" s="146"/>
      <c r="AA204" s="146"/>
      <c r="AB204" s="146"/>
      <c r="AC204" s="146"/>
      <c r="AD204" s="146"/>
      <c r="AE204" s="146"/>
      <c r="AF204" s="146"/>
      <c r="AG204" s="146" t="s">
        <v>227</v>
      </c>
      <c r="AH204" s="146">
        <v>0</v>
      </c>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row>
    <row r="205" spans="1:60" outlineLevel="3" x14ac:dyDescent="0.2">
      <c r="A205" s="153"/>
      <c r="B205" s="154"/>
      <c r="C205" s="192" t="s">
        <v>411</v>
      </c>
      <c r="D205" s="188"/>
      <c r="E205" s="189">
        <v>26.15</v>
      </c>
      <c r="F205" s="157"/>
      <c r="G205" s="157"/>
      <c r="H205" s="157"/>
      <c r="I205" s="157"/>
      <c r="J205" s="157"/>
      <c r="K205" s="157"/>
      <c r="L205" s="157"/>
      <c r="M205" s="157"/>
      <c r="N205" s="156"/>
      <c r="O205" s="156"/>
      <c r="P205" s="156"/>
      <c r="Q205" s="156"/>
      <c r="R205" s="157"/>
      <c r="S205" s="157"/>
      <c r="T205" s="157"/>
      <c r="U205" s="157"/>
      <c r="V205" s="157"/>
      <c r="W205" s="157"/>
      <c r="X205" s="157"/>
      <c r="Y205" s="157"/>
      <c r="Z205" s="146"/>
      <c r="AA205" s="146"/>
      <c r="AB205" s="146"/>
      <c r="AC205" s="146"/>
      <c r="AD205" s="146"/>
      <c r="AE205" s="146"/>
      <c r="AF205" s="146"/>
      <c r="AG205" s="146" t="s">
        <v>227</v>
      </c>
      <c r="AH205" s="146">
        <v>0</v>
      </c>
      <c r="AI205" s="146"/>
      <c r="AJ205" s="146"/>
      <c r="AK205" s="146"/>
      <c r="AL205" s="146"/>
      <c r="AM205" s="146"/>
      <c r="AN205" s="146"/>
      <c r="AO205" s="146"/>
      <c r="AP205" s="146"/>
      <c r="AQ205" s="146"/>
      <c r="AR205" s="146"/>
      <c r="AS205" s="146"/>
      <c r="AT205" s="146"/>
      <c r="AU205" s="146"/>
      <c r="AV205" s="146"/>
      <c r="AW205" s="146"/>
      <c r="AX205" s="146"/>
      <c r="AY205" s="146"/>
      <c r="AZ205" s="146"/>
      <c r="BA205" s="146"/>
      <c r="BB205" s="146"/>
      <c r="BC205" s="146"/>
      <c r="BD205" s="146"/>
      <c r="BE205" s="146"/>
      <c r="BF205" s="146"/>
      <c r="BG205" s="146"/>
      <c r="BH205" s="146"/>
    </row>
    <row r="206" spans="1:60" outlineLevel="3" x14ac:dyDescent="0.2">
      <c r="A206" s="153"/>
      <c r="B206" s="154"/>
      <c r="C206" s="193" t="s">
        <v>249</v>
      </c>
      <c r="D206" s="190"/>
      <c r="E206" s="191">
        <v>26.15</v>
      </c>
      <c r="F206" s="157"/>
      <c r="G206" s="157"/>
      <c r="H206" s="157"/>
      <c r="I206" s="157"/>
      <c r="J206" s="157"/>
      <c r="K206" s="157"/>
      <c r="L206" s="157"/>
      <c r="M206" s="157"/>
      <c r="N206" s="156"/>
      <c r="O206" s="156"/>
      <c r="P206" s="156"/>
      <c r="Q206" s="156"/>
      <c r="R206" s="157"/>
      <c r="S206" s="157"/>
      <c r="T206" s="157"/>
      <c r="U206" s="157"/>
      <c r="V206" s="157"/>
      <c r="W206" s="157"/>
      <c r="X206" s="157"/>
      <c r="Y206" s="157"/>
      <c r="Z206" s="146"/>
      <c r="AA206" s="146"/>
      <c r="AB206" s="146"/>
      <c r="AC206" s="146"/>
      <c r="AD206" s="146"/>
      <c r="AE206" s="146"/>
      <c r="AF206" s="146"/>
      <c r="AG206" s="146" t="s">
        <v>227</v>
      </c>
      <c r="AH206" s="146">
        <v>1</v>
      </c>
      <c r="AI206" s="146"/>
      <c r="AJ206" s="146"/>
      <c r="AK206" s="146"/>
      <c r="AL206" s="146"/>
      <c r="AM206" s="146"/>
      <c r="AN206" s="146"/>
      <c r="AO206" s="146"/>
      <c r="AP206" s="146"/>
      <c r="AQ206" s="146"/>
      <c r="AR206" s="146"/>
      <c r="AS206" s="146"/>
      <c r="AT206" s="146"/>
      <c r="AU206" s="146"/>
      <c r="AV206" s="146"/>
      <c r="AW206" s="146"/>
      <c r="AX206" s="146"/>
      <c r="AY206" s="146"/>
      <c r="AZ206" s="146"/>
      <c r="BA206" s="146"/>
      <c r="BB206" s="146"/>
      <c r="BC206" s="146"/>
      <c r="BD206" s="146"/>
      <c r="BE206" s="146"/>
      <c r="BF206" s="146"/>
      <c r="BG206" s="146"/>
      <c r="BH206" s="146"/>
    </row>
    <row r="207" spans="1:60" ht="33.75" outlineLevel="1" x14ac:dyDescent="0.2">
      <c r="A207" s="167">
        <v>45</v>
      </c>
      <c r="B207" s="168" t="s">
        <v>412</v>
      </c>
      <c r="C207" s="183" t="s">
        <v>413</v>
      </c>
      <c r="D207" s="169" t="s">
        <v>230</v>
      </c>
      <c r="E207" s="170">
        <v>20.57</v>
      </c>
      <c r="F207" s="171"/>
      <c r="G207" s="172">
        <f>ROUND(E207*F207,2)</f>
        <v>0</v>
      </c>
      <c r="H207" s="171"/>
      <c r="I207" s="172">
        <f>ROUND(E207*H207,2)</f>
        <v>0</v>
      </c>
      <c r="J207" s="171"/>
      <c r="K207" s="172">
        <f>ROUND(E207*J207,2)</f>
        <v>0</v>
      </c>
      <c r="L207" s="172">
        <v>21</v>
      </c>
      <c r="M207" s="172">
        <f>G207*(1+L207/100)</f>
        <v>0</v>
      </c>
      <c r="N207" s="170">
        <v>1.9199999999999998E-2</v>
      </c>
      <c r="O207" s="170">
        <f>ROUND(E207*N207,2)</f>
        <v>0.39</v>
      </c>
      <c r="P207" s="170">
        <v>0</v>
      </c>
      <c r="Q207" s="170">
        <f>ROUND(E207*P207,2)</f>
        <v>0</v>
      </c>
      <c r="R207" s="172" t="s">
        <v>414</v>
      </c>
      <c r="S207" s="172" t="s">
        <v>182</v>
      </c>
      <c r="T207" s="173" t="s">
        <v>182</v>
      </c>
      <c r="U207" s="157">
        <v>0</v>
      </c>
      <c r="V207" s="157">
        <f>ROUND(E207*U207,2)</f>
        <v>0</v>
      </c>
      <c r="W207" s="157"/>
      <c r="X207" s="157" t="s">
        <v>415</v>
      </c>
      <c r="Y207" s="157" t="s">
        <v>185</v>
      </c>
      <c r="Z207" s="146"/>
      <c r="AA207" s="146"/>
      <c r="AB207" s="146"/>
      <c r="AC207" s="146"/>
      <c r="AD207" s="146"/>
      <c r="AE207" s="146"/>
      <c r="AF207" s="146"/>
      <c r="AG207" s="146" t="s">
        <v>416</v>
      </c>
      <c r="AH207" s="146"/>
      <c r="AI207" s="146"/>
      <c r="AJ207" s="146"/>
      <c r="AK207" s="146"/>
      <c r="AL207" s="146"/>
      <c r="AM207" s="146"/>
      <c r="AN207" s="146"/>
      <c r="AO207" s="146"/>
      <c r="AP207" s="146"/>
      <c r="AQ207" s="146"/>
      <c r="AR207" s="146"/>
      <c r="AS207" s="146"/>
      <c r="AT207" s="146"/>
      <c r="AU207" s="146"/>
      <c r="AV207" s="146"/>
      <c r="AW207" s="146"/>
      <c r="AX207" s="146"/>
      <c r="AY207" s="146"/>
      <c r="AZ207" s="146"/>
      <c r="BA207" s="146"/>
      <c r="BB207" s="146"/>
      <c r="BC207" s="146"/>
      <c r="BD207" s="146"/>
      <c r="BE207" s="146"/>
      <c r="BF207" s="146"/>
      <c r="BG207" s="146"/>
      <c r="BH207" s="146"/>
    </row>
    <row r="208" spans="1:60" outlineLevel="2" x14ac:dyDescent="0.2">
      <c r="A208" s="153"/>
      <c r="B208" s="154"/>
      <c r="C208" s="192" t="s">
        <v>417</v>
      </c>
      <c r="D208" s="188"/>
      <c r="E208" s="189"/>
      <c r="F208" s="157"/>
      <c r="G208" s="157"/>
      <c r="H208" s="157"/>
      <c r="I208" s="157"/>
      <c r="J208" s="157"/>
      <c r="K208" s="157"/>
      <c r="L208" s="157"/>
      <c r="M208" s="157"/>
      <c r="N208" s="156"/>
      <c r="O208" s="156"/>
      <c r="P208" s="156"/>
      <c r="Q208" s="156"/>
      <c r="R208" s="157"/>
      <c r="S208" s="157"/>
      <c r="T208" s="157"/>
      <c r="U208" s="157"/>
      <c r="V208" s="157"/>
      <c r="W208" s="157"/>
      <c r="X208" s="157"/>
      <c r="Y208" s="157"/>
      <c r="Z208" s="146"/>
      <c r="AA208" s="146"/>
      <c r="AB208" s="146"/>
      <c r="AC208" s="146"/>
      <c r="AD208" s="146"/>
      <c r="AE208" s="146"/>
      <c r="AF208" s="146"/>
      <c r="AG208" s="146" t="s">
        <v>227</v>
      </c>
      <c r="AH208" s="146">
        <v>0</v>
      </c>
      <c r="AI208" s="146"/>
      <c r="AJ208" s="146"/>
      <c r="AK208" s="146"/>
      <c r="AL208" s="146"/>
      <c r="AM208" s="146"/>
      <c r="AN208" s="146"/>
      <c r="AO208" s="146"/>
      <c r="AP208" s="146"/>
      <c r="AQ208" s="146"/>
      <c r="AR208" s="146"/>
      <c r="AS208" s="146"/>
      <c r="AT208" s="146"/>
      <c r="AU208" s="146"/>
      <c r="AV208" s="146"/>
      <c r="AW208" s="146"/>
      <c r="AX208" s="146"/>
      <c r="AY208" s="146"/>
      <c r="AZ208" s="146"/>
      <c r="BA208" s="146"/>
      <c r="BB208" s="146"/>
      <c r="BC208" s="146"/>
      <c r="BD208" s="146"/>
      <c r="BE208" s="146"/>
      <c r="BF208" s="146"/>
      <c r="BG208" s="146"/>
      <c r="BH208" s="146"/>
    </row>
    <row r="209" spans="1:60" outlineLevel="3" x14ac:dyDescent="0.2">
      <c r="A209" s="153"/>
      <c r="B209" s="154"/>
      <c r="C209" s="192" t="s">
        <v>277</v>
      </c>
      <c r="D209" s="188"/>
      <c r="E209" s="189"/>
      <c r="F209" s="157"/>
      <c r="G209" s="157"/>
      <c r="H209" s="157"/>
      <c r="I209" s="157"/>
      <c r="J209" s="157"/>
      <c r="K209" s="157"/>
      <c r="L209" s="157"/>
      <c r="M209" s="157"/>
      <c r="N209" s="156"/>
      <c r="O209" s="156"/>
      <c r="P209" s="156"/>
      <c r="Q209" s="156"/>
      <c r="R209" s="157"/>
      <c r="S209" s="157"/>
      <c r="T209" s="157"/>
      <c r="U209" s="157"/>
      <c r="V209" s="157"/>
      <c r="W209" s="157"/>
      <c r="X209" s="157"/>
      <c r="Y209" s="157"/>
      <c r="Z209" s="146"/>
      <c r="AA209" s="146"/>
      <c r="AB209" s="146"/>
      <c r="AC209" s="146"/>
      <c r="AD209" s="146"/>
      <c r="AE209" s="146"/>
      <c r="AF209" s="146"/>
      <c r="AG209" s="146" t="s">
        <v>227</v>
      </c>
      <c r="AH209" s="146">
        <v>0</v>
      </c>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row>
    <row r="210" spans="1:60" outlineLevel="3" x14ac:dyDescent="0.2">
      <c r="A210" s="153"/>
      <c r="B210" s="154"/>
      <c r="C210" s="192" t="s">
        <v>418</v>
      </c>
      <c r="D210" s="188"/>
      <c r="E210" s="189">
        <v>20.57</v>
      </c>
      <c r="F210" s="157"/>
      <c r="G210" s="157"/>
      <c r="H210" s="157"/>
      <c r="I210" s="157"/>
      <c r="J210" s="157"/>
      <c r="K210" s="157"/>
      <c r="L210" s="157"/>
      <c r="M210" s="157"/>
      <c r="N210" s="156"/>
      <c r="O210" s="156"/>
      <c r="P210" s="156"/>
      <c r="Q210" s="156"/>
      <c r="R210" s="157"/>
      <c r="S210" s="157"/>
      <c r="T210" s="157"/>
      <c r="U210" s="157"/>
      <c r="V210" s="157"/>
      <c r="W210" s="157"/>
      <c r="X210" s="157"/>
      <c r="Y210" s="157"/>
      <c r="Z210" s="146"/>
      <c r="AA210" s="146"/>
      <c r="AB210" s="146"/>
      <c r="AC210" s="146"/>
      <c r="AD210" s="146"/>
      <c r="AE210" s="146"/>
      <c r="AF210" s="146"/>
      <c r="AG210" s="146" t="s">
        <v>227</v>
      </c>
      <c r="AH210" s="146">
        <v>0</v>
      </c>
      <c r="AI210" s="146"/>
      <c r="AJ210" s="146"/>
      <c r="AK210" s="146"/>
      <c r="AL210" s="146"/>
      <c r="AM210" s="146"/>
      <c r="AN210" s="146"/>
      <c r="AO210" s="146"/>
      <c r="AP210" s="146"/>
      <c r="AQ210" s="146"/>
      <c r="AR210" s="146"/>
      <c r="AS210" s="146"/>
      <c r="AT210" s="146"/>
      <c r="AU210" s="146"/>
      <c r="AV210" s="146"/>
      <c r="AW210" s="146"/>
      <c r="AX210" s="146"/>
      <c r="AY210" s="146"/>
      <c r="AZ210" s="146"/>
      <c r="BA210" s="146"/>
      <c r="BB210" s="146"/>
      <c r="BC210" s="146"/>
      <c r="BD210" s="146"/>
      <c r="BE210" s="146"/>
      <c r="BF210" s="146"/>
      <c r="BG210" s="146"/>
      <c r="BH210" s="146"/>
    </row>
    <row r="211" spans="1:60" outlineLevel="3" x14ac:dyDescent="0.2">
      <c r="A211" s="153"/>
      <c r="B211" s="154"/>
      <c r="C211" s="193" t="s">
        <v>249</v>
      </c>
      <c r="D211" s="190"/>
      <c r="E211" s="191">
        <v>20.57</v>
      </c>
      <c r="F211" s="157"/>
      <c r="G211" s="157"/>
      <c r="H211" s="157"/>
      <c r="I211" s="157"/>
      <c r="J211" s="157"/>
      <c r="K211" s="157"/>
      <c r="L211" s="157"/>
      <c r="M211" s="157"/>
      <c r="N211" s="156"/>
      <c r="O211" s="156"/>
      <c r="P211" s="156"/>
      <c r="Q211" s="156"/>
      <c r="R211" s="157"/>
      <c r="S211" s="157"/>
      <c r="T211" s="157"/>
      <c r="U211" s="157"/>
      <c r="V211" s="157"/>
      <c r="W211" s="157"/>
      <c r="X211" s="157"/>
      <c r="Y211" s="157"/>
      <c r="Z211" s="146"/>
      <c r="AA211" s="146"/>
      <c r="AB211" s="146"/>
      <c r="AC211" s="146"/>
      <c r="AD211" s="146"/>
      <c r="AE211" s="146"/>
      <c r="AF211" s="146"/>
      <c r="AG211" s="146" t="s">
        <v>227</v>
      </c>
      <c r="AH211" s="146">
        <v>1</v>
      </c>
      <c r="AI211" s="146"/>
      <c r="AJ211" s="146"/>
      <c r="AK211" s="146"/>
      <c r="AL211" s="146"/>
      <c r="AM211" s="146"/>
      <c r="AN211" s="146"/>
      <c r="AO211" s="146"/>
      <c r="AP211" s="146"/>
      <c r="AQ211" s="146"/>
      <c r="AR211" s="146"/>
      <c r="AS211" s="146"/>
      <c r="AT211" s="146"/>
      <c r="AU211" s="146"/>
      <c r="AV211" s="146"/>
      <c r="AW211" s="146"/>
      <c r="AX211" s="146"/>
      <c r="AY211" s="146"/>
      <c r="AZ211" s="146"/>
      <c r="BA211" s="146"/>
      <c r="BB211" s="146"/>
      <c r="BC211" s="146"/>
      <c r="BD211" s="146"/>
      <c r="BE211" s="146"/>
      <c r="BF211" s="146"/>
      <c r="BG211" s="146"/>
      <c r="BH211" s="146"/>
    </row>
    <row r="212" spans="1:60" outlineLevel="1" x14ac:dyDescent="0.2">
      <c r="A212" s="167">
        <v>46</v>
      </c>
      <c r="B212" s="168" t="s">
        <v>419</v>
      </c>
      <c r="C212" s="183" t="s">
        <v>420</v>
      </c>
      <c r="D212" s="169" t="s">
        <v>238</v>
      </c>
      <c r="E212" s="170">
        <v>0.54203999999999997</v>
      </c>
      <c r="F212" s="171"/>
      <c r="G212" s="172">
        <f>ROUND(E212*F212,2)</f>
        <v>0</v>
      </c>
      <c r="H212" s="171"/>
      <c r="I212" s="172">
        <f>ROUND(E212*H212,2)</f>
        <v>0</v>
      </c>
      <c r="J212" s="171"/>
      <c r="K212" s="172">
        <f>ROUND(E212*J212,2)</f>
        <v>0</v>
      </c>
      <c r="L212" s="172">
        <v>21</v>
      </c>
      <c r="M212" s="172">
        <f>G212*(1+L212/100)</f>
        <v>0</v>
      </c>
      <c r="N212" s="170">
        <v>0</v>
      </c>
      <c r="O212" s="170">
        <f>ROUND(E212*N212,2)</f>
        <v>0</v>
      </c>
      <c r="P212" s="170">
        <v>0</v>
      </c>
      <c r="Q212" s="170">
        <f>ROUND(E212*P212,2)</f>
        <v>0</v>
      </c>
      <c r="R212" s="172" t="s">
        <v>405</v>
      </c>
      <c r="S212" s="172" t="s">
        <v>182</v>
      </c>
      <c r="T212" s="173" t="s">
        <v>182</v>
      </c>
      <c r="U212" s="157">
        <v>1.5980000000000001</v>
      </c>
      <c r="V212" s="157">
        <f>ROUND(E212*U212,2)</f>
        <v>0.87</v>
      </c>
      <c r="W212" s="157"/>
      <c r="X212" s="157" t="s">
        <v>393</v>
      </c>
      <c r="Y212" s="157" t="s">
        <v>185</v>
      </c>
      <c r="Z212" s="146"/>
      <c r="AA212" s="146"/>
      <c r="AB212" s="146"/>
      <c r="AC212" s="146"/>
      <c r="AD212" s="146"/>
      <c r="AE212" s="146"/>
      <c r="AF212" s="146"/>
      <c r="AG212" s="146" t="s">
        <v>394</v>
      </c>
      <c r="AH212" s="146"/>
      <c r="AI212" s="146"/>
      <c r="AJ212" s="146"/>
      <c r="AK212" s="146"/>
      <c r="AL212" s="146"/>
      <c r="AM212" s="146"/>
      <c r="AN212" s="146"/>
      <c r="AO212" s="146"/>
      <c r="AP212" s="146"/>
      <c r="AQ212" s="146"/>
      <c r="AR212" s="146"/>
      <c r="AS212" s="146"/>
      <c r="AT212" s="146"/>
      <c r="AU212" s="146"/>
      <c r="AV212" s="146"/>
      <c r="AW212" s="146"/>
      <c r="AX212" s="146"/>
      <c r="AY212" s="146"/>
      <c r="AZ212" s="146"/>
      <c r="BA212" s="146"/>
      <c r="BB212" s="146"/>
      <c r="BC212" s="146"/>
      <c r="BD212" s="146"/>
      <c r="BE212" s="146"/>
      <c r="BF212" s="146"/>
      <c r="BG212" s="146"/>
      <c r="BH212" s="146"/>
    </row>
    <row r="213" spans="1:60" outlineLevel="2" x14ac:dyDescent="0.2">
      <c r="A213" s="153"/>
      <c r="B213" s="154"/>
      <c r="C213" s="260" t="s">
        <v>421</v>
      </c>
      <c r="D213" s="261"/>
      <c r="E213" s="261"/>
      <c r="F213" s="261"/>
      <c r="G213" s="261"/>
      <c r="H213" s="157"/>
      <c r="I213" s="157"/>
      <c r="J213" s="157"/>
      <c r="K213" s="157"/>
      <c r="L213" s="157"/>
      <c r="M213" s="157"/>
      <c r="N213" s="156"/>
      <c r="O213" s="156"/>
      <c r="P213" s="156"/>
      <c r="Q213" s="156"/>
      <c r="R213" s="157"/>
      <c r="S213" s="157"/>
      <c r="T213" s="157"/>
      <c r="U213" s="157"/>
      <c r="V213" s="157"/>
      <c r="W213" s="157"/>
      <c r="X213" s="157"/>
      <c r="Y213" s="157"/>
      <c r="Z213" s="146"/>
      <c r="AA213" s="146"/>
      <c r="AB213" s="146"/>
      <c r="AC213" s="146"/>
      <c r="AD213" s="146"/>
      <c r="AE213" s="146"/>
      <c r="AF213" s="146"/>
      <c r="AG213" s="146" t="s">
        <v>225</v>
      </c>
      <c r="AH213" s="146"/>
      <c r="AI213" s="146"/>
      <c r="AJ213" s="146"/>
      <c r="AK213" s="146"/>
      <c r="AL213" s="146"/>
      <c r="AM213" s="146"/>
      <c r="AN213" s="146"/>
      <c r="AO213" s="146"/>
      <c r="AP213" s="146"/>
      <c r="AQ213" s="146"/>
      <c r="AR213" s="146"/>
      <c r="AS213" s="146"/>
      <c r="AT213" s="146"/>
      <c r="AU213" s="146"/>
      <c r="AV213" s="146"/>
      <c r="AW213" s="146"/>
      <c r="AX213" s="146"/>
      <c r="AY213" s="146"/>
      <c r="AZ213" s="146"/>
      <c r="BA213" s="146"/>
      <c r="BB213" s="146"/>
      <c r="BC213" s="146"/>
      <c r="BD213" s="146"/>
      <c r="BE213" s="146"/>
      <c r="BF213" s="146"/>
      <c r="BG213" s="146"/>
      <c r="BH213" s="146"/>
    </row>
    <row r="214" spans="1:60" x14ac:dyDescent="0.2">
      <c r="A214" s="160" t="s">
        <v>177</v>
      </c>
      <c r="B214" s="161" t="s">
        <v>125</v>
      </c>
      <c r="C214" s="182" t="s">
        <v>126</v>
      </c>
      <c r="D214" s="162"/>
      <c r="E214" s="163"/>
      <c r="F214" s="164"/>
      <c r="G214" s="164">
        <f>SUMIF(AG215:AG236,"&lt;&gt;NOR",G215:G236)</f>
        <v>0</v>
      </c>
      <c r="H214" s="164"/>
      <c r="I214" s="164">
        <f>SUM(I215:I236)</f>
        <v>0</v>
      </c>
      <c r="J214" s="164"/>
      <c r="K214" s="164">
        <f>SUM(K215:K236)</f>
        <v>0</v>
      </c>
      <c r="L214" s="164"/>
      <c r="M214" s="164">
        <f>SUM(M215:M236)</f>
        <v>0</v>
      </c>
      <c r="N214" s="163"/>
      <c r="O214" s="163">
        <f>SUM(O215:O236)</f>
        <v>0.01</v>
      </c>
      <c r="P214" s="163"/>
      <c r="Q214" s="163">
        <f>SUM(Q215:Q236)</f>
        <v>0</v>
      </c>
      <c r="R214" s="164"/>
      <c r="S214" s="164"/>
      <c r="T214" s="165"/>
      <c r="U214" s="159"/>
      <c r="V214" s="159">
        <f>SUM(V215:V236)</f>
        <v>1.89</v>
      </c>
      <c r="W214" s="159"/>
      <c r="X214" s="159"/>
      <c r="Y214" s="159"/>
      <c r="AG214" t="s">
        <v>178</v>
      </c>
    </row>
    <row r="215" spans="1:60" outlineLevel="1" x14ac:dyDescent="0.2">
      <c r="A215" s="167">
        <v>47</v>
      </c>
      <c r="B215" s="168" t="s">
        <v>396</v>
      </c>
      <c r="C215" s="183" t="s">
        <v>397</v>
      </c>
      <c r="D215" s="169" t="s">
        <v>230</v>
      </c>
      <c r="E215" s="170">
        <v>0.96</v>
      </c>
      <c r="F215" s="171"/>
      <c r="G215" s="172">
        <f>ROUND(E215*F215,2)</f>
        <v>0</v>
      </c>
      <c r="H215" s="171"/>
      <c r="I215" s="172">
        <f>ROUND(E215*H215,2)</f>
        <v>0</v>
      </c>
      <c r="J215" s="171"/>
      <c r="K215" s="172">
        <f>ROUND(E215*J215,2)</f>
        <v>0</v>
      </c>
      <c r="L215" s="172">
        <v>21</v>
      </c>
      <c r="M215" s="172">
        <f>G215*(1+L215/100)</f>
        <v>0</v>
      </c>
      <c r="N215" s="170">
        <v>2.1000000000000001E-4</v>
      </c>
      <c r="O215" s="170">
        <f>ROUND(E215*N215,2)</f>
        <v>0</v>
      </c>
      <c r="P215" s="170">
        <v>0</v>
      </c>
      <c r="Q215" s="170">
        <f>ROUND(E215*P215,2)</f>
        <v>0</v>
      </c>
      <c r="R215" s="172" t="s">
        <v>398</v>
      </c>
      <c r="S215" s="172" t="s">
        <v>182</v>
      </c>
      <c r="T215" s="173" t="s">
        <v>182</v>
      </c>
      <c r="U215" s="157">
        <v>9.5000000000000001E-2</v>
      </c>
      <c r="V215" s="157">
        <f>ROUND(E215*U215,2)</f>
        <v>0.09</v>
      </c>
      <c r="W215" s="157"/>
      <c r="X215" s="157" t="s">
        <v>222</v>
      </c>
      <c r="Y215" s="157" t="s">
        <v>185</v>
      </c>
      <c r="Z215" s="146"/>
      <c r="AA215" s="146"/>
      <c r="AB215" s="146"/>
      <c r="AC215" s="146"/>
      <c r="AD215" s="146"/>
      <c r="AE215" s="146"/>
      <c r="AF215" s="146"/>
      <c r="AG215" s="146" t="s">
        <v>399</v>
      </c>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row>
    <row r="216" spans="1:60" outlineLevel="2" x14ac:dyDescent="0.2">
      <c r="A216" s="153"/>
      <c r="B216" s="154"/>
      <c r="C216" s="192" t="s">
        <v>422</v>
      </c>
      <c r="D216" s="188"/>
      <c r="E216" s="189">
        <v>0.96</v>
      </c>
      <c r="F216" s="157"/>
      <c r="G216" s="157"/>
      <c r="H216" s="157"/>
      <c r="I216" s="157"/>
      <c r="J216" s="157"/>
      <c r="K216" s="157"/>
      <c r="L216" s="157"/>
      <c r="M216" s="157"/>
      <c r="N216" s="156"/>
      <c r="O216" s="156"/>
      <c r="P216" s="156"/>
      <c r="Q216" s="156"/>
      <c r="R216" s="157"/>
      <c r="S216" s="157"/>
      <c r="T216" s="157"/>
      <c r="U216" s="157"/>
      <c r="V216" s="157"/>
      <c r="W216" s="157"/>
      <c r="X216" s="157"/>
      <c r="Y216" s="157"/>
      <c r="Z216" s="146"/>
      <c r="AA216" s="146"/>
      <c r="AB216" s="146"/>
      <c r="AC216" s="146"/>
      <c r="AD216" s="146"/>
      <c r="AE216" s="146"/>
      <c r="AF216" s="146"/>
      <c r="AG216" s="146" t="s">
        <v>227</v>
      </c>
      <c r="AH216" s="146">
        <v>0</v>
      </c>
      <c r="AI216" s="146"/>
      <c r="AJ216" s="146"/>
      <c r="AK216" s="146"/>
      <c r="AL216" s="146"/>
      <c r="AM216" s="146"/>
      <c r="AN216" s="146"/>
      <c r="AO216" s="146"/>
      <c r="AP216" s="146"/>
      <c r="AQ216" s="146"/>
      <c r="AR216" s="146"/>
      <c r="AS216" s="146"/>
      <c r="AT216" s="146"/>
      <c r="AU216" s="146"/>
      <c r="AV216" s="146"/>
      <c r="AW216" s="146"/>
      <c r="AX216" s="146"/>
      <c r="AY216" s="146"/>
      <c r="AZ216" s="146"/>
      <c r="BA216" s="146"/>
      <c r="BB216" s="146"/>
      <c r="BC216" s="146"/>
      <c r="BD216" s="146"/>
      <c r="BE216" s="146"/>
      <c r="BF216" s="146"/>
      <c r="BG216" s="146"/>
      <c r="BH216" s="146"/>
    </row>
    <row r="217" spans="1:60" outlineLevel="1" x14ac:dyDescent="0.2">
      <c r="A217" s="167">
        <v>48</v>
      </c>
      <c r="B217" s="168" t="s">
        <v>423</v>
      </c>
      <c r="C217" s="183" t="s">
        <v>424</v>
      </c>
      <c r="D217" s="169" t="s">
        <v>230</v>
      </c>
      <c r="E217" s="170">
        <v>0.96</v>
      </c>
      <c r="F217" s="171"/>
      <c r="G217" s="172">
        <f>ROUND(E217*F217,2)</f>
        <v>0</v>
      </c>
      <c r="H217" s="171"/>
      <c r="I217" s="172">
        <f>ROUND(E217*H217,2)</f>
        <v>0</v>
      </c>
      <c r="J217" s="171"/>
      <c r="K217" s="172">
        <f>ROUND(E217*J217,2)</f>
        <v>0</v>
      </c>
      <c r="L217" s="172">
        <v>21</v>
      </c>
      <c r="M217" s="172">
        <f>G217*(1+L217/100)</f>
        <v>0</v>
      </c>
      <c r="N217" s="170">
        <v>4.1999999999999997E-3</v>
      </c>
      <c r="O217" s="170">
        <f>ROUND(E217*N217,2)</f>
        <v>0</v>
      </c>
      <c r="P217" s="170">
        <v>0</v>
      </c>
      <c r="Q217" s="170">
        <f>ROUND(E217*P217,2)</f>
        <v>0</v>
      </c>
      <c r="R217" s="172" t="s">
        <v>398</v>
      </c>
      <c r="S217" s="172" t="s">
        <v>182</v>
      </c>
      <c r="T217" s="173" t="s">
        <v>182</v>
      </c>
      <c r="U217" s="157">
        <v>0.38500000000000001</v>
      </c>
      <c r="V217" s="157">
        <f>ROUND(E217*U217,2)</f>
        <v>0.37</v>
      </c>
      <c r="W217" s="157"/>
      <c r="X217" s="157" t="s">
        <v>222</v>
      </c>
      <c r="Y217" s="157" t="s">
        <v>185</v>
      </c>
      <c r="Z217" s="146"/>
      <c r="AA217" s="146"/>
      <c r="AB217" s="146"/>
      <c r="AC217" s="146"/>
      <c r="AD217" s="146"/>
      <c r="AE217" s="146"/>
      <c r="AF217" s="146"/>
      <c r="AG217" s="146" t="s">
        <v>399</v>
      </c>
      <c r="AH217" s="146"/>
      <c r="AI217" s="146"/>
      <c r="AJ217" s="146"/>
      <c r="AK217" s="146"/>
      <c r="AL217" s="146"/>
      <c r="AM217" s="146"/>
      <c r="AN217" s="146"/>
      <c r="AO217" s="146"/>
      <c r="AP217" s="146"/>
      <c r="AQ217" s="146"/>
      <c r="AR217" s="146"/>
      <c r="AS217" s="146"/>
      <c r="AT217" s="146"/>
      <c r="AU217" s="146"/>
      <c r="AV217" s="146"/>
      <c r="AW217" s="146"/>
      <c r="AX217" s="146"/>
      <c r="AY217" s="146"/>
      <c r="AZ217" s="146"/>
      <c r="BA217" s="146"/>
      <c r="BB217" s="146"/>
      <c r="BC217" s="146"/>
      <c r="BD217" s="146"/>
      <c r="BE217" s="146"/>
      <c r="BF217" s="146"/>
      <c r="BG217" s="146"/>
      <c r="BH217" s="146"/>
    </row>
    <row r="218" spans="1:60" outlineLevel="2" x14ac:dyDescent="0.2">
      <c r="A218" s="153"/>
      <c r="B218" s="154"/>
      <c r="C218" s="192" t="s">
        <v>422</v>
      </c>
      <c r="D218" s="188"/>
      <c r="E218" s="189">
        <v>0.96</v>
      </c>
      <c r="F218" s="157"/>
      <c r="G218" s="157"/>
      <c r="H218" s="157"/>
      <c r="I218" s="157"/>
      <c r="J218" s="157"/>
      <c r="K218" s="157"/>
      <c r="L218" s="157"/>
      <c r="M218" s="157"/>
      <c r="N218" s="156"/>
      <c r="O218" s="156"/>
      <c r="P218" s="156"/>
      <c r="Q218" s="156"/>
      <c r="R218" s="157"/>
      <c r="S218" s="157"/>
      <c r="T218" s="157"/>
      <c r="U218" s="157"/>
      <c r="V218" s="157"/>
      <c r="W218" s="157"/>
      <c r="X218" s="157"/>
      <c r="Y218" s="157"/>
      <c r="Z218" s="146"/>
      <c r="AA218" s="146"/>
      <c r="AB218" s="146"/>
      <c r="AC218" s="146"/>
      <c r="AD218" s="146"/>
      <c r="AE218" s="146"/>
      <c r="AF218" s="146"/>
      <c r="AG218" s="146" t="s">
        <v>227</v>
      </c>
      <c r="AH218" s="146">
        <v>0</v>
      </c>
      <c r="AI218" s="146"/>
      <c r="AJ218" s="146"/>
      <c r="AK218" s="146"/>
      <c r="AL218" s="146"/>
      <c r="AM218" s="146"/>
      <c r="AN218" s="146"/>
      <c r="AO218" s="146"/>
      <c r="AP218" s="146"/>
      <c r="AQ218" s="146"/>
      <c r="AR218" s="146"/>
      <c r="AS218" s="146"/>
      <c r="AT218" s="146"/>
      <c r="AU218" s="146"/>
      <c r="AV218" s="146"/>
      <c r="AW218" s="146"/>
      <c r="AX218" s="146"/>
      <c r="AY218" s="146"/>
      <c r="AZ218" s="146"/>
      <c r="BA218" s="146"/>
      <c r="BB218" s="146"/>
      <c r="BC218" s="146"/>
      <c r="BD218" s="146"/>
      <c r="BE218" s="146"/>
      <c r="BF218" s="146"/>
      <c r="BG218" s="146"/>
      <c r="BH218" s="146"/>
    </row>
    <row r="219" spans="1:60" outlineLevel="1" x14ac:dyDescent="0.2">
      <c r="A219" s="167">
        <v>49</v>
      </c>
      <c r="B219" s="168" t="s">
        <v>425</v>
      </c>
      <c r="C219" s="183" t="s">
        <v>426</v>
      </c>
      <c r="D219" s="169" t="s">
        <v>230</v>
      </c>
      <c r="E219" s="170">
        <v>0.96</v>
      </c>
      <c r="F219" s="171"/>
      <c r="G219" s="172">
        <f>ROUND(E219*F219,2)</f>
        <v>0</v>
      </c>
      <c r="H219" s="171"/>
      <c r="I219" s="172">
        <f>ROUND(E219*H219,2)</f>
        <v>0</v>
      </c>
      <c r="J219" s="171"/>
      <c r="K219" s="172">
        <f>ROUND(E219*J219,2)</f>
        <v>0</v>
      </c>
      <c r="L219" s="172">
        <v>21</v>
      </c>
      <c r="M219" s="172">
        <f>G219*(1+L219/100)</f>
        <v>0</v>
      </c>
      <c r="N219" s="170">
        <v>2.1000000000000001E-4</v>
      </c>
      <c r="O219" s="170">
        <f>ROUND(E219*N219,2)</f>
        <v>0</v>
      </c>
      <c r="P219" s="170">
        <v>0</v>
      </c>
      <c r="Q219" s="170">
        <f>ROUND(E219*P219,2)</f>
        <v>0</v>
      </c>
      <c r="R219" s="172" t="s">
        <v>405</v>
      </c>
      <c r="S219" s="172" t="s">
        <v>182</v>
      </c>
      <c r="T219" s="173" t="s">
        <v>182</v>
      </c>
      <c r="U219" s="157">
        <v>0.05</v>
      </c>
      <c r="V219" s="157">
        <f>ROUND(E219*U219,2)</f>
        <v>0.05</v>
      </c>
      <c r="W219" s="157"/>
      <c r="X219" s="157" t="s">
        <v>222</v>
      </c>
      <c r="Y219" s="157" t="s">
        <v>185</v>
      </c>
      <c r="Z219" s="146"/>
      <c r="AA219" s="146"/>
      <c r="AB219" s="146"/>
      <c r="AC219" s="146"/>
      <c r="AD219" s="146"/>
      <c r="AE219" s="146"/>
      <c r="AF219" s="146"/>
      <c r="AG219" s="146" t="s">
        <v>223</v>
      </c>
      <c r="AH219" s="146"/>
      <c r="AI219" s="146"/>
      <c r="AJ219" s="146"/>
      <c r="AK219" s="146"/>
      <c r="AL219" s="146"/>
      <c r="AM219" s="146"/>
      <c r="AN219" s="146"/>
      <c r="AO219" s="146"/>
      <c r="AP219" s="146"/>
      <c r="AQ219" s="146"/>
      <c r="AR219" s="146"/>
      <c r="AS219" s="146"/>
      <c r="AT219" s="146"/>
      <c r="AU219" s="146"/>
      <c r="AV219" s="146"/>
      <c r="AW219" s="146"/>
      <c r="AX219" s="146"/>
      <c r="AY219" s="146"/>
      <c r="AZ219" s="146"/>
      <c r="BA219" s="146"/>
      <c r="BB219" s="146"/>
      <c r="BC219" s="146"/>
      <c r="BD219" s="146"/>
      <c r="BE219" s="146"/>
      <c r="BF219" s="146"/>
      <c r="BG219" s="146"/>
      <c r="BH219" s="146"/>
    </row>
    <row r="220" spans="1:60" outlineLevel="2" x14ac:dyDescent="0.2">
      <c r="A220" s="153"/>
      <c r="B220" s="154"/>
      <c r="C220" s="192" t="s">
        <v>422</v>
      </c>
      <c r="D220" s="188"/>
      <c r="E220" s="189">
        <v>0.96</v>
      </c>
      <c r="F220" s="157"/>
      <c r="G220" s="157"/>
      <c r="H220" s="157"/>
      <c r="I220" s="157"/>
      <c r="J220" s="157"/>
      <c r="K220" s="157"/>
      <c r="L220" s="157"/>
      <c r="M220" s="157"/>
      <c r="N220" s="156"/>
      <c r="O220" s="156"/>
      <c r="P220" s="156"/>
      <c r="Q220" s="156"/>
      <c r="R220" s="157"/>
      <c r="S220" s="157"/>
      <c r="T220" s="157"/>
      <c r="U220" s="157"/>
      <c r="V220" s="157"/>
      <c r="W220" s="157"/>
      <c r="X220" s="157"/>
      <c r="Y220" s="157"/>
      <c r="Z220" s="146"/>
      <c r="AA220" s="146"/>
      <c r="AB220" s="146"/>
      <c r="AC220" s="146"/>
      <c r="AD220" s="146"/>
      <c r="AE220" s="146"/>
      <c r="AF220" s="146"/>
      <c r="AG220" s="146" t="s">
        <v>227</v>
      </c>
      <c r="AH220" s="146">
        <v>0</v>
      </c>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row>
    <row r="221" spans="1:60" outlineLevel="1" x14ac:dyDescent="0.2">
      <c r="A221" s="167">
        <v>50</v>
      </c>
      <c r="B221" s="168" t="s">
        <v>427</v>
      </c>
      <c r="C221" s="183" t="s">
        <v>428</v>
      </c>
      <c r="D221" s="169" t="s">
        <v>309</v>
      </c>
      <c r="E221" s="170">
        <v>1.6</v>
      </c>
      <c r="F221" s="171"/>
      <c r="G221" s="172">
        <f>ROUND(E221*F221,2)</f>
        <v>0</v>
      </c>
      <c r="H221" s="171"/>
      <c r="I221" s="172">
        <f>ROUND(E221*H221,2)</f>
        <v>0</v>
      </c>
      <c r="J221" s="171"/>
      <c r="K221" s="172">
        <f>ROUND(E221*J221,2)</f>
        <v>0</v>
      </c>
      <c r="L221" s="172">
        <v>21</v>
      </c>
      <c r="M221" s="172">
        <f>G221*(1+L221/100)</f>
        <v>0</v>
      </c>
      <c r="N221" s="170">
        <v>0</v>
      </c>
      <c r="O221" s="170">
        <f>ROUND(E221*N221,2)</f>
        <v>0</v>
      </c>
      <c r="P221" s="170">
        <v>0</v>
      </c>
      <c r="Q221" s="170">
        <f>ROUND(E221*P221,2)</f>
        <v>0</v>
      </c>
      <c r="R221" s="172" t="s">
        <v>405</v>
      </c>
      <c r="S221" s="172" t="s">
        <v>182</v>
      </c>
      <c r="T221" s="173" t="s">
        <v>182</v>
      </c>
      <c r="U221" s="157">
        <v>0.10526000000000001</v>
      </c>
      <c r="V221" s="157">
        <f>ROUND(E221*U221,2)</f>
        <v>0.17</v>
      </c>
      <c r="W221" s="157"/>
      <c r="X221" s="157" t="s">
        <v>222</v>
      </c>
      <c r="Y221" s="157" t="s">
        <v>185</v>
      </c>
      <c r="Z221" s="146"/>
      <c r="AA221" s="146"/>
      <c r="AB221" s="146"/>
      <c r="AC221" s="146"/>
      <c r="AD221" s="146"/>
      <c r="AE221" s="146"/>
      <c r="AF221" s="146"/>
      <c r="AG221" s="146" t="s">
        <v>223</v>
      </c>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row>
    <row r="222" spans="1:60" outlineLevel="2" x14ac:dyDescent="0.2">
      <c r="A222" s="153"/>
      <c r="B222" s="154"/>
      <c r="C222" s="192" t="s">
        <v>277</v>
      </c>
      <c r="D222" s="188"/>
      <c r="E222" s="189"/>
      <c r="F222" s="157"/>
      <c r="G222" s="157"/>
      <c r="H222" s="157"/>
      <c r="I222" s="157"/>
      <c r="J222" s="157"/>
      <c r="K222" s="157"/>
      <c r="L222" s="157"/>
      <c r="M222" s="157"/>
      <c r="N222" s="156"/>
      <c r="O222" s="156"/>
      <c r="P222" s="156"/>
      <c r="Q222" s="156"/>
      <c r="R222" s="157"/>
      <c r="S222" s="157"/>
      <c r="T222" s="157"/>
      <c r="U222" s="157"/>
      <c r="V222" s="157"/>
      <c r="W222" s="157"/>
      <c r="X222" s="157"/>
      <c r="Y222" s="157"/>
      <c r="Z222" s="146"/>
      <c r="AA222" s="146"/>
      <c r="AB222" s="146"/>
      <c r="AC222" s="146"/>
      <c r="AD222" s="146"/>
      <c r="AE222" s="146"/>
      <c r="AF222" s="146"/>
      <c r="AG222" s="146" t="s">
        <v>227</v>
      </c>
      <c r="AH222" s="146">
        <v>0</v>
      </c>
      <c r="AI222" s="146"/>
      <c r="AJ222" s="146"/>
      <c r="AK222" s="146"/>
      <c r="AL222" s="146"/>
      <c r="AM222" s="146"/>
      <c r="AN222" s="146"/>
      <c r="AO222" s="146"/>
      <c r="AP222" s="146"/>
      <c r="AQ222" s="146"/>
      <c r="AR222" s="146"/>
      <c r="AS222" s="146"/>
      <c r="AT222" s="146"/>
      <c r="AU222" s="146"/>
      <c r="AV222" s="146"/>
      <c r="AW222" s="146"/>
      <c r="AX222" s="146"/>
      <c r="AY222" s="146"/>
      <c r="AZ222" s="146"/>
      <c r="BA222" s="146"/>
      <c r="BB222" s="146"/>
      <c r="BC222" s="146"/>
      <c r="BD222" s="146"/>
      <c r="BE222" s="146"/>
      <c r="BF222" s="146"/>
      <c r="BG222" s="146"/>
      <c r="BH222" s="146"/>
    </row>
    <row r="223" spans="1:60" outlineLevel="3" x14ac:dyDescent="0.2">
      <c r="A223" s="153"/>
      <c r="B223" s="154"/>
      <c r="C223" s="192" t="s">
        <v>429</v>
      </c>
      <c r="D223" s="188"/>
      <c r="E223" s="189">
        <v>1.6</v>
      </c>
      <c r="F223" s="157"/>
      <c r="G223" s="157"/>
      <c r="H223" s="157"/>
      <c r="I223" s="157"/>
      <c r="J223" s="157"/>
      <c r="K223" s="157"/>
      <c r="L223" s="157"/>
      <c r="M223" s="157"/>
      <c r="N223" s="156"/>
      <c r="O223" s="156"/>
      <c r="P223" s="156"/>
      <c r="Q223" s="156"/>
      <c r="R223" s="157"/>
      <c r="S223" s="157"/>
      <c r="T223" s="157"/>
      <c r="U223" s="157"/>
      <c r="V223" s="157"/>
      <c r="W223" s="157"/>
      <c r="X223" s="157"/>
      <c r="Y223" s="157"/>
      <c r="Z223" s="146"/>
      <c r="AA223" s="146"/>
      <c r="AB223" s="146"/>
      <c r="AC223" s="146"/>
      <c r="AD223" s="146"/>
      <c r="AE223" s="146"/>
      <c r="AF223" s="146"/>
      <c r="AG223" s="146" t="s">
        <v>227</v>
      </c>
      <c r="AH223" s="146">
        <v>0</v>
      </c>
      <c r="AI223" s="146"/>
      <c r="AJ223" s="146"/>
      <c r="AK223" s="146"/>
      <c r="AL223" s="146"/>
      <c r="AM223" s="146"/>
      <c r="AN223" s="146"/>
      <c r="AO223" s="146"/>
      <c r="AP223" s="146"/>
      <c r="AQ223" s="146"/>
      <c r="AR223" s="146"/>
      <c r="AS223" s="146"/>
      <c r="AT223" s="146"/>
      <c r="AU223" s="146"/>
      <c r="AV223" s="146"/>
      <c r="AW223" s="146"/>
      <c r="AX223" s="146"/>
      <c r="AY223" s="146"/>
      <c r="AZ223" s="146"/>
      <c r="BA223" s="146"/>
      <c r="BB223" s="146"/>
      <c r="BC223" s="146"/>
      <c r="BD223" s="146"/>
      <c r="BE223" s="146"/>
      <c r="BF223" s="146"/>
      <c r="BG223" s="146"/>
      <c r="BH223" s="146"/>
    </row>
    <row r="224" spans="1:60" outlineLevel="3" x14ac:dyDescent="0.2">
      <c r="A224" s="153"/>
      <c r="B224" s="154"/>
      <c r="C224" s="193" t="s">
        <v>249</v>
      </c>
      <c r="D224" s="190"/>
      <c r="E224" s="191">
        <v>1.6</v>
      </c>
      <c r="F224" s="157"/>
      <c r="G224" s="157"/>
      <c r="H224" s="157"/>
      <c r="I224" s="157"/>
      <c r="J224" s="157"/>
      <c r="K224" s="157"/>
      <c r="L224" s="157"/>
      <c r="M224" s="157"/>
      <c r="N224" s="156"/>
      <c r="O224" s="156"/>
      <c r="P224" s="156"/>
      <c r="Q224" s="156"/>
      <c r="R224" s="157"/>
      <c r="S224" s="157"/>
      <c r="T224" s="157"/>
      <c r="U224" s="157"/>
      <c r="V224" s="157"/>
      <c r="W224" s="157"/>
      <c r="X224" s="157"/>
      <c r="Y224" s="157"/>
      <c r="Z224" s="146"/>
      <c r="AA224" s="146"/>
      <c r="AB224" s="146"/>
      <c r="AC224" s="146"/>
      <c r="AD224" s="146"/>
      <c r="AE224" s="146"/>
      <c r="AF224" s="146"/>
      <c r="AG224" s="146" t="s">
        <v>227</v>
      </c>
      <c r="AH224" s="146">
        <v>1</v>
      </c>
      <c r="AI224" s="146"/>
      <c r="AJ224" s="146"/>
      <c r="AK224" s="146"/>
      <c r="AL224" s="146"/>
      <c r="AM224" s="146"/>
      <c r="AN224" s="146"/>
      <c r="AO224" s="146"/>
      <c r="AP224" s="146"/>
      <c r="AQ224" s="146"/>
      <c r="AR224" s="146"/>
      <c r="AS224" s="146"/>
      <c r="AT224" s="146"/>
      <c r="AU224" s="146"/>
      <c r="AV224" s="146"/>
      <c r="AW224" s="146"/>
      <c r="AX224" s="146"/>
      <c r="AY224" s="146"/>
      <c r="AZ224" s="146"/>
      <c r="BA224" s="146"/>
      <c r="BB224" s="146"/>
      <c r="BC224" s="146"/>
      <c r="BD224" s="146"/>
      <c r="BE224" s="146"/>
      <c r="BF224" s="146"/>
      <c r="BG224" s="146"/>
      <c r="BH224" s="146"/>
    </row>
    <row r="225" spans="1:60" ht="33.75" outlineLevel="1" x14ac:dyDescent="0.2">
      <c r="A225" s="167">
        <v>51</v>
      </c>
      <c r="B225" s="168" t="s">
        <v>430</v>
      </c>
      <c r="C225" s="183" t="s">
        <v>431</v>
      </c>
      <c r="D225" s="169" t="s">
        <v>230</v>
      </c>
      <c r="E225" s="170">
        <v>0.96</v>
      </c>
      <c r="F225" s="171"/>
      <c r="G225" s="172">
        <f>ROUND(E225*F225,2)</f>
        <v>0</v>
      </c>
      <c r="H225" s="171"/>
      <c r="I225" s="172">
        <f>ROUND(E225*H225,2)</f>
        <v>0</v>
      </c>
      <c r="J225" s="171"/>
      <c r="K225" s="172">
        <f>ROUND(E225*J225,2)</f>
        <v>0</v>
      </c>
      <c r="L225" s="172">
        <v>21</v>
      </c>
      <c r="M225" s="172">
        <f>G225*(1+L225/100)</f>
        <v>0</v>
      </c>
      <c r="N225" s="170">
        <v>1.1E-4</v>
      </c>
      <c r="O225" s="170">
        <f>ROUND(E225*N225,2)</f>
        <v>0</v>
      </c>
      <c r="P225" s="170">
        <v>0</v>
      </c>
      <c r="Q225" s="170">
        <f>ROUND(E225*P225,2)</f>
        <v>0</v>
      </c>
      <c r="R225" s="172" t="s">
        <v>405</v>
      </c>
      <c r="S225" s="172" t="s">
        <v>182</v>
      </c>
      <c r="T225" s="173" t="s">
        <v>182</v>
      </c>
      <c r="U225" s="157">
        <v>0</v>
      </c>
      <c r="V225" s="157">
        <f>ROUND(E225*U225,2)</f>
        <v>0</v>
      </c>
      <c r="W225" s="157"/>
      <c r="X225" s="157" t="s">
        <v>222</v>
      </c>
      <c r="Y225" s="157" t="s">
        <v>185</v>
      </c>
      <c r="Z225" s="146"/>
      <c r="AA225" s="146"/>
      <c r="AB225" s="146"/>
      <c r="AC225" s="146"/>
      <c r="AD225" s="146"/>
      <c r="AE225" s="146"/>
      <c r="AF225" s="146"/>
      <c r="AG225" s="146" t="s">
        <v>223</v>
      </c>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row>
    <row r="226" spans="1:60" outlineLevel="2" x14ac:dyDescent="0.2">
      <c r="A226" s="153"/>
      <c r="B226" s="154"/>
      <c r="C226" s="192" t="s">
        <v>422</v>
      </c>
      <c r="D226" s="188"/>
      <c r="E226" s="189">
        <v>0.96</v>
      </c>
      <c r="F226" s="157"/>
      <c r="G226" s="157"/>
      <c r="H226" s="157"/>
      <c r="I226" s="157"/>
      <c r="J226" s="157"/>
      <c r="K226" s="157"/>
      <c r="L226" s="157"/>
      <c r="M226" s="157"/>
      <c r="N226" s="156"/>
      <c r="O226" s="156"/>
      <c r="P226" s="156"/>
      <c r="Q226" s="156"/>
      <c r="R226" s="157"/>
      <c r="S226" s="157"/>
      <c r="T226" s="157"/>
      <c r="U226" s="157"/>
      <c r="V226" s="157"/>
      <c r="W226" s="157"/>
      <c r="X226" s="157"/>
      <c r="Y226" s="157"/>
      <c r="Z226" s="146"/>
      <c r="AA226" s="146"/>
      <c r="AB226" s="146"/>
      <c r="AC226" s="146"/>
      <c r="AD226" s="146"/>
      <c r="AE226" s="146"/>
      <c r="AF226" s="146"/>
      <c r="AG226" s="146" t="s">
        <v>227</v>
      </c>
      <c r="AH226" s="146">
        <v>0</v>
      </c>
      <c r="AI226" s="146"/>
      <c r="AJ226" s="146"/>
      <c r="AK226" s="146"/>
      <c r="AL226" s="146"/>
      <c r="AM226" s="146"/>
      <c r="AN226" s="146"/>
      <c r="AO226" s="146"/>
      <c r="AP226" s="146"/>
      <c r="AQ226" s="146"/>
      <c r="AR226" s="146"/>
      <c r="AS226" s="146"/>
      <c r="AT226" s="146"/>
      <c r="AU226" s="146"/>
      <c r="AV226" s="146"/>
      <c r="AW226" s="146"/>
      <c r="AX226" s="146"/>
      <c r="AY226" s="146"/>
      <c r="AZ226" s="146"/>
      <c r="BA226" s="146"/>
      <c r="BB226" s="146"/>
      <c r="BC226" s="146"/>
      <c r="BD226" s="146"/>
      <c r="BE226" s="146"/>
      <c r="BF226" s="146"/>
      <c r="BG226" s="146"/>
      <c r="BH226" s="146"/>
    </row>
    <row r="227" spans="1:60" ht="22.5" outlineLevel="1" x14ac:dyDescent="0.2">
      <c r="A227" s="167">
        <v>52</v>
      </c>
      <c r="B227" s="168" t="s">
        <v>432</v>
      </c>
      <c r="C227" s="183" t="s">
        <v>433</v>
      </c>
      <c r="D227" s="169" t="s">
        <v>230</v>
      </c>
      <c r="E227" s="170">
        <v>0.96</v>
      </c>
      <c r="F227" s="171"/>
      <c r="G227" s="172">
        <f>ROUND(E227*F227,2)</f>
        <v>0</v>
      </c>
      <c r="H227" s="171"/>
      <c r="I227" s="172">
        <f>ROUND(E227*H227,2)</f>
        <v>0</v>
      </c>
      <c r="J227" s="171"/>
      <c r="K227" s="172">
        <f>ROUND(E227*J227,2)</f>
        <v>0</v>
      </c>
      <c r="L227" s="172">
        <v>21</v>
      </c>
      <c r="M227" s="172">
        <f>G227*(1+L227/100)</f>
        <v>0</v>
      </c>
      <c r="N227" s="170">
        <v>4.0899999999999999E-3</v>
      </c>
      <c r="O227" s="170">
        <f>ROUND(E227*N227,2)</f>
        <v>0</v>
      </c>
      <c r="P227" s="170">
        <v>0</v>
      </c>
      <c r="Q227" s="170">
        <f>ROUND(E227*P227,2)</f>
        <v>0</v>
      </c>
      <c r="R227" s="172" t="s">
        <v>405</v>
      </c>
      <c r="S227" s="172" t="s">
        <v>434</v>
      </c>
      <c r="T227" s="173" t="s">
        <v>434</v>
      </c>
      <c r="U227" s="157">
        <v>1.224</v>
      </c>
      <c r="V227" s="157">
        <f>ROUND(E227*U227,2)</f>
        <v>1.18</v>
      </c>
      <c r="W227" s="157"/>
      <c r="X227" s="157" t="s">
        <v>222</v>
      </c>
      <c r="Y227" s="157" t="s">
        <v>185</v>
      </c>
      <c r="Z227" s="146"/>
      <c r="AA227" s="146"/>
      <c r="AB227" s="146"/>
      <c r="AC227" s="146"/>
      <c r="AD227" s="146"/>
      <c r="AE227" s="146"/>
      <c r="AF227" s="146"/>
      <c r="AG227" s="146" t="s">
        <v>223</v>
      </c>
      <c r="AH227" s="146"/>
      <c r="AI227" s="146"/>
      <c r="AJ227" s="146"/>
      <c r="AK227" s="146"/>
      <c r="AL227" s="146"/>
      <c r="AM227" s="146"/>
      <c r="AN227" s="146"/>
      <c r="AO227" s="146"/>
      <c r="AP227" s="146"/>
      <c r="AQ227" s="146"/>
      <c r="AR227" s="146"/>
      <c r="AS227" s="146"/>
      <c r="AT227" s="146"/>
      <c r="AU227" s="146"/>
      <c r="AV227" s="146"/>
      <c r="AW227" s="146"/>
      <c r="AX227" s="146"/>
      <c r="AY227" s="146"/>
      <c r="AZ227" s="146"/>
      <c r="BA227" s="146"/>
      <c r="BB227" s="146"/>
      <c r="BC227" s="146"/>
      <c r="BD227" s="146"/>
      <c r="BE227" s="146"/>
      <c r="BF227" s="146"/>
      <c r="BG227" s="146"/>
      <c r="BH227" s="146"/>
    </row>
    <row r="228" spans="1:60" outlineLevel="2" x14ac:dyDescent="0.2">
      <c r="A228" s="153"/>
      <c r="B228" s="154"/>
      <c r="C228" s="192" t="s">
        <v>277</v>
      </c>
      <c r="D228" s="188"/>
      <c r="E228" s="189"/>
      <c r="F228" s="157"/>
      <c r="G228" s="157"/>
      <c r="H228" s="157"/>
      <c r="I228" s="157"/>
      <c r="J228" s="157"/>
      <c r="K228" s="157"/>
      <c r="L228" s="157"/>
      <c r="M228" s="157"/>
      <c r="N228" s="156"/>
      <c r="O228" s="156"/>
      <c r="P228" s="156"/>
      <c r="Q228" s="156"/>
      <c r="R228" s="157"/>
      <c r="S228" s="157"/>
      <c r="T228" s="157"/>
      <c r="U228" s="157"/>
      <c r="V228" s="157"/>
      <c r="W228" s="157"/>
      <c r="X228" s="157"/>
      <c r="Y228" s="157"/>
      <c r="Z228" s="146"/>
      <c r="AA228" s="146"/>
      <c r="AB228" s="146"/>
      <c r="AC228" s="146"/>
      <c r="AD228" s="146"/>
      <c r="AE228" s="146"/>
      <c r="AF228" s="146"/>
      <c r="AG228" s="146" t="s">
        <v>227</v>
      </c>
      <c r="AH228" s="146">
        <v>0</v>
      </c>
      <c r="AI228" s="146"/>
      <c r="AJ228" s="146"/>
      <c r="AK228" s="146"/>
      <c r="AL228" s="146"/>
      <c r="AM228" s="146"/>
      <c r="AN228" s="146"/>
      <c r="AO228" s="146"/>
      <c r="AP228" s="146"/>
      <c r="AQ228" s="146"/>
      <c r="AR228" s="146"/>
      <c r="AS228" s="146"/>
      <c r="AT228" s="146"/>
      <c r="AU228" s="146"/>
      <c r="AV228" s="146"/>
      <c r="AW228" s="146"/>
      <c r="AX228" s="146"/>
      <c r="AY228" s="146"/>
      <c r="AZ228" s="146"/>
      <c r="BA228" s="146"/>
      <c r="BB228" s="146"/>
      <c r="BC228" s="146"/>
      <c r="BD228" s="146"/>
      <c r="BE228" s="146"/>
      <c r="BF228" s="146"/>
      <c r="BG228" s="146"/>
      <c r="BH228" s="146"/>
    </row>
    <row r="229" spans="1:60" outlineLevel="3" x14ac:dyDescent="0.2">
      <c r="A229" s="153"/>
      <c r="B229" s="154"/>
      <c r="C229" s="192" t="s">
        <v>435</v>
      </c>
      <c r="D229" s="188"/>
      <c r="E229" s="189">
        <v>0.96</v>
      </c>
      <c r="F229" s="157"/>
      <c r="G229" s="157"/>
      <c r="H229" s="157"/>
      <c r="I229" s="157"/>
      <c r="J229" s="157"/>
      <c r="K229" s="157"/>
      <c r="L229" s="157"/>
      <c r="M229" s="157"/>
      <c r="N229" s="156"/>
      <c r="O229" s="156"/>
      <c r="P229" s="156"/>
      <c r="Q229" s="156"/>
      <c r="R229" s="157"/>
      <c r="S229" s="157"/>
      <c r="T229" s="157"/>
      <c r="U229" s="157"/>
      <c r="V229" s="157"/>
      <c r="W229" s="157"/>
      <c r="X229" s="157"/>
      <c r="Y229" s="157"/>
      <c r="Z229" s="146"/>
      <c r="AA229" s="146"/>
      <c r="AB229" s="146"/>
      <c r="AC229" s="146"/>
      <c r="AD229" s="146"/>
      <c r="AE229" s="146"/>
      <c r="AF229" s="146"/>
      <c r="AG229" s="146" t="s">
        <v>227</v>
      </c>
      <c r="AH229" s="146">
        <v>0</v>
      </c>
      <c r="AI229" s="146"/>
      <c r="AJ229" s="146"/>
      <c r="AK229" s="146"/>
      <c r="AL229" s="146"/>
      <c r="AM229" s="146"/>
      <c r="AN229" s="146"/>
      <c r="AO229" s="146"/>
      <c r="AP229" s="146"/>
      <c r="AQ229" s="146"/>
      <c r="AR229" s="146"/>
      <c r="AS229" s="146"/>
      <c r="AT229" s="146"/>
      <c r="AU229" s="146"/>
      <c r="AV229" s="146"/>
      <c r="AW229" s="146"/>
      <c r="AX229" s="146"/>
      <c r="AY229" s="146"/>
      <c r="AZ229" s="146"/>
      <c r="BA229" s="146"/>
      <c r="BB229" s="146"/>
      <c r="BC229" s="146"/>
      <c r="BD229" s="146"/>
      <c r="BE229" s="146"/>
      <c r="BF229" s="146"/>
      <c r="BG229" s="146"/>
      <c r="BH229" s="146"/>
    </row>
    <row r="230" spans="1:60" outlineLevel="3" x14ac:dyDescent="0.2">
      <c r="A230" s="153"/>
      <c r="B230" s="154"/>
      <c r="C230" s="193" t="s">
        <v>249</v>
      </c>
      <c r="D230" s="190"/>
      <c r="E230" s="191">
        <v>0.96</v>
      </c>
      <c r="F230" s="157"/>
      <c r="G230" s="157"/>
      <c r="H230" s="157"/>
      <c r="I230" s="157"/>
      <c r="J230" s="157"/>
      <c r="K230" s="157"/>
      <c r="L230" s="157"/>
      <c r="M230" s="157"/>
      <c r="N230" s="156"/>
      <c r="O230" s="156"/>
      <c r="P230" s="156"/>
      <c r="Q230" s="156"/>
      <c r="R230" s="157"/>
      <c r="S230" s="157"/>
      <c r="T230" s="157"/>
      <c r="U230" s="157"/>
      <c r="V230" s="157"/>
      <c r="W230" s="157"/>
      <c r="X230" s="157"/>
      <c r="Y230" s="157"/>
      <c r="Z230" s="146"/>
      <c r="AA230" s="146"/>
      <c r="AB230" s="146"/>
      <c r="AC230" s="146"/>
      <c r="AD230" s="146"/>
      <c r="AE230" s="146"/>
      <c r="AF230" s="146"/>
      <c r="AG230" s="146" t="s">
        <v>227</v>
      </c>
      <c r="AH230" s="146">
        <v>1</v>
      </c>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row>
    <row r="231" spans="1:60" ht="22.5" outlineLevel="1" x14ac:dyDescent="0.2">
      <c r="A231" s="167">
        <v>53</v>
      </c>
      <c r="B231" s="168" t="s">
        <v>436</v>
      </c>
      <c r="C231" s="183" t="s">
        <v>437</v>
      </c>
      <c r="D231" s="169" t="s">
        <v>230</v>
      </c>
      <c r="E231" s="170">
        <v>1.056</v>
      </c>
      <c r="F231" s="171"/>
      <c r="G231" s="172">
        <f>ROUND(E231*F231,2)</f>
        <v>0</v>
      </c>
      <c r="H231" s="171"/>
      <c r="I231" s="172">
        <f>ROUND(E231*H231,2)</f>
        <v>0</v>
      </c>
      <c r="J231" s="171"/>
      <c r="K231" s="172">
        <f>ROUND(E231*J231,2)</f>
        <v>0</v>
      </c>
      <c r="L231" s="172">
        <v>21</v>
      </c>
      <c r="M231" s="172">
        <f>G231*(1+L231/100)</f>
        <v>0</v>
      </c>
      <c r="N231" s="170">
        <v>1.0500000000000001E-2</v>
      </c>
      <c r="O231" s="170">
        <f>ROUND(E231*N231,2)</f>
        <v>0.01</v>
      </c>
      <c r="P231" s="170">
        <v>0</v>
      </c>
      <c r="Q231" s="170">
        <f>ROUND(E231*P231,2)</f>
        <v>0</v>
      </c>
      <c r="R231" s="172" t="s">
        <v>414</v>
      </c>
      <c r="S231" s="172" t="s">
        <v>182</v>
      </c>
      <c r="T231" s="173" t="s">
        <v>182</v>
      </c>
      <c r="U231" s="157">
        <v>0</v>
      </c>
      <c r="V231" s="157">
        <f>ROUND(E231*U231,2)</f>
        <v>0</v>
      </c>
      <c r="W231" s="157"/>
      <c r="X231" s="157" t="s">
        <v>415</v>
      </c>
      <c r="Y231" s="157" t="s">
        <v>185</v>
      </c>
      <c r="Z231" s="146"/>
      <c r="AA231" s="146"/>
      <c r="AB231" s="146"/>
      <c r="AC231" s="146"/>
      <c r="AD231" s="146"/>
      <c r="AE231" s="146"/>
      <c r="AF231" s="146"/>
      <c r="AG231" s="146" t="s">
        <v>416</v>
      </c>
      <c r="AH231" s="146"/>
      <c r="AI231" s="146"/>
      <c r="AJ231" s="146"/>
      <c r="AK231" s="146"/>
      <c r="AL231" s="146"/>
      <c r="AM231" s="146"/>
      <c r="AN231" s="146"/>
      <c r="AO231" s="146"/>
      <c r="AP231" s="146"/>
      <c r="AQ231" s="146"/>
      <c r="AR231" s="146"/>
      <c r="AS231" s="146"/>
      <c r="AT231" s="146"/>
      <c r="AU231" s="146"/>
      <c r="AV231" s="146"/>
      <c r="AW231" s="146"/>
      <c r="AX231" s="146"/>
      <c r="AY231" s="146"/>
      <c r="AZ231" s="146"/>
      <c r="BA231" s="146"/>
      <c r="BB231" s="146"/>
      <c r="BC231" s="146"/>
      <c r="BD231" s="146"/>
      <c r="BE231" s="146"/>
      <c r="BF231" s="146"/>
      <c r="BG231" s="146"/>
      <c r="BH231" s="146"/>
    </row>
    <row r="232" spans="1:60" outlineLevel="2" x14ac:dyDescent="0.2">
      <c r="A232" s="153"/>
      <c r="B232" s="154"/>
      <c r="C232" s="192" t="s">
        <v>417</v>
      </c>
      <c r="D232" s="188"/>
      <c r="E232" s="189"/>
      <c r="F232" s="157"/>
      <c r="G232" s="157"/>
      <c r="H232" s="157"/>
      <c r="I232" s="157"/>
      <c r="J232" s="157"/>
      <c r="K232" s="157"/>
      <c r="L232" s="157"/>
      <c r="M232" s="157"/>
      <c r="N232" s="156"/>
      <c r="O232" s="156"/>
      <c r="P232" s="156"/>
      <c r="Q232" s="156"/>
      <c r="R232" s="157"/>
      <c r="S232" s="157"/>
      <c r="T232" s="157"/>
      <c r="U232" s="157"/>
      <c r="V232" s="157"/>
      <c r="W232" s="157"/>
      <c r="X232" s="157"/>
      <c r="Y232" s="157"/>
      <c r="Z232" s="146"/>
      <c r="AA232" s="146"/>
      <c r="AB232" s="146"/>
      <c r="AC232" s="146"/>
      <c r="AD232" s="146"/>
      <c r="AE232" s="146"/>
      <c r="AF232" s="146"/>
      <c r="AG232" s="146" t="s">
        <v>227</v>
      </c>
      <c r="AH232" s="146">
        <v>0</v>
      </c>
      <c r="AI232" s="146"/>
      <c r="AJ232" s="146"/>
      <c r="AK232" s="146"/>
      <c r="AL232" s="146"/>
      <c r="AM232" s="146"/>
      <c r="AN232" s="146"/>
      <c r="AO232" s="146"/>
      <c r="AP232" s="146"/>
      <c r="AQ232" s="146"/>
      <c r="AR232" s="146"/>
      <c r="AS232" s="146"/>
      <c r="AT232" s="146"/>
      <c r="AU232" s="146"/>
      <c r="AV232" s="146"/>
      <c r="AW232" s="146"/>
      <c r="AX232" s="146"/>
      <c r="AY232" s="146"/>
      <c r="AZ232" s="146"/>
      <c r="BA232" s="146"/>
      <c r="BB232" s="146"/>
      <c r="BC232" s="146"/>
      <c r="BD232" s="146"/>
      <c r="BE232" s="146"/>
      <c r="BF232" s="146"/>
      <c r="BG232" s="146"/>
      <c r="BH232" s="146"/>
    </row>
    <row r="233" spans="1:60" outlineLevel="3" x14ac:dyDescent="0.2">
      <c r="A233" s="153"/>
      <c r="B233" s="154"/>
      <c r="C233" s="192" t="s">
        <v>277</v>
      </c>
      <c r="D233" s="188"/>
      <c r="E233" s="189"/>
      <c r="F233" s="157"/>
      <c r="G233" s="157"/>
      <c r="H233" s="157"/>
      <c r="I233" s="157"/>
      <c r="J233" s="157"/>
      <c r="K233" s="157"/>
      <c r="L233" s="157"/>
      <c r="M233" s="157"/>
      <c r="N233" s="156"/>
      <c r="O233" s="156"/>
      <c r="P233" s="156"/>
      <c r="Q233" s="156"/>
      <c r="R233" s="157"/>
      <c r="S233" s="157"/>
      <c r="T233" s="157"/>
      <c r="U233" s="157"/>
      <c r="V233" s="157"/>
      <c r="W233" s="157"/>
      <c r="X233" s="157"/>
      <c r="Y233" s="157"/>
      <c r="Z233" s="146"/>
      <c r="AA233" s="146"/>
      <c r="AB233" s="146"/>
      <c r="AC233" s="146"/>
      <c r="AD233" s="146"/>
      <c r="AE233" s="146"/>
      <c r="AF233" s="146"/>
      <c r="AG233" s="146" t="s">
        <v>227</v>
      </c>
      <c r="AH233" s="146">
        <v>0</v>
      </c>
      <c r="AI233" s="146"/>
      <c r="AJ233" s="146"/>
      <c r="AK233" s="146"/>
      <c r="AL233" s="146"/>
      <c r="AM233" s="146"/>
      <c r="AN233" s="146"/>
      <c r="AO233" s="146"/>
      <c r="AP233" s="146"/>
      <c r="AQ233" s="146"/>
      <c r="AR233" s="146"/>
      <c r="AS233" s="146"/>
      <c r="AT233" s="146"/>
      <c r="AU233" s="146"/>
      <c r="AV233" s="146"/>
      <c r="AW233" s="146"/>
      <c r="AX233" s="146"/>
      <c r="AY233" s="146"/>
      <c r="AZ233" s="146"/>
      <c r="BA233" s="146"/>
      <c r="BB233" s="146"/>
      <c r="BC233" s="146"/>
      <c r="BD233" s="146"/>
      <c r="BE233" s="146"/>
      <c r="BF233" s="146"/>
      <c r="BG233" s="146"/>
      <c r="BH233" s="146"/>
    </row>
    <row r="234" spans="1:60" outlineLevel="3" x14ac:dyDescent="0.2">
      <c r="A234" s="153"/>
      <c r="B234" s="154"/>
      <c r="C234" s="192" t="s">
        <v>438</v>
      </c>
      <c r="D234" s="188"/>
      <c r="E234" s="189">
        <v>1.056</v>
      </c>
      <c r="F234" s="157"/>
      <c r="G234" s="157"/>
      <c r="H234" s="157"/>
      <c r="I234" s="157"/>
      <c r="J234" s="157"/>
      <c r="K234" s="157"/>
      <c r="L234" s="157"/>
      <c r="M234" s="157"/>
      <c r="N234" s="156"/>
      <c r="O234" s="156"/>
      <c r="P234" s="156"/>
      <c r="Q234" s="156"/>
      <c r="R234" s="157"/>
      <c r="S234" s="157"/>
      <c r="T234" s="157"/>
      <c r="U234" s="157"/>
      <c r="V234" s="157"/>
      <c r="W234" s="157"/>
      <c r="X234" s="157"/>
      <c r="Y234" s="157"/>
      <c r="Z234" s="146"/>
      <c r="AA234" s="146"/>
      <c r="AB234" s="146"/>
      <c r="AC234" s="146"/>
      <c r="AD234" s="146"/>
      <c r="AE234" s="146"/>
      <c r="AF234" s="146"/>
      <c r="AG234" s="146" t="s">
        <v>227</v>
      </c>
      <c r="AH234" s="146">
        <v>0</v>
      </c>
      <c r="AI234" s="146"/>
      <c r="AJ234" s="146"/>
      <c r="AK234" s="146"/>
      <c r="AL234" s="146"/>
      <c r="AM234" s="146"/>
      <c r="AN234" s="146"/>
      <c r="AO234" s="146"/>
      <c r="AP234" s="146"/>
      <c r="AQ234" s="146"/>
      <c r="AR234" s="146"/>
      <c r="AS234" s="146"/>
      <c r="AT234" s="146"/>
      <c r="AU234" s="146"/>
      <c r="AV234" s="146"/>
      <c r="AW234" s="146"/>
      <c r="AX234" s="146"/>
      <c r="AY234" s="146"/>
      <c r="AZ234" s="146"/>
      <c r="BA234" s="146"/>
      <c r="BB234" s="146"/>
      <c r="BC234" s="146"/>
      <c r="BD234" s="146"/>
      <c r="BE234" s="146"/>
      <c r="BF234" s="146"/>
      <c r="BG234" s="146"/>
      <c r="BH234" s="146"/>
    </row>
    <row r="235" spans="1:60" outlineLevel="3" x14ac:dyDescent="0.2">
      <c r="A235" s="153"/>
      <c r="B235" s="154"/>
      <c r="C235" s="193" t="s">
        <v>249</v>
      </c>
      <c r="D235" s="190"/>
      <c r="E235" s="191">
        <v>1.056</v>
      </c>
      <c r="F235" s="157"/>
      <c r="G235" s="157"/>
      <c r="H235" s="157"/>
      <c r="I235" s="157"/>
      <c r="J235" s="157"/>
      <c r="K235" s="157"/>
      <c r="L235" s="157"/>
      <c r="M235" s="157"/>
      <c r="N235" s="156"/>
      <c r="O235" s="156"/>
      <c r="P235" s="156"/>
      <c r="Q235" s="156"/>
      <c r="R235" s="157"/>
      <c r="S235" s="157"/>
      <c r="T235" s="157"/>
      <c r="U235" s="157"/>
      <c r="V235" s="157"/>
      <c r="W235" s="157"/>
      <c r="X235" s="157"/>
      <c r="Y235" s="157"/>
      <c r="Z235" s="146"/>
      <c r="AA235" s="146"/>
      <c r="AB235" s="146"/>
      <c r="AC235" s="146"/>
      <c r="AD235" s="146"/>
      <c r="AE235" s="146"/>
      <c r="AF235" s="146"/>
      <c r="AG235" s="146" t="s">
        <v>227</v>
      </c>
      <c r="AH235" s="146">
        <v>1</v>
      </c>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row>
    <row r="236" spans="1:60" outlineLevel="1" x14ac:dyDescent="0.2">
      <c r="A236" s="175">
        <v>54</v>
      </c>
      <c r="B236" s="176" t="s">
        <v>439</v>
      </c>
      <c r="C236" s="184" t="s">
        <v>440</v>
      </c>
      <c r="D236" s="177" t="s">
        <v>238</v>
      </c>
      <c r="E236" s="178">
        <v>1.9560000000000001E-2</v>
      </c>
      <c r="F236" s="179"/>
      <c r="G236" s="180">
        <f>ROUND(E236*F236,2)</f>
        <v>0</v>
      </c>
      <c r="H236" s="179"/>
      <c r="I236" s="180">
        <f>ROUND(E236*H236,2)</f>
        <v>0</v>
      </c>
      <c r="J236" s="179"/>
      <c r="K236" s="180">
        <f>ROUND(E236*J236,2)</f>
        <v>0</v>
      </c>
      <c r="L236" s="180">
        <v>21</v>
      </c>
      <c r="M236" s="180">
        <f>G236*(1+L236/100)</f>
        <v>0</v>
      </c>
      <c r="N236" s="178">
        <v>0</v>
      </c>
      <c r="O236" s="178">
        <f>ROUND(E236*N236,2)</f>
        <v>0</v>
      </c>
      <c r="P236" s="178">
        <v>0</v>
      </c>
      <c r="Q236" s="178">
        <f>ROUND(E236*P236,2)</f>
        <v>0</v>
      </c>
      <c r="R236" s="180" t="s">
        <v>405</v>
      </c>
      <c r="S236" s="180" t="s">
        <v>182</v>
      </c>
      <c r="T236" s="181" t="s">
        <v>182</v>
      </c>
      <c r="U236" s="157">
        <v>1.5980000000000001</v>
      </c>
      <c r="V236" s="157">
        <f>ROUND(E236*U236,2)</f>
        <v>0.03</v>
      </c>
      <c r="W236" s="157"/>
      <c r="X236" s="157" t="s">
        <v>393</v>
      </c>
      <c r="Y236" s="157" t="s">
        <v>185</v>
      </c>
      <c r="Z236" s="146"/>
      <c r="AA236" s="146"/>
      <c r="AB236" s="146"/>
      <c r="AC236" s="146"/>
      <c r="AD236" s="146"/>
      <c r="AE236" s="146"/>
      <c r="AF236" s="146"/>
      <c r="AG236" s="146" t="s">
        <v>394</v>
      </c>
      <c r="AH236" s="146"/>
      <c r="AI236" s="146"/>
      <c r="AJ236" s="146"/>
      <c r="AK236" s="146"/>
      <c r="AL236" s="146"/>
      <c r="AM236" s="146"/>
      <c r="AN236" s="146"/>
      <c r="AO236" s="146"/>
      <c r="AP236" s="146"/>
      <c r="AQ236" s="146"/>
      <c r="AR236" s="146"/>
      <c r="AS236" s="146"/>
      <c r="AT236" s="146"/>
      <c r="AU236" s="146"/>
      <c r="AV236" s="146"/>
      <c r="AW236" s="146"/>
      <c r="AX236" s="146"/>
      <c r="AY236" s="146"/>
      <c r="AZ236" s="146"/>
      <c r="BA236" s="146"/>
      <c r="BB236" s="146"/>
      <c r="BC236" s="146"/>
      <c r="BD236" s="146"/>
      <c r="BE236" s="146"/>
      <c r="BF236" s="146"/>
      <c r="BG236" s="146"/>
      <c r="BH236" s="146"/>
    </row>
    <row r="237" spans="1:60" x14ac:dyDescent="0.2">
      <c r="A237" s="160" t="s">
        <v>177</v>
      </c>
      <c r="B237" s="161" t="s">
        <v>143</v>
      </c>
      <c r="C237" s="182" t="s">
        <v>144</v>
      </c>
      <c r="D237" s="162"/>
      <c r="E237" s="163"/>
      <c r="F237" s="164"/>
      <c r="G237" s="164">
        <f>SUMIF(AG238:AG245,"&lt;&gt;NOR",G238:G245)</f>
        <v>0</v>
      </c>
      <c r="H237" s="164"/>
      <c r="I237" s="164">
        <f>SUM(I238:I245)</f>
        <v>0</v>
      </c>
      <c r="J237" s="164"/>
      <c r="K237" s="164">
        <f>SUM(K238:K245)</f>
        <v>0</v>
      </c>
      <c r="L237" s="164"/>
      <c r="M237" s="164">
        <f>SUM(M238:M245)</f>
        <v>0</v>
      </c>
      <c r="N237" s="163"/>
      <c r="O237" s="163">
        <f>SUM(O238:O245)</f>
        <v>0</v>
      </c>
      <c r="P237" s="163"/>
      <c r="Q237" s="163">
        <f>SUM(Q238:Q245)</f>
        <v>0</v>
      </c>
      <c r="R237" s="164"/>
      <c r="S237" s="164"/>
      <c r="T237" s="165"/>
      <c r="U237" s="159"/>
      <c r="V237" s="159">
        <f>SUM(V238:V245)</f>
        <v>128.62</v>
      </c>
      <c r="W237" s="159"/>
      <c r="X237" s="159"/>
      <c r="Y237" s="159"/>
      <c r="AG237" t="s">
        <v>178</v>
      </c>
    </row>
    <row r="238" spans="1:60" outlineLevel="1" x14ac:dyDescent="0.2">
      <c r="A238" s="175">
        <v>55</v>
      </c>
      <c r="B238" s="176" t="s">
        <v>441</v>
      </c>
      <c r="C238" s="184" t="s">
        <v>442</v>
      </c>
      <c r="D238" s="177" t="s">
        <v>238</v>
      </c>
      <c r="E238" s="178">
        <v>26.323740000000001</v>
      </c>
      <c r="F238" s="179"/>
      <c r="G238" s="180">
        <f t="shared" ref="G238:G245" si="0">ROUND(E238*F238,2)</f>
        <v>0</v>
      </c>
      <c r="H238" s="179"/>
      <c r="I238" s="180">
        <f t="shared" ref="I238:I245" si="1">ROUND(E238*H238,2)</f>
        <v>0</v>
      </c>
      <c r="J238" s="179"/>
      <c r="K238" s="180">
        <f t="shared" ref="K238:K245" si="2">ROUND(E238*J238,2)</f>
        <v>0</v>
      </c>
      <c r="L238" s="180">
        <v>21</v>
      </c>
      <c r="M238" s="180">
        <f t="shared" ref="M238:M245" si="3">G238*(1+L238/100)</f>
        <v>0</v>
      </c>
      <c r="N238" s="178">
        <v>0</v>
      </c>
      <c r="O238" s="178">
        <f t="shared" ref="O238:O245" si="4">ROUND(E238*N238,2)</f>
        <v>0</v>
      </c>
      <c r="P238" s="178">
        <v>0</v>
      </c>
      <c r="Q238" s="178">
        <f t="shared" ref="Q238:Q245" si="5">ROUND(E238*P238,2)</f>
        <v>0</v>
      </c>
      <c r="R238" s="180"/>
      <c r="S238" s="180" t="s">
        <v>182</v>
      </c>
      <c r="T238" s="181" t="s">
        <v>182</v>
      </c>
      <c r="U238" s="157">
        <v>0.26500000000000001</v>
      </c>
      <c r="V238" s="157">
        <f t="shared" ref="V238:V245" si="6">ROUND(E238*U238,2)</f>
        <v>6.98</v>
      </c>
      <c r="W238" s="157"/>
      <c r="X238" s="157" t="s">
        <v>443</v>
      </c>
      <c r="Y238" s="157" t="s">
        <v>185</v>
      </c>
      <c r="Z238" s="146"/>
      <c r="AA238" s="146"/>
      <c r="AB238" s="146"/>
      <c r="AC238" s="146"/>
      <c r="AD238" s="146"/>
      <c r="AE238" s="146"/>
      <c r="AF238" s="146"/>
      <c r="AG238" s="146" t="s">
        <v>444</v>
      </c>
      <c r="AH238" s="146"/>
      <c r="AI238" s="146"/>
      <c r="AJ238" s="146"/>
      <c r="AK238" s="146"/>
      <c r="AL238" s="146"/>
      <c r="AM238" s="146"/>
      <c r="AN238" s="146"/>
      <c r="AO238" s="146"/>
      <c r="AP238" s="146"/>
      <c r="AQ238" s="146"/>
      <c r="AR238" s="146"/>
      <c r="AS238" s="146"/>
      <c r="AT238" s="146"/>
      <c r="AU238" s="146"/>
      <c r="AV238" s="146"/>
      <c r="AW238" s="146"/>
      <c r="AX238" s="146"/>
      <c r="AY238" s="146"/>
      <c r="AZ238" s="146"/>
      <c r="BA238" s="146"/>
      <c r="BB238" s="146"/>
      <c r="BC238" s="146"/>
      <c r="BD238" s="146"/>
      <c r="BE238" s="146"/>
      <c r="BF238" s="146"/>
      <c r="BG238" s="146"/>
      <c r="BH238" s="146"/>
    </row>
    <row r="239" spans="1:60" ht="22.5" outlineLevel="1" x14ac:dyDescent="0.2">
      <c r="A239" s="175">
        <v>56</v>
      </c>
      <c r="B239" s="176" t="s">
        <v>445</v>
      </c>
      <c r="C239" s="184" t="s">
        <v>446</v>
      </c>
      <c r="D239" s="177" t="s">
        <v>238</v>
      </c>
      <c r="E239" s="178">
        <v>26.323740000000001</v>
      </c>
      <c r="F239" s="179"/>
      <c r="G239" s="180">
        <f t="shared" si="0"/>
        <v>0</v>
      </c>
      <c r="H239" s="179"/>
      <c r="I239" s="180">
        <f t="shared" si="1"/>
        <v>0</v>
      </c>
      <c r="J239" s="179"/>
      <c r="K239" s="180">
        <f t="shared" si="2"/>
        <v>0</v>
      </c>
      <c r="L239" s="180">
        <v>21</v>
      </c>
      <c r="M239" s="180">
        <f t="shared" si="3"/>
        <v>0</v>
      </c>
      <c r="N239" s="178">
        <v>0</v>
      </c>
      <c r="O239" s="178">
        <f t="shared" si="4"/>
        <v>0</v>
      </c>
      <c r="P239" s="178">
        <v>0</v>
      </c>
      <c r="Q239" s="178">
        <f t="shared" si="5"/>
        <v>0</v>
      </c>
      <c r="R239" s="180" t="s">
        <v>299</v>
      </c>
      <c r="S239" s="180" t="s">
        <v>182</v>
      </c>
      <c r="T239" s="181" t="s">
        <v>182</v>
      </c>
      <c r="U239" s="157">
        <v>2.0670000000000002</v>
      </c>
      <c r="V239" s="157">
        <f t="shared" si="6"/>
        <v>54.41</v>
      </c>
      <c r="W239" s="157"/>
      <c r="X239" s="157" t="s">
        <v>443</v>
      </c>
      <c r="Y239" s="157" t="s">
        <v>185</v>
      </c>
      <c r="Z239" s="146"/>
      <c r="AA239" s="146"/>
      <c r="AB239" s="146"/>
      <c r="AC239" s="146"/>
      <c r="AD239" s="146"/>
      <c r="AE239" s="146"/>
      <c r="AF239" s="146"/>
      <c r="AG239" s="146" t="s">
        <v>444</v>
      </c>
      <c r="AH239" s="146"/>
      <c r="AI239" s="146"/>
      <c r="AJ239" s="146"/>
      <c r="AK239" s="146"/>
      <c r="AL239" s="146"/>
      <c r="AM239" s="146"/>
      <c r="AN239" s="146"/>
      <c r="AO239" s="146"/>
      <c r="AP239" s="146"/>
      <c r="AQ239" s="146"/>
      <c r="AR239" s="146"/>
      <c r="AS239" s="146"/>
      <c r="AT239" s="146"/>
      <c r="AU239" s="146"/>
      <c r="AV239" s="146"/>
      <c r="AW239" s="146"/>
      <c r="AX239" s="146"/>
      <c r="AY239" s="146"/>
      <c r="AZ239" s="146"/>
      <c r="BA239" s="146"/>
      <c r="BB239" s="146"/>
      <c r="BC239" s="146"/>
      <c r="BD239" s="146"/>
      <c r="BE239" s="146"/>
      <c r="BF239" s="146"/>
      <c r="BG239" s="146"/>
      <c r="BH239" s="146"/>
    </row>
    <row r="240" spans="1:60" ht="22.5" outlineLevel="1" x14ac:dyDescent="0.2">
      <c r="A240" s="175">
        <v>57</v>
      </c>
      <c r="B240" s="176" t="s">
        <v>447</v>
      </c>
      <c r="C240" s="184" t="s">
        <v>448</v>
      </c>
      <c r="D240" s="177" t="s">
        <v>238</v>
      </c>
      <c r="E240" s="178">
        <v>26.323740000000001</v>
      </c>
      <c r="F240" s="179"/>
      <c r="G240" s="180">
        <f t="shared" si="0"/>
        <v>0</v>
      </c>
      <c r="H240" s="179"/>
      <c r="I240" s="180">
        <f t="shared" si="1"/>
        <v>0</v>
      </c>
      <c r="J240" s="179"/>
      <c r="K240" s="180">
        <f t="shared" si="2"/>
        <v>0</v>
      </c>
      <c r="L240" s="180">
        <v>21</v>
      </c>
      <c r="M240" s="180">
        <f t="shared" si="3"/>
        <v>0</v>
      </c>
      <c r="N240" s="178">
        <v>0</v>
      </c>
      <c r="O240" s="178">
        <f t="shared" si="4"/>
        <v>0</v>
      </c>
      <c r="P240" s="178">
        <v>0</v>
      </c>
      <c r="Q240" s="178">
        <f t="shared" si="5"/>
        <v>0</v>
      </c>
      <c r="R240" s="180" t="s">
        <v>299</v>
      </c>
      <c r="S240" s="180" t="s">
        <v>182</v>
      </c>
      <c r="T240" s="181" t="s">
        <v>182</v>
      </c>
      <c r="U240" s="157">
        <v>1.0169999999999999</v>
      </c>
      <c r="V240" s="157">
        <f t="shared" si="6"/>
        <v>26.77</v>
      </c>
      <c r="W240" s="157"/>
      <c r="X240" s="157" t="s">
        <v>443</v>
      </c>
      <c r="Y240" s="157" t="s">
        <v>185</v>
      </c>
      <c r="Z240" s="146"/>
      <c r="AA240" s="146"/>
      <c r="AB240" s="146"/>
      <c r="AC240" s="146"/>
      <c r="AD240" s="146"/>
      <c r="AE240" s="146"/>
      <c r="AF240" s="146"/>
      <c r="AG240" s="146" t="s">
        <v>444</v>
      </c>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row>
    <row r="241" spans="1:60" outlineLevel="1" x14ac:dyDescent="0.2">
      <c r="A241" s="175">
        <v>58</v>
      </c>
      <c r="B241" s="176" t="s">
        <v>449</v>
      </c>
      <c r="C241" s="184" t="s">
        <v>450</v>
      </c>
      <c r="D241" s="177" t="s">
        <v>238</v>
      </c>
      <c r="E241" s="178">
        <v>26.323740000000001</v>
      </c>
      <c r="F241" s="179"/>
      <c r="G241" s="180">
        <f t="shared" si="0"/>
        <v>0</v>
      </c>
      <c r="H241" s="179"/>
      <c r="I241" s="180">
        <f t="shared" si="1"/>
        <v>0</v>
      </c>
      <c r="J241" s="179"/>
      <c r="K241" s="180">
        <f t="shared" si="2"/>
        <v>0</v>
      </c>
      <c r="L241" s="180">
        <v>21</v>
      </c>
      <c r="M241" s="180">
        <f t="shared" si="3"/>
        <v>0</v>
      </c>
      <c r="N241" s="178">
        <v>0</v>
      </c>
      <c r="O241" s="178">
        <f t="shared" si="4"/>
        <v>0</v>
      </c>
      <c r="P241" s="178">
        <v>0</v>
      </c>
      <c r="Q241" s="178">
        <f t="shared" si="5"/>
        <v>0</v>
      </c>
      <c r="R241" s="180" t="s">
        <v>299</v>
      </c>
      <c r="S241" s="180" t="s">
        <v>182</v>
      </c>
      <c r="T241" s="181" t="s">
        <v>182</v>
      </c>
      <c r="U241" s="157">
        <v>0.49</v>
      </c>
      <c r="V241" s="157">
        <f t="shared" si="6"/>
        <v>12.9</v>
      </c>
      <c r="W241" s="157"/>
      <c r="X241" s="157" t="s">
        <v>443</v>
      </c>
      <c r="Y241" s="157" t="s">
        <v>185</v>
      </c>
      <c r="Z241" s="146"/>
      <c r="AA241" s="146"/>
      <c r="AB241" s="146"/>
      <c r="AC241" s="146"/>
      <c r="AD241" s="146"/>
      <c r="AE241" s="146"/>
      <c r="AF241" s="146"/>
      <c r="AG241" s="146" t="s">
        <v>444</v>
      </c>
      <c r="AH241" s="146"/>
      <c r="AI241" s="146"/>
      <c r="AJ241" s="146"/>
      <c r="AK241" s="146"/>
      <c r="AL241" s="146"/>
      <c r="AM241" s="146"/>
      <c r="AN241" s="146"/>
      <c r="AO241" s="146"/>
      <c r="AP241" s="146"/>
      <c r="AQ241" s="146"/>
      <c r="AR241" s="146"/>
      <c r="AS241" s="146"/>
      <c r="AT241" s="146"/>
      <c r="AU241" s="146"/>
      <c r="AV241" s="146"/>
      <c r="AW241" s="146"/>
      <c r="AX241" s="146"/>
      <c r="AY241" s="146"/>
      <c r="AZ241" s="146"/>
      <c r="BA241" s="146"/>
      <c r="BB241" s="146"/>
      <c r="BC241" s="146"/>
      <c r="BD241" s="146"/>
      <c r="BE241" s="146"/>
      <c r="BF241" s="146"/>
      <c r="BG241" s="146"/>
      <c r="BH241" s="146"/>
    </row>
    <row r="242" spans="1:60" outlineLevel="1" x14ac:dyDescent="0.2">
      <c r="A242" s="175">
        <v>59</v>
      </c>
      <c r="B242" s="176" t="s">
        <v>451</v>
      </c>
      <c r="C242" s="184" t="s">
        <v>452</v>
      </c>
      <c r="D242" s="177" t="s">
        <v>238</v>
      </c>
      <c r="E242" s="178">
        <v>500.15105999999997</v>
      </c>
      <c r="F242" s="179"/>
      <c r="G242" s="180">
        <f t="shared" si="0"/>
        <v>0</v>
      </c>
      <c r="H242" s="179"/>
      <c r="I242" s="180">
        <f t="shared" si="1"/>
        <v>0</v>
      </c>
      <c r="J242" s="179"/>
      <c r="K242" s="180">
        <f t="shared" si="2"/>
        <v>0</v>
      </c>
      <c r="L242" s="180">
        <v>21</v>
      </c>
      <c r="M242" s="180">
        <f t="shared" si="3"/>
        <v>0</v>
      </c>
      <c r="N242" s="178">
        <v>0</v>
      </c>
      <c r="O242" s="178">
        <f t="shared" si="4"/>
        <v>0</v>
      </c>
      <c r="P242" s="178">
        <v>0</v>
      </c>
      <c r="Q242" s="178">
        <f t="shared" si="5"/>
        <v>0</v>
      </c>
      <c r="R242" s="180" t="s">
        <v>299</v>
      </c>
      <c r="S242" s="180" t="s">
        <v>182</v>
      </c>
      <c r="T242" s="181" t="s">
        <v>182</v>
      </c>
      <c r="U242" s="157">
        <v>0</v>
      </c>
      <c r="V242" s="157">
        <f t="shared" si="6"/>
        <v>0</v>
      </c>
      <c r="W242" s="157"/>
      <c r="X242" s="157" t="s">
        <v>443</v>
      </c>
      <c r="Y242" s="157" t="s">
        <v>185</v>
      </c>
      <c r="Z242" s="146"/>
      <c r="AA242" s="146"/>
      <c r="AB242" s="146"/>
      <c r="AC242" s="146"/>
      <c r="AD242" s="146"/>
      <c r="AE242" s="146"/>
      <c r="AF242" s="146"/>
      <c r="AG242" s="146" t="s">
        <v>444</v>
      </c>
      <c r="AH242" s="146"/>
      <c r="AI242" s="146"/>
      <c r="AJ242" s="146"/>
      <c r="AK242" s="146"/>
      <c r="AL242" s="146"/>
      <c r="AM242" s="146"/>
      <c r="AN242" s="146"/>
      <c r="AO242" s="146"/>
      <c r="AP242" s="146"/>
      <c r="AQ242" s="146"/>
      <c r="AR242" s="146"/>
      <c r="AS242" s="146"/>
      <c r="AT242" s="146"/>
      <c r="AU242" s="146"/>
      <c r="AV242" s="146"/>
      <c r="AW242" s="146"/>
      <c r="AX242" s="146"/>
      <c r="AY242" s="146"/>
      <c r="AZ242" s="146"/>
      <c r="BA242" s="146"/>
      <c r="BB242" s="146"/>
      <c r="BC242" s="146"/>
      <c r="BD242" s="146"/>
      <c r="BE242" s="146"/>
      <c r="BF242" s="146"/>
      <c r="BG242" s="146"/>
      <c r="BH242" s="146"/>
    </row>
    <row r="243" spans="1:60" outlineLevel="1" x14ac:dyDescent="0.2">
      <c r="A243" s="175">
        <v>60</v>
      </c>
      <c r="B243" s="176" t="s">
        <v>453</v>
      </c>
      <c r="C243" s="184" t="s">
        <v>454</v>
      </c>
      <c r="D243" s="177" t="s">
        <v>238</v>
      </c>
      <c r="E243" s="178">
        <v>26.323740000000001</v>
      </c>
      <c r="F243" s="179"/>
      <c r="G243" s="180">
        <f t="shared" si="0"/>
        <v>0</v>
      </c>
      <c r="H243" s="179"/>
      <c r="I243" s="180">
        <f t="shared" si="1"/>
        <v>0</v>
      </c>
      <c r="J243" s="179"/>
      <c r="K243" s="180">
        <f t="shared" si="2"/>
        <v>0</v>
      </c>
      <c r="L243" s="180">
        <v>21</v>
      </c>
      <c r="M243" s="180">
        <f t="shared" si="3"/>
        <v>0</v>
      </c>
      <c r="N243" s="178">
        <v>0</v>
      </c>
      <c r="O243" s="178">
        <f t="shared" si="4"/>
        <v>0</v>
      </c>
      <c r="P243" s="178">
        <v>0</v>
      </c>
      <c r="Q243" s="178">
        <f t="shared" si="5"/>
        <v>0</v>
      </c>
      <c r="R243" s="180" t="s">
        <v>299</v>
      </c>
      <c r="S243" s="180" t="s">
        <v>182</v>
      </c>
      <c r="T243" s="181" t="s">
        <v>182</v>
      </c>
      <c r="U243" s="157">
        <v>0.94199999999999995</v>
      </c>
      <c r="V243" s="157">
        <f t="shared" si="6"/>
        <v>24.8</v>
      </c>
      <c r="W243" s="157"/>
      <c r="X243" s="157" t="s">
        <v>443</v>
      </c>
      <c r="Y243" s="157" t="s">
        <v>185</v>
      </c>
      <c r="Z243" s="146"/>
      <c r="AA243" s="146"/>
      <c r="AB243" s="146"/>
      <c r="AC243" s="146"/>
      <c r="AD243" s="146"/>
      <c r="AE243" s="146"/>
      <c r="AF243" s="146"/>
      <c r="AG243" s="146" t="s">
        <v>444</v>
      </c>
      <c r="AH243" s="146"/>
      <c r="AI243" s="146"/>
      <c r="AJ243" s="146"/>
      <c r="AK243" s="146"/>
      <c r="AL243" s="146"/>
      <c r="AM243" s="146"/>
      <c r="AN243" s="146"/>
      <c r="AO243" s="146"/>
      <c r="AP243" s="146"/>
      <c r="AQ243" s="146"/>
      <c r="AR243" s="146"/>
      <c r="AS243" s="146"/>
      <c r="AT243" s="146"/>
      <c r="AU243" s="146"/>
      <c r="AV243" s="146"/>
      <c r="AW243" s="146"/>
      <c r="AX243" s="146"/>
      <c r="AY243" s="146"/>
      <c r="AZ243" s="146"/>
      <c r="BA243" s="146"/>
      <c r="BB243" s="146"/>
      <c r="BC243" s="146"/>
      <c r="BD243" s="146"/>
      <c r="BE243" s="146"/>
      <c r="BF243" s="146"/>
      <c r="BG243" s="146"/>
      <c r="BH243" s="146"/>
    </row>
    <row r="244" spans="1:60" ht="22.5" outlineLevel="1" x14ac:dyDescent="0.2">
      <c r="A244" s="175">
        <v>61</v>
      </c>
      <c r="B244" s="176" t="s">
        <v>455</v>
      </c>
      <c r="C244" s="184" t="s">
        <v>456</v>
      </c>
      <c r="D244" s="177" t="s">
        <v>238</v>
      </c>
      <c r="E244" s="178">
        <v>26.323740000000001</v>
      </c>
      <c r="F244" s="179"/>
      <c r="G244" s="180">
        <f t="shared" si="0"/>
        <v>0</v>
      </c>
      <c r="H244" s="179"/>
      <c r="I244" s="180">
        <f t="shared" si="1"/>
        <v>0</v>
      </c>
      <c r="J244" s="179"/>
      <c r="K244" s="180">
        <f t="shared" si="2"/>
        <v>0</v>
      </c>
      <c r="L244" s="180">
        <v>21</v>
      </c>
      <c r="M244" s="180">
        <f t="shared" si="3"/>
        <v>0</v>
      </c>
      <c r="N244" s="178">
        <v>0</v>
      </c>
      <c r="O244" s="178">
        <f t="shared" si="4"/>
        <v>0</v>
      </c>
      <c r="P244" s="178">
        <v>0</v>
      </c>
      <c r="Q244" s="178">
        <f t="shared" si="5"/>
        <v>0</v>
      </c>
      <c r="R244" s="180" t="s">
        <v>299</v>
      </c>
      <c r="S244" s="180" t="s">
        <v>182</v>
      </c>
      <c r="T244" s="181" t="s">
        <v>182</v>
      </c>
      <c r="U244" s="157">
        <v>0.105</v>
      </c>
      <c r="V244" s="157">
        <f t="shared" si="6"/>
        <v>2.76</v>
      </c>
      <c r="W244" s="157"/>
      <c r="X244" s="157" t="s">
        <v>443</v>
      </c>
      <c r="Y244" s="157" t="s">
        <v>185</v>
      </c>
      <c r="Z244" s="146"/>
      <c r="AA244" s="146"/>
      <c r="AB244" s="146"/>
      <c r="AC244" s="146"/>
      <c r="AD244" s="146"/>
      <c r="AE244" s="146"/>
      <c r="AF244" s="146"/>
      <c r="AG244" s="146" t="s">
        <v>444</v>
      </c>
      <c r="AH244" s="146"/>
      <c r="AI244" s="146"/>
      <c r="AJ244" s="146"/>
      <c r="AK244" s="146"/>
      <c r="AL244" s="146"/>
      <c r="AM244" s="146"/>
      <c r="AN244" s="146"/>
      <c r="AO244" s="146"/>
      <c r="AP244" s="146"/>
      <c r="AQ244" s="146"/>
      <c r="AR244" s="146"/>
      <c r="AS244" s="146"/>
      <c r="AT244" s="146"/>
      <c r="AU244" s="146"/>
      <c r="AV244" s="146"/>
      <c r="AW244" s="146"/>
      <c r="AX244" s="146"/>
      <c r="AY244" s="146"/>
      <c r="AZ244" s="146"/>
      <c r="BA244" s="146"/>
      <c r="BB244" s="146"/>
      <c r="BC244" s="146"/>
      <c r="BD244" s="146"/>
      <c r="BE244" s="146"/>
      <c r="BF244" s="146"/>
      <c r="BG244" s="146"/>
      <c r="BH244" s="146"/>
    </row>
    <row r="245" spans="1:60" ht="22.5" outlineLevel="1" x14ac:dyDescent="0.2">
      <c r="A245" s="167">
        <v>62</v>
      </c>
      <c r="B245" s="168" t="s">
        <v>457</v>
      </c>
      <c r="C245" s="183" t="s">
        <v>458</v>
      </c>
      <c r="D245" s="169" t="s">
        <v>238</v>
      </c>
      <c r="E245" s="170">
        <v>26.323740000000001</v>
      </c>
      <c r="F245" s="171"/>
      <c r="G245" s="172">
        <f t="shared" si="0"/>
        <v>0</v>
      </c>
      <c r="H245" s="171"/>
      <c r="I245" s="172">
        <f t="shared" si="1"/>
        <v>0</v>
      </c>
      <c r="J245" s="171"/>
      <c r="K245" s="172">
        <f t="shared" si="2"/>
        <v>0</v>
      </c>
      <c r="L245" s="172">
        <v>21</v>
      </c>
      <c r="M245" s="172">
        <f t="shared" si="3"/>
        <v>0</v>
      </c>
      <c r="N245" s="170">
        <v>0</v>
      </c>
      <c r="O245" s="170">
        <f t="shared" si="4"/>
        <v>0</v>
      </c>
      <c r="P245" s="170">
        <v>0</v>
      </c>
      <c r="Q245" s="170">
        <f t="shared" si="5"/>
        <v>0</v>
      </c>
      <c r="R245" s="172" t="s">
        <v>299</v>
      </c>
      <c r="S245" s="172" t="s">
        <v>182</v>
      </c>
      <c r="T245" s="173" t="s">
        <v>182</v>
      </c>
      <c r="U245" s="157">
        <v>0</v>
      </c>
      <c r="V245" s="157">
        <f t="shared" si="6"/>
        <v>0</v>
      </c>
      <c r="W245" s="157"/>
      <c r="X245" s="157" t="s">
        <v>443</v>
      </c>
      <c r="Y245" s="157" t="s">
        <v>185</v>
      </c>
      <c r="Z245" s="146"/>
      <c r="AA245" s="146"/>
      <c r="AB245" s="146"/>
      <c r="AC245" s="146"/>
      <c r="AD245" s="146"/>
      <c r="AE245" s="146"/>
      <c r="AF245" s="146"/>
      <c r="AG245" s="146" t="s">
        <v>444</v>
      </c>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row>
    <row r="246" spans="1:60" x14ac:dyDescent="0.2">
      <c r="A246" s="3"/>
      <c r="B246" s="4"/>
      <c r="C246" s="185"/>
      <c r="D246" s="6"/>
      <c r="E246" s="3"/>
      <c r="F246" s="3"/>
      <c r="G246" s="3"/>
      <c r="H246" s="3"/>
      <c r="I246" s="3"/>
      <c r="J246" s="3"/>
      <c r="K246" s="3"/>
      <c r="L246" s="3"/>
      <c r="M246" s="3"/>
      <c r="N246" s="3"/>
      <c r="O246" s="3"/>
      <c r="P246" s="3"/>
      <c r="Q246" s="3"/>
      <c r="R246" s="3"/>
      <c r="S246" s="3"/>
      <c r="T246" s="3"/>
      <c r="U246" s="3"/>
      <c r="V246" s="3"/>
      <c r="W246" s="3"/>
      <c r="X246" s="3"/>
      <c r="Y246" s="3"/>
      <c r="AE246">
        <v>15</v>
      </c>
      <c r="AF246">
        <v>21</v>
      </c>
      <c r="AG246" t="s">
        <v>163</v>
      </c>
    </row>
    <row r="247" spans="1:60" x14ac:dyDescent="0.2">
      <c r="A247" s="149"/>
      <c r="B247" s="150" t="s">
        <v>29</v>
      </c>
      <c r="C247" s="186"/>
      <c r="D247" s="151"/>
      <c r="E247" s="152"/>
      <c r="F247" s="152"/>
      <c r="G247" s="166">
        <f>G8+G39+G55+G77+G189+G192+G214+G237</f>
        <v>0</v>
      </c>
      <c r="H247" s="3"/>
      <c r="I247" s="3"/>
      <c r="J247" s="3"/>
      <c r="K247" s="3"/>
      <c r="L247" s="3"/>
      <c r="M247" s="3"/>
      <c r="N247" s="3"/>
      <c r="O247" s="3"/>
      <c r="P247" s="3"/>
      <c r="Q247" s="3"/>
      <c r="R247" s="3"/>
      <c r="S247" s="3"/>
      <c r="T247" s="3"/>
      <c r="U247" s="3"/>
      <c r="V247" s="3"/>
      <c r="W247" s="3"/>
      <c r="X247" s="3"/>
      <c r="Y247" s="3"/>
      <c r="AE247">
        <f>SUMIF(L7:L245,AE246,G7:G245)</f>
        <v>0</v>
      </c>
      <c r="AF247">
        <f>SUMIF(L7:L245,AF246,G7:G245)</f>
        <v>0</v>
      </c>
      <c r="AG247" t="s">
        <v>215</v>
      </c>
    </row>
    <row r="248" spans="1:60" x14ac:dyDescent="0.2">
      <c r="C248" s="187"/>
      <c r="D248" s="10"/>
      <c r="AG248" t="s">
        <v>216</v>
      </c>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YyH8lzE1ZdPDQy9Hg5boEQVrName5kueG3SEqX5F+xvHFxut7BicyS3zUQMec26ypZyZi/5gQ7Ww505lFN6sg==" saltValue="13nNrgS3M8Izexo0P6F7Cg==" spinCount="100000" sheet="1" formatRows="0"/>
  <mergeCells count="23">
    <mergeCell ref="C13:G13"/>
    <mergeCell ref="A1:G1"/>
    <mergeCell ref="C2:G2"/>
    <mergeCell ref="C3:G3"/>
    <mergeCell ref="C4:G4"/>
    <mergeCell ref="C10:G10"/>
    <mergeCell ref="C153:G153"/>
    <mergeCell ref="C16:G16"/>
    <mergeCell ref="C19:G19"/>
    <mergeCell ref="C22:G22"/>
    <mergeCell ref="C25:G25"/>
    <mergeCell ref="C30:G30"/>
    <mergeCell ref="C45:G45"/>
    <mergeCell ref="C51:G51"/>
    <mergeCell ref="C79:G79"/>
    <mergeCell ref="C84:G84"/>
    <mergeCell ref="C99:G99"/>
    <mergeCell ref="C107:G107"/>
    <mergeCell ref="C158:G158"/>
    <mergeCell ref="C163:G163"/>
    <mergeCell ref="C168:G168"/>
    <mergeCell ref="C191:G191"/>
    <mergeCell ref="C213:G213"/>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217</v>
      </c>
      <c r="B1" s="253"/>
      <c r="C1" s="253"/>
      <c r="D1" s="253"/>
      <c r="E1" s="253"/>
      <c r="F1" s="253"/>
      <c r="G1" s="253"/>
      <c r="AG1" t="s">
        <v>149</v>
      </c>
    </row>
    <row r="2" spans="1:60" ht="24.95" customHeight="1" x14ac:dyDescent="0.2">
      <c r="A2" s="50" t="s">
        <v>7</v>
      </c>
      <c r="B2" s="49" t="s">
        <v>41</v>
      </c>
      <c r="C2" s="254" t="s">
        <v>42</v>
      </c>
      <c r="D2" s="255"/>
      <c r="E2" s="255"/>
      <c r="F2" s="255"/>
      <c r="G2" s="256"/>
      <c r="AG2" t="s">
        <v>150</v>
      </c>
    </row>
    <row r="3" spans="1:60" ht="24.95" customHeight="1" x14ac:dyDescent="0.2">
      <c r="A3" s="50" t="s">
        <v>8</v>
      </c>
      <c r="B3" s="49" t="s">
        <v>54</v>
      </c>
      <c r="C3" s="254" t="s">
        <v>55</v>
      </c>
      <c r="D3" s="255"/>
      <c r="E3" s="255"/>
      <c r="F3" s="255"/>
      <c r="G3" s="256"/>
      <c r="AC3" s="120" t="s">
        <v>150</v>
      </c>
      <c r="AG3" t="s">
        <v>153</v>
      </c>
    </row>
    <row r="4" spans="1:60" ht="24.95" customHeight="1" x14ac:dyDescent="0.2">
      <c r="A4" s="139" t="s">
        <v>9</v>
      </c>
      <c r="B4" s="140" t="s">
        <v>58</v>
      </c>
      <c r="C4" s="257" t="s">
        <v>59</v>
      </c>
      <c r="D4" s="258"/>
      <c r="E4" s="258"/>
      <c r="F4" s="258"/>
      <c r="G4" s="259"/>
      <c r="AG4" t="s">
        <v>154</v>
      </c>
    </row>
    <row r="5" spans="1:60" x14ac:dyDescent="0.2">
      <c r="D5" s="10"/>
    </row>
    <row r="6" spans="1:60" ht="38.25" x14ac:dyDescent="0.2">
      <c r="A6" s="142" t="s">
        <v>155</v>
      </c>
      <c r="B6" s="144" t="s">
        <v>156</v>
      </c>
      <c r="C6" s="144" t="s">
        <v>157</v>
      </c>
      <c r="D6" s="143" t="s">
        <v>158</v>
      </c>
      <c r="E6" s="142" t="s">
        <v>159</v>
      </c>
      <c r="F6" s="141" t="s">
        <v>160</v>
      </c>
      <c r="G6" s="142" t="s">
        <v>29</v>
      </c>
      <c r="H6" s="145" t="s">
        <v>30</v>
      </c>
      <c r="I6" s="145" t="s">
        <v>161</v>
      </c>
      <c r="J6" s="145" t="s">
        <v>31</v>
      </c>
      <c r="K6" s="145" t="s">
        <v>162</v>
      </c>
      <c r="L6" s="145" t="s">
        <v>163</v>
      </c>
      <c r="M6" s="145" t="s">
        <v>164</v>
      </c>
      <c r="N6" s="145" t="s">
        <v>165</v>
      </c>
      <c r="O6" s="145" t="s">
        <v>166</v>
      </c>
      <c r="P6" s="145" t="s">
        <v>167</v>
      </c>
      <c r="Q6" s="145" t="s">
        <v>168</v>
      </c>
      <c r="R6" s="145" t="s">
        <v>169</v>
      </c>
      <c r="S6" s="145" t="s">
        <v>170</v>
      </c>
      <c r="T6" s="145" t="s">
        <v>171</v>
      </c>
      <c r="U6" s="145" t="s">
        <v>172</v>
      </c>
      <c r="V6" s="145" t="s">
        <v>173</v>
      </c>
      <c r="W6" s="145" t="s">
        <v>174</v>
      </c>
      <c r="X6" s="145" t="s">
        <v>175</v>
      </c>
      <c r="Y6" s="145" t="s">
        <v>176</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0" t="s">
        <v>177</v>
      </c>
      <c r="B8" s="161" t="s">
        <v>103</v>
      </c>
      <c r="C8" s="182" t="s">
        <v>104</v>
      </c>
      <c r="D8" s="162"/>
      <c r="E8" s="163"/>
      <c r="F8" s="164"/>
      <c r="G8" s="164">
        <f>SUMIF(AG9:AG13,"&lt;&gt;NOR",G9:G13)</f>
        <v>0</v>
      </c>
      <c r="H8" s="164"/>
      <c r="I8" s="164">
        <f>SUM(I9:I13)</f>
        <v>0</v>
      </c>
      <c r="J8" s="164"/>
      <c r="K8" s="164">
        <f>SUM(K9:K13)</f>
        <v>0</v>
      </c>
      <c r="L8" s="164"/>
      <c r="M8" s="164">
        <f>SUM(M9:M13)</f>
        <v>0</v>
      </c>
      <c r="N8" s="163"/>
      <c r="O8" s="163">
        <f>SUM(O9:O13)</f>
        <v>0</v>
      </c>
      <c r="P8" s="163"/>
      <c r="Q8" s="163">
        <f>SUM(Q9:Q13)</f>
        <v>0.01</v>
      </c>
      <c r="R8" s="164"/>
      <c r="S8" s="164"/>
      <c r="T8" s="165"/>
      <c r="U8" s="159"/>
      <c r="V8" s="159">
        <f>SUM(V9:V13)</f>
        <v>0.65</v>
      </c>
      <c r="W8" s="159"/>
      <c r="X8" s="159"/>
      <c r="Y8" s="159"/>
      <c r="AG8" t="s">
        <v>178</v>
      </c>
    </row>
    <row r="9" spans="1:60" outlineLevel="1" x14ac:dyDescent="0.2">
      <c r="A9" s="175">
        <v>1</v>
      </c>
      <c r="B9" s="176" t="s">
        <v>459</v>
      </c>
      <c r="C9" s="184" t="s">
        <v>460</v>
      </c>
      <c r="D9" s="177" t="s">
        <v>309</v>
      </c>
      <c r="E9" s="178">
        <v>2</v>
      </c>
      <c r="F9" s="179"/>
      <c r="G9" s="180">
        <f>ROUND(E9*F9,2)</f>
        <v>0</v>
      </c>
      <c r="H9" s="179"/>
      <c r="I9" s="180">
        <f>ROUND(E9*H9,2)</f>
        <v>0</v>
      </c>
      <c r="J9" s="179"/>
      <c r="K9" s="180">
        <f>ROUND(E9*J9,2)</f>
        <v>0</v>
      </c>
      <c r="L9" s="180">
        <v>21</v>
      </c>
      <c r="M9" s="180">
        <f>G9*(1+L9/100)</f>
        <v>0</v>
      </c>
      <c r="N9" s="178">
        <v>0</v>
      </c>
      <c r="O9" s="178">
        <f>ROUND(E9*N9,2)</f>
        <v>0</v>
      </c>
      <c r="P9" s="178">
        <v>2.1299999999999999E-3</v>
      </c>
      <c r="Q9" s="178">
        <f>ROUND(E9*P9,2)</f>
        <v>0</v>
      </c>
      <c r="R9" s="180" t="s">
        <v>461</v>
      </c>
      <c r="S9" s="180" t="s">
        <v>182</v>
      </c>
      <c r="T9" s="181" t="s">
        <v>182</v>
      </c>
      <c r="U9" s="157">
        <v>0.17299999999999999</v>
      </c>
      <c r="V9" s="157">
        <f>ROUND(E9*U9,2)</f>
        <v>0.35</v>
      </c>
      <c r="W9" s="157"/>
      <c r="X9" s="157" t="s">
        <v>222</v>
      </c>
      <c r="Y9" s="157" t="s">
        <v>185</v>
      </c>
      <c r="Z9" s="146"/>
      <c r="AA9" s="146"/>
      <c r="AB9" s="146"/>
      <c r="AC9" s="146"/>
      <c r="AD9" s="146"/>
      <c r="AE9" s="146"/>
      <c r="AF9" s="146"/>
      <c r="AG9" s="146" t="s">
        <v>223</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1" x14ac:dyDescent="0.2">
      <c r="A10" s="175">
        <v>2</v>
      </c>
      <c r="B10" s="176" t="s">
        <v>462</v>
      </c>
      <c r="C10" s="184" t="s">
        <v>463</v>
      </c>
      <c r="D10" s="177" t="s">
        <v>464</v>
      </c>
      <c r="E10" s="178">
        <v>1</v>
      </c>
      <c r="F10" s="179"/>
      <c r="G10" s="180">
        <f>ROUND(E10*F10,2)</f>
        <v>0</v>
      </c>
      <c r="H10" s="179"/>
      <c r="I10" s="180">
        <f>ROUND(E10*H10,2)</f>
        <v>0</v>
      </c>
      <c r="J10" s="179"/>
      <c r="K10" s="180">
        <f>ROUND(E10*J10,2)</f>
        <v>0</v>
      </c>
      <c r="L10" s="180">
        <v>21</v>
      </c>
      <c r="M10" s="180">
        <f>G10*(1+L10/100)</f>
        <v>0</v>
      </c>
      <c r="N10" s="178">
        <v>0</v>
      </c>
      <c r="O10" s="178">
        <f>ROUND(E10*N10,2)</f>
        <v>0</v>
      </c>
      <c r="P10" s="178">
        <v>5.5999999999999999E-3</v>
      </c>
      <c r="Q10" s="178">
        <f>ROUND(E10*P10,2)</f>
        <v>0.01</v>
      </c>
      <c r="R10" s="180" t="s">
        <v>461</v>
      </c>
      <c r="S10" s="180" t="s">
        <v>182</v>
      </c>
      <c r="T10" s="181" t="s">
        <v>182</v>
      </c>
      <c r="U10" s="157">
        <v>7.1999999999999995E-2</v>
      </c>
      <c r="V10" s="157">
        <f>ROUND(E10*U10,2)</f>
        <v>7.0000000000000007E-2</v>
      </c>
      <c r="W10" s="157"/>
      <c r="X10" s="157" t="s">
        <v>222</v>
      </c>
      <c r="Y10" s="157" t="s">
        <v>185</v>
      </c>
      <c r="Z10" s="146"/>
      <c r="AA10" s="146"/>
      <c r="AB10" s="146"/>
      <c r="AC10" s="146"/>
      <c r="AD10" s="146"/>
      <c r="AE10" s="146"/>
      <c r="AF10" s="146"/>
      <c r="AG10" s="146" t="s">
        <v>223</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
      <c r="A11" s="167">
        <v>3</v>
      </c>
      <c r="B11" s="168" t="s">
        <v>465</v>
      </c>
      <c r="C11" s="183" t="s">
        <v>466</v>
      </c>
      <c r="D11" s="169" t="s">
        <v>464</v>
      </c>
      <c r="E11" s="170">
        <v>1</v>
      </c>
      <c r="F11" s="171"/>
      <c r="G11" s="172">
        <f>ROUND(E11*F11,2)</f>
        <v>0</v>
      </c>
      <c r="H11" s="171"/>
      <c r="I11" s="172">
        <f>ROUND(E11*H11,2)</f>
        <v>0</v>
      </c>
      <c r="J11" s="171"/>
      <c r="K11" s="172">
        <f>ROUND(E11*J11,2)</f>
        <v>0</v>
      </c>
      <c r="L11" s="172">
        <v>21</v>
      </c>
      <c r="M11" s="172">
        <f>G11*(1+L11/100)</f>
        <v>0</v>
      </c>
      <c r="N11" s="170">
        <v>1.2999999999999999E-4</v>
      </c>
      <c r="O11" s="170">
        <f>ROUND(E11*N11,2)</f>
        <v>0</v>
      </c>
      <c r="P11" s="170">
        <v>1.1000000000000001E-3</v>
      </c>
      <c r="Q11" s="170">
        <f>ROUND(E11*P11,2)</f>
        <v>0</v>
      </c>
      <c r="R11" s="172" t="s">
        <v>467</v>
      </c>
      <c r="S11" s="172" t="s">
        <v>182</v>
      </c>
      <c r="T11" s="173" t="s">
        <v>182</v>
      </c>
      <c r="U11" s="157">
        <v>0.22900000000000001</v>
      </c>
      <c r="V11" s="157">
        <f>ROUND(E11*U11,2)</f>
        <v>0.23</v>
      </c>
      <c r="W11" s="157"/>
      <c r="X11" s="157" t="s">
        <v>222</v>
      </c>
      <c r="Y11" s="157" t="s">
        <v>185</v>
      </c>
      <c r="Z11" s="146"/>
      <c r="AA11" s="146"/>
      <c r="AB11" s="146"/>
      <c r="AC11" s="146"/>
      <c r="AD11" s="146"/>
      <c r="AE11" s="146"/>
      <c r="AF11" s="146"/>
      <c r="AG11" s="146" t="s">
        <v>223</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53">
        <v>4</v>
      </c>
      <c r="B12" s="154" t="s">
        <v>468</v>
      </c>
      <c r="C12" s="195" t="s">
        <v>469</v>
      </c>
      <c r="D12" s="155" t="s">
        <v>0</v>
      </c>
      <c r="E12" s="194"/>
      <c r="F12" s="158"/>
      <c r="G12" s="157">
        <f>ROUND(E12*F12,2)</f>
        <v>0</v>
      </c>
      <c r="H12" s="158"/>
      <c r="I12" s="157">
        <f>ROUND(E12*H12,2)</f>
        <v>0</v>
      </c>
      <c r="J12" s="158"/>
      <c r="K12" s="157">
        <f>ROUND(E12*J12,2)</f>
        <v>0</v>
      </c>
      <c r="L12" s="157">
        <v>21</v>
      </c>
      <c r="M12" s="157">
        <f>G12*(1+L12/100)</f>
        <v>0</v>
      </c>
      <c r="N12" s="156">
        <v>0</v>
      </c>
      <c r="O12" s="156">
        <f>ROUND(E12*N12,2)</f>
        <v>0</v>
      </c>
      <c r="P12" s="156">
        <v>0</v>
      </c>
      <c r="Q12" s="156">
        <f>ROUND(E12*P12,2)</f>
        <v>0</v>
      </c>
      <c r="R12" s="157" t="s">
        <v>461</v>
      </c>
      <c r="S12" s="157" t="s">
        <v>182</v>
      </c>
      <c r="T12" s="157" t="s">
        <v>182</v>
      </c>
      <c r="U12" s="157">
        <v>0</v>
      </c>
      <c r="V12" s="157">
        <f>ROUND(E12*U12,2)</f>
        <v>0</v>
      </c>
      <c r="W12" s="157"/>
      <c r="X12" s="157" t="s">
        <v>393</v>
      </c>
      <c r="Y12" s="157" t="s">
        <v>185</v>
      </c>
      <c r="Z12" s="146"/>
      <c r="AA12" s="146"/>
      <c r="AB12" s="146"/>
      <c r="AC12" s="146"/>
      <c r="AD12" s="146"/>
      <c r="AE12" s="146"/>
      <c r="AF12" s="146"/>
      <c r="AG12" s="146" t="s">
        <v>394</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2" x14ac:dyDescent="0.2">
      <c r="A13" s="153"/>
      <c r="B13" s="154"/>
      <c r="C13" s="262" t="s">
        <v>470</v>
      </c>
      <c r="D13" s="263"/>
      <c r="E13" s="263"/>
      <c r="F13" s="263"/>
      <c r="G13" s="263"/>
      <c r="H13" s="157"/>
      <c r="I13" s="157"/>
      <c r="J13" s="157"/>
      <c r="K13" s="157"/>
      <c r="L13" s="157"/>
      <c r="M13" s="157"/>
      <c r="N13" s="156"/>
      <c r="O13" s="156"/>
      <c r="P13" s="156"/>
      <c r="Q13" s="156"/>
      <c r="R13" s="157"/>
      <c r="S13" s="157"/>
      <c r="T13" s="157"/>
      <c r="U13" s="157"/>
      <c r="V13" s="157"/>
      <c r="W13" s="157"/>
      <c r="X13" s="157"/>
      <c r="Y13" s="157"/>
      <c r="Z13" s="146"/>
      <c r="AA13" s="146"/>
      <c r="AB13" s="146"/>
      <c r="AC13" s="146"/>
      <c r="AD13" s="146"/>
      <c r="AE13" s="146"/>
      <c r="AF13" s="146"/>
      <c r="AG13" s="146" t="s">
        <v>225</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x14ac:dyDescent="0.2">
      <c r="A14" s="160" t="s">
        <v>177</v>
      </c>
      <c r="B14" s="161" t="s">
        <v>109</v>
      </c>
      <c r="C14" s="182" t="s">
        <v>110</v>
      </c>
      <c r="D14" s="162"/>
      <c r="E14" s="163"/>
      <c r="F14" s="164"/>
      <c r="G14" s="164">
        <f>SUMIF(AG15:AG20,"&lt;&gt;NOR",G15:G20)</f>
        <v>0</v>
      </c>
      <c r="H14" s="164"/>
      <c r="I14" s="164">
        <f>SUM(I15:I20)</f>
        <v>0</v>
      </c>
      <c r="J14" s="164"/>
      <c r="K14" s="164">
        <f>SUM(K15:K20)</f>
        <v>0</v>
      </c>
      <c r="L14" s="164"/>
      <c r="M14" s="164">
        <f>SUM(M15:M20)</f>
        <v>0</v>
      </c>
      <c r="N14" s="163"/>
      <c r="O14" s="163">
        <f>SUM(O15:O20)</f>
        <v>0.01</v>
      </c>
      <c r="P14" s="163"/>
      <c r="Q14" s="163">
        <f>SUM(Q15:Q20)</f>
        <v>0</v>
      </c>
      <c r="R14" s="164"/>
      <c r="S14" s="164"/>
      <c r="T14" s="165"/>
      <c r="U14" s="159"/>
      <c r="V14" s="159">
        <f>SUM(V15:V20)</f>
        <v>1.98</v>
      </c>
      <c r="W14" s="159"/>
      <c r="X14" s="159"/>
      <c r="Y14" s="159"/>
      <c r="AG14" t="s">
        <v>178</v>
      </c>
    </row>
    <row r="15" spans="1:60" outlineLevel="1" x14ac:dyDescent="0.2">
      <c r="A15" s="175">
        <v>5</v>
      </c>
      <c r="B15" s="176" t="s">
        <v>471</v>
      </c>
      <c r="C15" s="184" t="s">
        <v>472</v>
      </c>
      <c r="D15" s="177" t="s">
        <v>464</v>
      </c>
      <c r="E15" s="178">
        <v>1</v>
      </c>
      <c r="F15" s="179"/>
      <c r="G15" s="180">
        <f>ROUND(E15*F15,2)</f>
        <v>0</v>
      </c>
      <c r="H15" s="179"/>
      <c r="I15" s="180">
        <f>ROUND(E15*H15,2)</f>
        <v>0</v>
      </c>
      <c r="J15" s="179"/>
      <c r="K15" s="180">
        <f>ROUND(E15*J15,2)</f>
        <v>0</v>
      </c>
      <c r="L15" s="180">
        <v>21</v>
      </c>
      <c r="M15" s="180">
        <f>G15*(1+L15/100)</f>
        <v>0</v>
      </c>
      <c r="N15" s="178">
        <v>7.7999999999999996E-3</v>
      </c>
      <c r="O15" s="178">
        <f>ROUND(E15*N15,2)</f>
        <v>0.01</v>
      </c>
      <c r="P15" s="178">
        <v>0</v>
      </c>
      <c r="Q15" s="178">
        <f>ROUND(E15*P15,2)</f>
        <v>0</v>
      </c>
      <c r="R15" s="180" t="s">
        <v>461</v>
      </c>
      <c r="S15" s="180" t="s">
        <v>182</v>
      </c>
      <c r="T15" s="181" t="s">
        <v>182</v>
      </c>
      <c r="U15" s="157">
        <v>0.755</v>
      </c>
      <c r="V15" s="157">
        <f>ROUND(E15*U15,2)</f>
        <v>0.76</v>
      </c>
      <c r="W15" s="157"/>
      <c r="X15" s="157" t="s">
        <v>222</v>
      </c>
      <c r="Y15" s="157" t="s">
        <v>185</v>
      </c>
      <c r="Z15" s="146"/>
      <c r="AA15" s="146"/>
      <c r="AB15" s="146"/>
      <c r="AC15" s="146"/>
      <c r="AD15" s="146"/>
      <c r="AE15" s="146"/>
      <c r="AF15" s="146"/>
      <c r="AG15" s="146" t="s">
        <v>223</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
      <c r="A16" s="167">
        <v>6</v>
      </c>
      <c r="B16" s="168" t="s">
        <v>473</v>
      </c>
      <c r="C16" s="183" t="s">
        <v>474</v>
      </c>
      <c r="D16" s="169" t="s">
        <v>309</v>
      </c>
      <c r="E16" s="170">
        <v>3</v>
      </c>
      <c r="F16" s="171"/>
      <c r="G16" s="172">
        <f>ROUND(E16*F16,2)</f>
        <v>0</v>
      </c>
      <c r="H16" s="171"/>
      <c r="I16" s="172">
        <f>ROUND(E16*H16,2)</f>
        <v>0</v>
      </c>
      <c r="J16" s="171"/>
      <c r="K16" s="172">
        <f>ROUND(E16*J16,2)</f>
        <v>0</v>
      </c>
      <c r="L16" s="172">
        <v>21</v>
      </c>
      <c r="M16" s="172">
        <f>G16*(1+L16/100)</f>
        <v>0</v>
      </c>
      <c r="N16" s="170">
        <v>4.6999999999999999E-4</v>
      </c>
      <c r="O16" s="170">
        <f>ROUND(E16*N16,2)</f>
        <v>0</v>
      </c>
      <c r="P16" s="170">
        <v>0</v>
      </c>
      <c r="Q16" s="170">
        <f>ROUND(E16*P16,2)</f>
        <v>0</v>
      </c>
      <c r="R16" s="172" t="s">
        <v>461</v>
      </c>
      <c r="S16" s="172" t="s">
        <v>182</v>
      </c>
      <c r="T16" s="173" t="s">
        <v>182</v>
      </c>
      <c r="U16" s="157">
        <v>0.35899999999999999</v>
      </c>
      <c r="V16" s="157">
        <f>ROUND(E16*U16,2)</f>
        <v>1.08</v>
      </c>
      <c r="W16" s="157"/>
      <c r="X16" s="157" t="s">
        <v>222</v>
      </c>
      <c r="Y16" s="157" t="s">
        <v>185</v>
      </c>
      <c r="Z16" s="146"/>
      <c r="AA16" s="146"/>
      <c r="AB16" s="146"/>
      <c r="AC16" s="146"/>
      <c r="AD16" s="146"/>
      <c r="AE16" s="146"/>
      <c r="AF16" s="146"/>
      <c r="AG16" s="146" t="s">
        <v>223</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2" x14ac:dyDescent="0.2">
      <c r="A17" s="153"/>
      <c r="B17" s="154"/>
      <c r="C17" s="260" t="s">
        <v>475</v>
      </c>
      <c r="D17" s="261"/>
      <c r="E17" s="261"/>
      <c r="F17" s="261"/>
      <c r="G17" s="261"/>
      <c r="H17" s="157"/>
      <c r="I17" s="157"/>
      <c r="J17" s="157"/>
      <c r="K17" s="157"/>
      <c r="L17" s="157"/>
      <c r="M17" s="157"/>
      <c r="N17" s="156"/>
      <c r="O17" s="156"/>
      <c r="P17" s="156"/>
      <c r="Q17" s="156"/>
      <c r="R17" s="157"/>
      <c r="S17" s="157"/>
      <c r="T17" s="157"/>
      <c r="U17" s="157"/>
      <c r="V17" s="157"/>
      <c r="W17" s="157"/>
      <c r="X17" s="157"/>
      <c r="Y17" s="157"/>
      <c r="Z17" s="146"/>
      <c r="AA17" s="146"/>
      <c r="AB17" s="146"/>
      <c r="AC17" s="146"/>
      <c r="AD17" s="146"/>
      <c r="AE17" s="146"/>
      <c r="AF17" s="146"/>
      <c r="AG17" s="146" t="s">
        <v>225</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75">
        <v>7</v>
      </c>
      <c r="B18" s="176" t="s">
        <v>476</v>
      </c>
      <c r="C18" s="184" t="s">
        <v>477</v>
      </c>
      <c r="D18" s="177" t="s">
        <v>309</v>
      </c>
      <c r="E18" s="178">
        <v>3</v>
      </c>
      <c r="F18" s="179"/>
      <c r="G18" s="180">
        <f>ROUND(E18*F18,2)</f>
        <v>0</v>
      </c>
      <c r="H18" s="179"/>
      <c r="I18" s="180">
        <f>ROUND(E18*H18,2)</f>
        <v>0</v>
      </c>
      <c r="J18" s="179"/>
      <c r="K18" s="180">
        <f>ROUND(E18*J18,2)</f>
        <v>0</v>
      </c>
      <c r="L18" s="180">
        <v>21</v>
      </c>
      <c r="M18" s="180">
        <f>G18*(1+L18/100)</f>
        <v>0</v>
      </c>
      <c r="N18" s="178">
        <v>0</v>
      </c>
      <c r="O18" s="178">
        <f>ROUND(E18*N18,2)</f>
        <v>0</v>
      </c>
      <c r="P18" s="178">
        <v>0</v>
      </c>
      <c r="Q18" s="178">
        <f>ROUND(E18*P18,2)</f>
        <v>0</v>
      </c>
      <c r="R18" s="180" t="s">
        <v>461</v>
      </c>
      <c r="S18" s="180" t="s">
        <v>182</v>
      </c>
      <c r="T18" s="181" t="s">
        <v>182</v>
      </c>
      <c r="U18" s="157">
        <v>4.8000000000000001E-2</v>
      </c>
      <c r="V18" s="157">
        <f>ROUND(E18*U18,2)</f>
        <v>0.14000000000000001</v>
      </c>
      <c r="W18" s="157"/>
      <c r="X18" s="157" t="s">
        <v>222</v>
      </c>
      <c r="Y18" s="157" t="s">
        <v>185</v>
      </c>
      <c r="Z18" s="146"/>
      <c r="AA18" s="146"/>
      <c r="AB18" s="146"/>
      <c r="AC18" s="146"/>
      <c r="AD18" s="146"/>
      <c r="AE18" s="146"/>
      <c r="AF18" s="146"/>
      <c r="AG18" s="146" t="s">
        <v>223</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
      <c r="A19" s="167">
        <v>8</v>
      </c>
      <c r="B19" s="168" t="s">
        <v>478</v>
      </c>
      <c r="C19" s="183" t="s">
        <v>479</v>
      </c>
      <c r="D19" s="169" t="s">
        <v>480</v>
      </c>
      <c r="E19" s="170">
        <v>4</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256</v>
      </c>
      <c r="T19" s="173" t="s">
        <v>257</v>
      </c>
      <c r="U19" s="157">
        <v>0</v>
      </c>
      <c r="V19" s="157">
        <f>ROUND(E19*U19,2)</f>
        <v>0</v>
      </c>
      <c r="W19" s="157"/>
      <c r="X19" s="157" t="s">
        <v>222</v>
      </c>
      <c r="Y19" s="157" t="s">
        <v>185</v>
      </c>
      <c r="Z19" s="146"/>
      <c r="AA19" s="146"/>
      <c r="AB19" s="146"/>
      <c r="AC19" s="146"/>
      <c r="AD19" s="146"/>
      <c r="AE19" s="146"/>
      <c r="AF19" s="146"/>
      <c r="AG19" s="146" t="s">
        <v>399</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1" x14ac:dyDescent="0.2">
      <c r="A20" s="153">
        <v>9</v>
      </c>
      <c r="B20" s="154" t="s">
        <v>481</v>
      </c>
      <c r="C20" s="195" t="s">
        <v>482</v>
      </c>
      <c r="D20" s="155" t="s">
        <v>0</v>
      </c>
      <c r="E20" s="194"/>
      <c r="F20" s="158"/>
      <c r="G20" s="157">
        <f>ROUND(E20*F20,2)</f>
        <v>0</v>
      </c>
      <c r="H20" s="158"/>
      <c r="I20" s="157">
        <f>ROUND(E20*H20,2)</f>
        <v>0</v>
      </c>
      <c r="J20" s="158"/>
      <c r="K20" s="157">
        <f>ROUND(E20*J20,2)</f>
        <v>0</v>
      </c>
      <c r="L20" s="157">
        <v>21</v>
      </c>
      <c r="M20" s="157">
        <f>G20*(1+L20/100)</f>
        <v>0</v>
      </c>
      <c r="N20" s="156">
        <v>0</v>
      </c>
      <c r="O20" s="156">
        <f>ROUND(E20*N20,2)</f>
        <v>0</v>
      </c>
      <c r="P20" s="156">
        <v>0</v>
      </c>
      <c r="Q20" s="156">
        <f>ROUND(E20*P20,2)</f>
        <v>0</v>
      </c>
      <c r="R20" s="157"/>
      <c r="S20" s="157" t="s">
        <v>182</v>
      </c>
      <c r="T20" s="157" t="s">
        <v>182</v>
      </c>
      <c r="U20" s="157">
        <v>0</v>
      </c>
      <c r="V20" s="157">
        <f>ROUND(E20*U20,2)</f>
        <v>0</v>
      </c>
      <c r="W20" s="157"/>
      <c r="X20" s="157" t="s">
        <v>393</v>
      </c>
      <c r="Y20" s="157" t="s">
        <v>185</v>
      </c>
      <c r="Z20" s="146"/>
      <c r="AA20" s="146"/>
      <c r="AB20" s="146"/>
      <c r="AC20" s="146"/>
      <c r="AD20" s="146"/>
      <c r="AE20" s="146"/>
      <c r="AF20" s="146"/>
      <c r="AG20" s="146" t="s">
        <v>394</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x14ac:dyDescent="0.2">
      <c r="A21" s="160" t="s">
        <v>177</v>
      </c>
      <c r="B21" s="161" t="s">
        <v>111</v>
      </c>
      <c r="C21" s="182" t="s">
        <v>112</v>
      </c>
      <c r="D21" s="162"/>
      <c r="E21" s="163"/>
      <c r="F21" s="164"/>
      <c r="G21" s="164">
        <f>SUMIF(AG22:AG37,"&lt;&gt;NOR",G22:G37)</f>
        <v>0</v>
      </c>
      <c r="H21" s="164"/>
      <c r="I21" s="164">
        <f>SUM(I22:I37)</f>
        <v>0</v>
      </c>
      <c r="J21" s="164"/>
      <c r="K21" s="164">
        <f>SUM(K22:K37)</f>
        <v>0</v>
      </c>
      <c r="L21" s="164"/>
      <c r="M21" s="164">
        <f>SUM(M22:M37)</f>
        <v>0</v>
      </c>
      <c r="N21" s="163"/>
      <c r="O21" s="163">
        <f>SUM(O22:O37)</f>
        <v>0</v>
      </c>
      <c r="P21" s="163"/>
      <c r="Q21" s="163">
        <f>SUM(Q22:Q37)</f>
        <v>0</v>
      </c>
      <c r="R21" s="164"/>
      <c r="S21" s="164"/>
      <c r="T21" s="165"/>
      <c r="U21" s="159"/>
      <c r="V21" s="159">
        <f>SUM(V22:V37)</f>
        <v>7.830000000000001</v>
      </c>
      <c r="W21" s="159"/>
      <c r="X21" s="159"/>
      <c r="Y21" s="159"/>
      <c r="AG21" t="s">
        <v>178</v>
      </c>
    </row>
    <row r="22" spans="1:60" ht="22.5" outlineLevel="1" x14ac:dyDescent="0.2">
      <c r="A22" s="175">
        <v>10</v>
      </c>
      <c r="B22" s="176" t="s">
        <v>483</v>
      </c>
      <c r="C22" s="184" t="s">
        <v>484</v>
      </c>
      <c r="D22" s="177" t="s">
        <v>464</v>
      </c>
      <c r="E22" s="178">
        <v>2</v>
      </c>
      <c r="F22" s="179"/>
      <c r="G22" s="180">
        <f>ROUND(E22*F22,2)</f>
        <v>0</v>
      </c>
      <c r="H22" s="179"/>
      <c r="I22" s="180">
        <f>ROUND(E22*H22,2)</f>
        <v>0</v>
      </c>
      <c r="J22" s="179"/>
      <c r="K22" s="180">
        <f>ROUND(E22*J22,2)</f>
        <v>0</v>
      </c>
      <c r="L22" s="180">
        <v>21</v>
      </c>
      <c r="M22" s="180">
        <f>G22*(1+L22/100)</f>
        <v>0</v>
      </c>
      <c r="N22" s="178">
        <v>3.2000000000000003E-4</v>
      </c>
      <c r="O22" s="178">
        <f>ROUND(E22*N22,2)</f>
        <v>0</v>
      </c>
      <c r="P22" s="178">
        <v>0</v>
      </c>
      <c r="Q22" s="178">
        <f>ROUND(E22*P22,2)</f>
        <v>0</v>
      </c>
      <c r="R22" s="180" t="s">
        <v>461</v>
      </c>
      <c r="S22" s="180" t="s">
        <v>182</v>
      </c>
      <c r="T22" s="181" t="s">
        <v>182</v>
      </c>
      <c r="U22" s="157">
        <v>0.35099999999999998</v>
      </c>
      <c r="V22" s="157">
        <f>ROUND(E22*U22,2)</f>
        <v>0.7</v>
      </c>
      <c r="W22" s="157"/>
      <c r="X22" s="157" t="s">
        <v>222</v>
      </c>
      <c r="Y22" s="157" t="s">
        <v>185</v>
      </c>
      <c r="Z22" s="146"/>
      <c r="AA22" s="146"/>
      <c r="AB22" s="146"/>
      <c r="AC22" s="146"/>
      <c r="AD22" s="146"/>
      <c r="AE22" s="146"/>
      <c r="AF22" s="146"/>
      <c r="AG22" s="146" t="s">
        <v>223</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ht="22.5" outlineLevel="1" x14ac:dyDescent="0.2">
      <c r="A23" s="167">
        <v>11</v>
      </c>
      <c r="B23" s="168" t="s">
        <v>485</v>
      </c>
      <c r="C23" s="183" t="s">
        <v>486</v>
      </c>
      <c r="D23" s="169" t="s">
        <v>309</v>
      </c>
      <c r="E23" s="170">
        <v>10</v>
      </c>
      <c r="F23" s="171"/>
      <c r="G23" s="172">
        <f>ROUND(E23*F23,2)</f>
        <v>0</v>
      </c>
      <c r="H23" s="171"/>
      <c r="I23" s="172">
        <f>ROUND(E23*H23,2)</f>
        <v>0</v>
      </c>
      <c r="J23" s="171"/>
      <c r="K23" s="172">
        <f>ROUND(E23*J23,2)</f>
        <v>0</v>
      </c>
      <c r="L23" s="172">
        <v>21</v>
      </c>
      <c r="M23" s="172">
        <f>G23*(1+L23/100)</f>
        <v>0</v>
      </c>
      <c r="N23" s="170">
        <v>4.8000000000000001E-4</v>
      </c>
      <c r="O23" s="170">
        <f>ROUND(E23*N23,2)</f>
        <v>0</v>
      </c>
      <c r="P23" s="170">
        <v>0</v>
      </c>
      <c r="Q23" s="170">
        <f>ROUND(E23*P23,2)</f>
        <v>0</v>
      </c>
      <c r="R23" s="172" t="s">
        <v>461</v>
      </c>
      <c r="S23" s="172" t="s">
        <v>182</v>
      </c>
      <c r="T23" s="173" t="s">
        <v>182</v>
      </c>
      <c r="U23" s="157">
        <v>0.27889999999999998</v>
      </c>
      <c r="V23" s="157">
        <f>ROUND(E23*U23,2)</f>
        <v>2.79</v>
      </c>
      <c r="W23" s="157"/>
      <c r="X23" s="157" t="s">
        <v>222</v>
      </c>
      <c r="Y23" s="157" t="s">
        <v>185</v>
      </c>
      <c r="Z23" s="146"/>
      <c r="AA23" s="146"/>
      <c r="AB23" s="146"/>
      <c r="AC23" s="146"/>
      <c r="AD23" s="146"/>
      <c r="AE23" s="146"/>
      <c r="AF23" s="146"/>
      <c r="AG23" s="146" t="s">
        <v>223</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
      <c r="A24" s="153"/>
      <c r="B24" s="154"/>
      <c r="C24" s="260" t="s">
        <v>487</v>
      </c>
      <c r="D24" s="261"/>
      <c r="E24" s="261"/>
      <c r="F24" s="261"/>
      <c r="G24" s="261"/>
      <c r="H24" s="157"/>
      <c r="I24" s="157"/>
      <c r="J24" s="157"/>
      <c r="K24" s="157"/>
      <c r="L24" s="157"/>
      <c r="M24" s="157"/>
      <c r="N24" s="156"/>
      <c r="O24" s="156"/>
      <c r="P24" s="156"/>
      <c r="Q24" s="156"/>
      <c r="R24" s="157"/>
      <c r="S24" s="157"/>
      <c r="T24" s="157"/>
      <c r="U24" s="157"/>
      <c r="V24" s="157"/>
      <c r="W24" s="157"/>
      <c r="X24" s="157"/>
      <c r="Y24" s="157"/>
      <c r="Z24" s="146"/>
      <c r="AA24" s="146"/>
      <c r="AB24" s="146"/>
      <c r="AC24" s="146"/>
      <c r="AD24" s="146"/>
      <c r="AE24" s="146"/>
      <c r="AF24" s="146"/>
      <c r="AG24" s="146" t="s">
        <v>225</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ht="22.5" outlineLevel="1" x14ac:dyDescent="0.2">
      <c r="A25" s="167">
        <v>12</v>
      </c>
      <c r="B25" s="168" t="s">
        <v>488</v>
      </c>
      <c r="C25" s="183" t="s">
        <v>489</v>
      </c>
      <c r="D25" s="169" t="s">
        <v>309</v>
      </c>
      <c r="E25" s="170">
        <v>2</v>
      </c>
      <c r="F25" s="171"/>
      <c r="G25" s="172">
        <f>ROUND(E25*F25,2)</f>
        <v>0</v>
      </c>
      <c r="H25" s="171"/>
      <c r="I25" s="172">
        <f>ROUND(E25*H25,2)</f>
        <v>0</v>
      </c>
      <c r="J25" s="171"/>
      <c r="K25" s="172">
        <f>ROUND(E25*J25,2)</f>
        <v>0</v>
      </c>
      <c r="L25" s="172">
        <v>21</v>
      </c>
      <c r="M25" s="172">
        <f>G25*(1+L25/100)</f>
        <v>0</v>
      </c>
      <c r="N25" s="170">
        <v>7.6999999999999996E-4</v>
      </c>
      <c r="O25" s="170">
        <f>ROUND(E25*N25,2)</f>
        <v>0</v>
      </c>
      <c r="P25" s="170">
        <v>0</v>
      </c>
      <c r="Q25" s="170">
        <f>ROUND(E25*P25,2)</f>
        <v>0</v>
      </c>
      <c r="R25" s="172" t="s">
        <v>461</v>
      </c>
      <c r="S25" s="172" t="s">
        <v>182</v>
      </c>
      <c r="T25" s="173" t="s">
        <v>182</v>
      </c>
      <c r="U25" s="157">
        <v>0.33279999999999998</v>
      </c>
      <c r="V25" s="157">
        <f>ROUND(E25*U25,2)</f>
        <v>0.67</v>
      </c>
      <c r="W25" s="157"/>
      <c r="X25" s="157" t="s">
        <v>222</v>
      </c>
      <c r="Y25" s="157" t="s">
        <v>185</v>
      </c>
      <c r="Z25" s="146"/>
      <c r="AA25" s="146"/>
      <c r="AB25" s="146"/>
      <c r="AC25" s="146"/>
      <c r="AD25" s="146"/>
      <c r="AE25" s="146"/>
      <c r="AF25" s="146"/>
      <c r="AG25" s="146" t="s">
        <v>223</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2" x14ac:dyDescent="0.2">
      <c r="A26" s="153"/>
      <c r="B26" s="154"/>
      <c r="C26" s="260" t="s">
        <v>487</v>
      </c>
      <c r="D26" s="261"/>
      <c r="E26" s="261"/>
      <c r="F26" s="261"/>
      <c r="G26" s="261"/>
      <c r="H26" s="157"/>
      <c r="I26" s="157"/>
      <c r="J26" s="157"/>
      <c r="K26" s="157"/>
      <c r="L26" s="157"/>
      <c r="M26" s="157"/>
      <c r="N26" s="156"/>
      <c r="O26" s="156"/>
      <c r="P26" s="156"/>
      <c r="Q26" s="156"/>
      <c r="R26" s="157"/>
      <c r="S26" s="157"/>
      <c r="T26" s="157"/>
      <c r="U26" s="157"/>
      <c r="V26" s="157"/>
      <c r="W26" s="157"/>
      <c r="X26" s="157"/>
      <c r="Y26" s="157"/>
      <c r="Z26" s="146"/>
      <c r="AA26" s="146"/>
      <c r="AB26" s="146"/>
      <c r="AC26" s="146"/>
      <c r="AD26" s="146"/>
      <c r="AE26" s="146"/>
      <c r="AF26" s="146"/>
      <c r="AG26" s="146" t="s">
        <v>225</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ht="22.5" outlineLevel="1" x14ac:dyDescent="0.2">
      <c r="A27" s="175">
        <v>13</v>
      </c>
      <c r="B27" s="176" t="s">
        <v>490</v>
      </c>
      <c r="C27" s="184" t="s">
        <v>491</v>
      </c>
      <c r="D27" s="177" t="s">
        <v>309</v>
      </c>
      <c r="E27" s="178">
        <v>10</v>
      </c>
      <c r="F27" s="179"/>
      <c r="G27" s="180">
        <f t="shared" ref="G27:G37" si="0">ROUND(E27*F27,2)</f>
        <v>0</v>
      </c>
      <c r="H27" s="179"/>
      <c r="I27" s="180">
        <f t="shared" ref="I27:I37" si="1">ROUND(E27*H27,2)</f>
        <v>0</v>
      </c>
      <c r="J27" s="179"/>
      <c r="K27" s="180">
        <f t="shared" ref="K27:K37" si="2">ROUND(E27*J27,2)</f>
        <v>0</v>
      </c>
      <c r="L27" s="180">
        <v>21</v>
      </c>
      <c r="M27" s="180">
        <f t="shared" ref="M27:M37" si="3">G27*(1+L27/100)</f>
        <v>0</v>
      </c>
      <c r="N27" s="178">
        <v>3.0000000000000001E-5</v>
      </c>
      <c r="O27" s="178">
        <f t="shared" ref="O27:O37" si="4">ROUND(E27*N27,2)</f>
        <v>0</v>
      </c>
      <c r="P27" s="178">
        <v>0</v>
      </c>
      <c r="Q27" s="178">
        <f t="shared" ref="Q27:Q37" si="5">ROUND(E27*P27,2)</f>
        <v>0</v>
      </c>
      <c r="R27" s="180" t="s">
        <v>461</v>
      </c>
      <c r="S27" s="180" t="s">
        <v>182</v>
      </c>
      <c r="T27" s="181" t="s">
        <v>182</v>
      </c>
      <c r="U27" s="157">
        <v>0.129</v>
      </c>
      <c r="V27" s="157">
        <f t="shared" ref="V27:V37" si="6">ROUND(E27*U27,2)</f>
        <v>1.29</v>
      </c>
      <c r="W27" s="157"/>
      <c r="X27" s="157" t="s">
        <v>222</v>
      </c>
      <c r="Y27" s="157" t="s">
        <v>185</v>
      </c>
      <c r="Z27" s="146"/>
      <c r="AA27" s="146"/>
      <c r="AB27" s="146"/>
      <c r="AC27" s="146"/>
      <c r="AD27" s="146"/>
      <c r="AE27" s="146"/>
      <c r="AF27" s="146"/>
      <c r="AG27" s="146" t="s">
        <v>399</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
      <c r="A28" s="175">
        <v>14</v>
      </c>
      <c r="B28" s="176" t="s">
        <v>492</v>
      </c>
      <c r="C28" s="184" t="s">
        <v>493</v>
      </c>
      <c r="D28" s="177" t="s">
        <v>464</v>
      </c>
      <c r="E28" s="178">
        <v>1</v>
      </c>
      <c r="F28" s="179"/>
      <c r="G28" s="180">
        <f t="shared" si="0"/>
        <v>0</v>
      </c>
      <c r="H28" s="179"/>
      <c r="I28" s="180">
        <f t="shared" si="1"/>
        <v>0</v>
      </c>
      <c r="J28" s="179"/>
      <c r="K28" s="180">
        <f t="shared" si="2"/>
        <v>0</v>
      </c>
      <c r="L28" s="180">
        <v>21</v>
      </c>
      <c r="M28" s="180">
        <f t="shared" si="3"/>
        <v>0</v>
      </c>
      <c r="N28" s="178">
        <v>2.0000000000000002E-5</v>
      </c>
      <c r="O28" s="178">
        <f t="shared" si="4"/>
        <v>0</v>
      </c>
      <c r="P28" s="178">
        <v>0</v>
      </c>
      <c r="Q28" s="178">
        <f t="shared" si="5"/>
        <v>0</v>
      </c>
      <c r="R28" s="180" t="s">
        <v>461</v>
      </c>
      <c r="S28" s="180" t="s">
        <v>182</v>
      </c>
      <c r="T28" s="181" t="s">
        <v>182</v>
      </c>
      <c r="U28" s="157">
        <v>9.0999999999999998E-2</v>
      </c>
      <c r="V28" s="157">
        <f t="shared" si="6"/>
        <v>0.09</v>
      </c>
      <c r="W28" s="157"/>
      <c r="X28" s="157" t="s">
        <v>222</v>
      </c>
      <c r="Y28" s="157" t="s">
        <v>185</v>
      </c>
      <c r="Z28" s="146"/>
      <c r="AA28" s="146"/>
      <c r="AB28" s="146"/>
      <c r="AC28" s="146"/>
      <c r="AD28" s="146"/>
      <c r="AE28" s="146"/>
      <c r="AF28" s="146"/>
      <c r="AG28" s="146" t="s">
        <v>223</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1" x14ac:dyDescent="0.2">
      <c r="A29" s="175">
        <v>15</v>
      </c>
      <c r="B29" s="176" t="s">
        <v>494</v>
      </c>
      <c r="C29" s="184" t="s">
        <v>495</v>
      </c>
      <c r="D29" s="177" t="s">
        <v>464</v>
      </c>
      <c r="E29" s="178">
        <v>1</v>
      </c>
      <c r="F29" s="179"/>
      <c r="G29" s="180">
        <f t="shared" si="0"/>
        <v>0</v>
      </c>
      <c r="H29" s="179"/>
      <c r="I29" s="180">
        <f t="shared" si="1"/>
        <v>0</v>
      </c>
      <c r="J29" s="179"/>
      <c r="K29" s="180">
        <f t="shared" si="2"/>
        <v>0</v>
      </c>
      <c r="L29" s="180">
        <v>21</v>
      </c>
      <c r="M29" s="180">
        <f t="shared" si="3"/>
        <v>0</v>
      </c>
      <c r="N29" s="178">
        <v>3.2000000000000003E-4</v>
      </c>
      <c r="O29" s="178">
        <f t="shared" si="4"/>
        <v>0</v>
      </c>
      <c r="P29" s="178">
        <v>0</v>
      </c>
      <c r="Q29" s="178">
        <f t="shared" si="5"/>
        <v>0</v>
      </c>
      <c r="R29" s="180" t="s">
        <v>461</v>
      </c>
      <c r="S29" s="180" t="s">
        <v>182</v>
      </c>
      <c r="T29" s="181" t="s">
        <v>182</v>
      </c>
      <c r="U29" s="157">
        <v>0.22700000000000001</v>
      </c>
      <c r="V29" s="157">
        <f t="shared" si="6"/>
        <v>0.23</v>
      </c>
      <c r="W29" s="157"/>
      <c r="X29" s="157" t="s">
        <v>222</v>
      </c>
      <c r="Y29" s="157" t="s">
        <v>185</v>
      </c>
      <c r="Z29" s="146"/>
      <c r="AA29" s="146"/>
      <c r="AB29" s="146"/>
      <c r="AC29" s="146"/>
      <c r="AD29" s="146"/>
      <c r="AE29" s="146"/>
      <c r="AF29" s="146"/>
      <c r="AG29" s="146" t="s">
        <v>223</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
      <c r="A30" s="175">
        <v>16</v>
      </c>
      <c r="B30" s="176" t="s">
        <v>496</v>
      </c>
      <c r="C30" s="184" t="s">
        <v>497</v>
      </c>
      <c r="D30" s="177" t="s">
        <v>464</v>
      </c>
      <c r="E30" s="178">
        <v>1</v>
      </c>
      <c r="F30" s="179"/>
      <c r="G30" s="180">
        <f t="shared" si="0"/>
        <v>0</v>
      </c>
      <c r="H30" s="179"/>
      <c r="I30" s="180">
        <f t="shared" si="1"/>
        <v>0</v>
      </c>
      <c r="J30" s="179"/>
      <c r="K30" s="180">
        <f t="shared" si="2"/>
        <v>0</v>
      </c>
      <c r="L30" s="180">
        <v>21</v>
      </c>
      <c r="M30" s="180">
        <f t="shared" si="3"/>
        <v>0</v>
      </c>
      <c r="N30" s="178">
        <v>2.0000000000000002E-5</v>
      </c>
      <c r="O30" s="178">
        <f t="shared" si="4"/>
        <v>0</v>
      </c>
      <c r="P30" s="178">
        <v>0</v>
      </c>
      <c r="Q30" s="178">
        <f t="shared" si="5"/>
        <v>0</v>
      </c>
      <c r="R30" s="180" t="s">
        <v>461</v>
      </c>
      <c r="S30" s="180" t="s">
        <v>182</v>
      </c>
      <c r="T30" s="181" t="s">
        <v>182</v>
      </c>
      <c r="U30" s="157">
        <v>0.17499999999999999</v>
      </c>
      <c r="V30" s="157">
        <f t="shared" si="6"/>
        <v>0.18</v>
      </c>
      <c r="W30" s="157"/>
      <c r="X30" s="157" t="s">
        <v>222</v>
      </c>
      <c r="Y30" s="157" t="s">
        <v>185</v>
      </c>
      <c r="Z30" s="146"/>
      <c r="AA30" s="146"/>
      <c r="AB30" s="146"/>
      <c r="AC30" s="146"/>
      <c r="AD30" s="146"/>
      <c r="AE30" s="146"/>
      <c r="AF30" s="146"/>
      <c r="AG30" s="146" t="s">
        <v>223</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ht="22.5" outlineLevel="1" x14ac:dyDescent="0.2">
      <c r="A31" s="175">
        <v>17</v>
      </c>
      <c r="B31" s="176" t="s">
        <v>498</v>
      </c>
      <c r="C31" s="184" t="s">
        <v>499</v>
      </c>
      <c r="D31" s="177" t="s">
        <v>309</v>
      </c>
      <c r="E31" s="178">
        <v>2</v>
      </c>
      <c r="F31" s="179"/>
      <c r="G31" s="180">
        <f t="shared" si="0"/>
        <v>0</v>
      </c>
      <c r="H31" s="179"/>
      <c r="I31" s="180">
        <f t="shared" si="1"/>
        <v>0</v>
      </c>
      <c r="J31" s="179"/>
      <c r="K31" s="180">
        <f t="shared" si="2"/>
        <v>0</v>
      </c>
      <c r="L31" s="180">
        <v>21</v>
      </c>
      <c r="M31" s="180">
        <f t="shared" si="3"/>
        <v>0</v>
      </c>
      <c r="N31" s="178">
        <v>5.0000000000000002E-5</v>
      </c>
      <c r="O31" s="178">
        <f t="shared" si="4"/>
        <v>0</v>
      </c>
      <c r="P31" s="178">
        <v>0</v>
      </c>
      <c r="Q31" s="178">
        <f t="shared" si="5"/>
        <v>0</v>
      </c>
      <c r="R31" s="180"/>
      <c r="S31" s="180" t="s">
        <v>182</v>
      </c>
      <c r="T31" s="181" t="s">
        <v>182</v>
      </c>
      <c r="U31" s="157">
        <v>0.14000000000000001</v>
      </c>
      <c r="V31" s="157">
        <f t="shared" si="6"/>
        <v>0.28000000000000003</v>
      </c>
      <c r="W31" s="157"/>
      <c r="X31" s="157" t="s">
        <v>222</v>
      </c>
      <c r="Y31" s="157" t="s">
        <v>185</v>
      </c>
      <c r="Z31" s="146"/>
      <c r="AA31" s="146"/>
      <c r="AB31" s="146"/>
      <c r="AC31" s="146"/>
      <c r="AD31" s="146"/>
      <c r="AE31" s="146"/>
      <c r="AF31" s="146"/>
      <c r="AG31" s="146" t="s">
        <v>399</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1" x14ac:dyDescent="0.2">
      <c r="A32" s="175">
        <v>18</v>
      </c>
      <c r="B32" s="176" t="s">
        <v>500</v>
      </c>
      <c r="C32" s="184" t="s">
        <v>501</v>
      </c>
      <c r="D32" s="177" t="s">
        <v>464</v>
      </c>
      <c r="E32" s="178">
        <v>2</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182</v>
      </c>
      <c r="T32" s="181" t="s">
        <v>182</v>
      </c>
      <c r="U32" s="157">
        <v>0.43</v>
      </c>
      <c r="V32" s="157">
        <f t="shared" si="6"/>
        <v>0.86</v>
      </c>
      <c r="W32" s="157"/>
      <c r="X32" s="157" t="s">
        <v>222</v>
      </c>
      <c r="Y32" s="157" t="s">
        <v>185</v>
      </c>
      <c r="Z32" s="146"/>
      <c r="AA32" s="146"/>
      <c r="AB32" s="146"/>
      <c r="AC32" s="146"/>
      <c r="AD32" s="146"/>
      <c r="AE32" s="146"/>
      <c r="AF32" s="146"/>
      <c r="AG32" s="146" t="s">
        <v>399</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ht="22.5" outlineLevel="1" x14ac:dyDescent="0.2">
      <c r="A33" s="175">
        <v>19</v>
      </c>
      <c r="B33" s="176" t="s">
        <v>502</v>
      </c>
      <c r="C33" s="184" t="s">
        <v>503</v>
      </c>
      <c r="D33" s="177" t="s">
        <v>464</v>
      </c>
      <c r="E33" s="178">
        <v>2</v>
      </c>
      <c r="F33" s="179"/>
      <c r="G33" s="180">
        <f t="shared" si="0"/>
        <v>0</v>
      </c>
      <c r="H33" s="179"/>
      <c r="I33" s="180">
        <f t="shared" si="1"/>
        <v>0</v>
      </c>
      <c r="J33" s="179"/>
      <c r="K33" s="180">
        <f t="shared" si="2"/>
        <v>0</v>
      </c>
      <c r="L33" s="180">
        <v>21</v>
      </c>
      <c r="M33" s="180">
        <f t="shared" si="3"/>
        <v>0</v>
      </c>
      <c r="N33" s="178">
        <v>6.3000000000000003E-4</v>
      </c>
      <c r="O33" s="178">
        <f t="shared" si="4"/>
        <v>0</v>
      </c>
      <c r="P33" s="178">
        <v>0</v>
      </c>
      <c r="Q33" s="178">
        <f t="shared" si="5"/>
        <v>0</v>
      </c>
      <c r="R33" s="180"/>
      <c r="S33" s="180" t="s">
        <v>182</v>
      </c>
      <c r="T33" s="181" t="s">
        <v>182</v>
      </c>
      <c r="U33" s="157">
        <v>0.27</v>
      </c>
      <c r="V33" s="157">
        <f t="shared" si="6"/>
        <v>0.54</v>
      </c>
      <c r="W33" s="157"/>
      <c r="X33" s="157" t="s">
        <v>222</v>
      </c>
      <c r="Y33" s="157" t="s">
        <v>185</v>
      </c>
      <c r="Z33" s="146"/>
      <c r="AA33" s="146"/>
      <c r="AB33" s="146"/>
      <c r="AC33" s="146"/>
      <c r="AD33" s="146"/>
      <c r="AE33" s="146"/>
      <c r="AF33" s="146"/>
      <c r="AG33" s="146" t="s">
        <v>399</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1" x14ac:dyDescent="0.2">
      <c r="A34" s="175">
        <v>20</v>
      </c>
      <c r="B34" s="176" t="s">
        <v>504</v>
      </c>
      <c r="C34" s="184" t="s">
        <v>505</v>
      </c>
      <c r="D34" s="177" t="s">
        <v>309</v>
      </c>
      <c r="E34" s="178">
        <v>2</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182</v>
      </c>
      <c r="T34" s="181" t="s">
        <v>182</v>
      </c>
      <c r="U34" s="157">
        <v>0.04</v>
      </c>
      <c r="V34" s="157">
        <f t="shared" si="6"/>
        <v>0.08</v>
      </c>
      <c r="W34" s="157"/>
      <c r="X34" s="157" t="s">
        <v>222</v>
      </c>
      <c r="Y34" s="157" t="s">
        <v>185</v>
      </c>
      <c r="Z34" s="146"/>
      <c r="AA34" s="146"/>
      <c r="AB34" s="146"/>
      <c r="AC34" s="146"/>
      <c r="AD34" s="146"/>
      <c r="AE34" s="146"/>
      <c r="AF34" s="146"/>
      <c r="AG34" s="146" t="s">
        <v>399</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outlineLevel="1" x14ac:dyDescent="0.2">
      <c r="A35" s="175">
        <v>21</v>
      </c>
      <c r="B35" s="176" t="s">
        <v>506</v>
      </c>
      <c r="C35" s="184" t="s">
        <v>507</v>
      </c>
      <c r="D35" s="177" t="s">
        <v>309</v>
      </c>
      <c r="E35" s="178">
        <v>2</v>
      </c>
      <c r="F35" s="179"/>
      <c r="G35" s="180">
        <f t="shared" si="0"/>
        <v>0</v>
      </c>
      <c r="H35" s="179"/>
      <c r="I35" s="180">
        <f t="shared" si="1"/>
        <v>0</v>
      </c>
      <c r="J35" s="179"/>
      <c r="K35" s="180">
        <f t="shared" si="2"/>
        <v>0</v>
      </c>
      <c r="L35" s="180">
        <v>21</v>
      </c>
      <c r="M35" s="180">
        <f t="shared" si="3"/>
        <v>0</v>
      </c>
      <c r="N35" s="178">
        <v>1.0000000000000001E-5</v>
      </c>
      <c r="O35" s="178">
        <f t="shared" si="4"/>
        <v>0</v>
      </c>
      <c r="P35" s="178">
        <v>0</v>
      </c>
      <c r="Q35" s="178">
        <f t="shared" si="5"/>
        <v>0</v>
      </c>
      <c r="R35" s="180"/>
      <c r="S35" s="180" t="s">
        <v>182</v>
      </c>
      <c r="T35" s="181" t="s">
        <v>182</v>
      </c>
      <c r="U35" s="157">
        <v>0.06</v>
      </c>
      <c r="V35" s="157">
        <f t="shared" si="6"/>
        <v>0.12</v>
      </c>
      <c r="W35" s="157"/>
      <c r="X35" s="157" t="s">
        <v>222</v>
      </c>
      <c r="Y35" s="157" t="s">
        <v>185</v>
      </c>
      <c r="Z35" s="146"/>
      <c r="AA35" s="146"/>
      <c r="AB35" s="146"/>
      <c r="AC35" s="146"/>
      <c r="AD35" s="146"/>
      <c r="AE35" s="146"/>
      <c r="AF35" s="146"/>
      <c r="AG35" s="146" t="s">
        <v>399</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1" x14ac:dyDescent="0.2">
      <c r="A36" s="167">
        <v>22</v>
      </c>
      <c r="B36" s="168" t="s">
        <v>508</v>
      </c>
      <c r="C36" s="183" t="s">
        <v>479</v>
      </c>
      <c r="D36" s="169" t="s">
        <v>480</v>
      </c>
      <c r="E36" s="170">
        <v>4</v>
      </c>
      <c r="F36" s="171"/>
      <c r="G36" s="172">
        <f t="shared" si="0"/>
        <v>0</v>
      </c>
      <c r="H36" s="171"/>
      <c r="I36" s="172">
        <f t="shared" si="1"/>
        <v>0</v>
      </c>
      <c r="J36" s="171"/>
      <c r="K36" s="172">
        <f t="shared" si="2"/>
        <v>0</v>
      </c>
      <c r="L36" s="172">
        <v>21</v>
      </c>
      <c r="M36" s="172">
        <f t="shared" si="3"/>
        <v>0</v>
      </c>
      <c r="N36" s="170">
        <v>0</v>
      </c>
      <c r="O36" s="170">
        <f t="shared" si="4"/>
        <v>0</v>
      </c>
      <c r="P36" s="170">
        <v>0</v>
      </c>
      <c r="Q36" s="170">
        <f t="shared" si="5"/>
        <v>0</v>
      </c>
      <c r="R36" s="172"/>
      <c r="S36" s="172" t="s">
        <v>256</v>
      </c>
      <c r="T36" s="173" t="s">
        <v>257</v>
      </c>
      <c r="U36" s="157">
        <v>0</v>
      </c>
      <c r="V36" s="157">
        <f t="shared" si="6"/>
        <v>0</v>
      </c>
      <c r="W36" s="157"/>
      <c r="X36" s="157" t="s">
        <v>222</v>
      </c>
      <c r="Y36" s="157" t="s">
        <v>185</v>
      </c>
      <c r="Z36" s="146"/>
      <c r="AA36" s="146"/>
      <c r="AB36" s="146"/>
      <c r="AC36" s="146"/>
      <c r="AD36" s="146"/>
      <c r="AE36" s="146"/>
      <c r="AF36" s="146"/>
      <c r="AG36" s="146" t="s">
        <v>399</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outlineLevel="1" x14ac:dyDescent="0.2">
      <c r="A37" s="153">
        <v>23</v>
      </c>
      <c r="B37" s="154" t="s">
        <v>509</v>
      </c>
      <c r="C37" s="195" t="s">
        <v>482</v>
      </c>
      <c r="D37" s="155" t="s">
        <v>0</v>
      </c>
      <c r="E37" s="194"/>
      <c r="F37" s="158"/>
      <c r="G37" s="157">
        <f t="shared" si="0"/>
        <v>0</v>
      </c>
      <c r="H37" s="158"/>
      <c r="I37" s="157">
        <f t="shared" si="1"/>
        <v>0</v>
      </c>
      <c r="J37" s="158"/>
      <c r="K37" s="157">
        <f t="shared" si="2"/>
        <v>0</v>
      </c>
      <c r="L37" s="157">
        <v>21</v>
      </c>
      <c r="M37" s="157">
        <f t="shared" si="3"/>
        <v>0</v>
      </c>
      <c r="N37" s="156">
        <v>0</v>
      </c>
      <c r="O37" s="156">
        <f t="shared" si="4"/>
        <v>0</v>
      </c>
      <c r="P37" s="156">
        <v>0</v>
      </c>
      <c r="Q37" s="156">
        <f t="shared" si="5"/>
        <v>0</v>
      </c>
      <c r="R37" s="157"/>
      <c r="S37" s="157" t="s">
        <v>182</v>
      </c>
      <c r="T37" s="157" t="s">
        <v>182</v>
      </c>
      <c r="U37" s="157">
        <v>0</v>
      </c>
      <c r="V37" s="157">
        <f t="shared" si="6"/>
        <v>0</v>
      </c>
      <c r="W37" s="157"/>
      <c r="X37" s="157" t="s">
        <v>393</v>
      </c>
      <c r="Y37" s="157" t="s">
        <v>185</v>
      </c>
      <c r="Z37" s="146"/>
      <c r="AA37" s="146"/>
      <c r="AB37" s="146"/>
      <c r="AC37" s="146"/>
      <c r="AD37" s="146"/>
      <c r="AE37" s="146"/>
      <c r="AF37" s="146"/>
      <c r="AG37" s="146" t="s">
        <v>394</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x14ac:dyDescent="0.2">
      <c r="A38" s="160" t="s">
        <v>177</v>
      </c>
      <c r="B38" s="161" t="s">
        <v>113</v>
      </c>
      <c r="C38" s="182" t="s">
        <v>114</v>
      </c>
      <c r="D38" s="162"/>
      <c r="E38" s="163"/>
      <c r="F38" s="164"/>
      <c r="G38" s="164">
        <f>SUMIF(AG39:AG48,"&lt;&gt;NOR",G39:G48)</f>
        <v>0</v>
      </c>
      <c r="H38" s="164"/>
      <c r="I38" s="164">
        <f>SUM(I39:I48)</f>
        <v>0</v>
      </c>
      <c r="J38" s="164"/>
      <c r="K38" s="164">
        <f>SUM(K39:K48)</f>
        <v>0</v>
      </c>
      <c r="L38" s="164"/>
      <c r="M38" s="164">
        <f>SUM(M39:M48)</f>
        <v>0</v>
      </c>
      <c r="N38" s="163"/>
      <c r="O38" s="163">
        <f>SUM(O39:O48)</f>
        <v>0.01</v>
      </c>
      <c r="P38" s="163"/>
      <c r="Q38" s="163">
        <f>SUM(Q39:Q48)</f>
        <v>0</v>
      </c>
      <c r="R38" s="164"/>
      <c r="S38" s="164"/>
      <c r="T38" s="165"/>
      <c r="U38" s="159"/>
      <c r="V38" s="159">
        <f>SUM(V39:V48)</f>
        <v>4.0500000000000007</v>
      </c>
      <c r="W38" s="159"/>
      <c r="X38" s="159"/>
      <c r="Y38" s="159"/>
      <c r="AG38" t="s">
        <v>178</v>
      </c>
    </row>
    <row r="39" spans="1:60" outlineLevel="1" x14ac:dyDescent="0.2">
      <c r="A39" s="175">
        <v>24</v>
      </c>
      <c r="B39" s="176" t="s">
        <v>510</v>
      </c>
      <c r="C39" s="184" t="s">
        <v>511</v>
      </c>
      <c r="D39" s="177" t="s">
        <v>512</v>
      </c>
      <c r="E39" s="178">
        <v>1</v>
      </c>
      <c r="F39" s="179"/>
      <c r="G39" s="180">
        <f t="shared" ref="G39:G47" si="7">ROUND(E39*F39,2)</f>
        <v>0</v>
      </c>
      <c r="H39" s="179"/>
      <c r="I39" s="180">
        <f t="shared" ref="I39:I47" si="8">ROUND(E39*H39,2)</f>
        <v>0</v>
      </c>
      <c r="J39" s="179"/>
      <c r="K39" s="180">
        <f t="shared" ref="K39:K47" si="9">ROUND(E39*J39,2)</f>
        <v>0</v>
      </c>
      <c r="L39" s="180">
        <v>21</v>
      </c>
      <c r="M39" s="180">
        <f t="shared" ref="M39:M47" si="10">G39*(1+L39/100)</f>
        <v>0</v>
      </c>
      <c r="N39" s="178">
        <v>1.41E-3</v>
      </c>
      <c r="O39" s="178">
        <f t="shared" ref="O39:O47" si="11">ROUND(E39*N39,2)</f>
        <v>0</v>
      </c>
      <c r="P39" s="178">
        <v>0</v>
      </c>
      <c r="Q39" s="178">
        <f t="shared" ref="Q39:Q47" si="12">ROUND(E39*P39,2)</f>
        <v>0</v>
      </c>
      <c r="R39" s="180" t="s">
        <v>461</v>
      </c>
      <c r="S39" s="180" t="s">
        <v>182</v>
      </c>
      <c r="T39" s="181" t="s">
        <v>182</v>
      </c>
      <c r="U39" s="157">
        <v>1.575</v>
      </c>
      <c r="V39" s="157">
        <f t="shared" ref="V39:V47" si="13">ROUND(E39*U39,2)</f>
        <v>1.58</v>
      </c>
      <c r="W39" s="157"/>
      <c r="X39" s="157" t="s">
        <v>222</v>
      </c>
      <c r="Y39" s="157" t="s">
        <v>185</v>
      </c>
      <c r="Z39" s="146"/>
      <c r="AA39" s="146"/>
      <c r="AB39" s="146"/>
      <c r="AC39" s="146"/>
      <c r="AD39" s="146"/>
      <c r="AE39" s="146"/>
      <c r="AF39" s="146"/>
      <c r="AG39" s="146" t="s">
        <v>223</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1" x14ac:dyDescent="0.2">
      <c r="A40" s="175">
        <v>25</v>
      </c>
      <c r="B40" s="176" t="s">
        <v>513</v>
      </c>
      <c r="C40" s="184" t="s">
        <v>514</v>
      </c>
      <c r="D40" s="177" t="s">
        <v>512</v>
      </c>
      <c r="E40" s="178">
        <v>1</v>
      </c>
      <c r="F40" s="179"/>
      <c r="G40" s="180">
        <f t="shared" si="7"/>
        <v>0</v>
      </c>
      <c r="H40" s="179"/>
      <c r="I40" s="180">
        <f t="shared" si="8"/>
        <v>0</v>
      </c>
      <c r="J40" s="179"/>
      <c r="K40" s="180">
        <f t="shared" si="9"/>
        <v>0</v>
      </c>
      <c r="L40" s="180">
        <v>21</v>
      </c>
      <c r="M40" s="180">
        <f t="shared" si="10"/>
        <v>0</v>
      </c>
      <c r="N40" s="178">
        <v>8.9999999999999993E-3</v>
      </c>
      <c r="O40" s="178">
        <f t="shared" si="11"/>
        <v>0.01</v>
      </c>
      <c r="P40" s="178">
        <v>0</v>
      </c>
      <c r="Q40" s="178">
        <f t="shared" si="12"/>
        <v>0</v>
      </c>
      <c r="R40" s="180" t="s">
        <v>461</v>
      </c>
      <c r="S40" s="180" t="s">
        <v>182</v>
      </c>
      <c r="T40" s="181" t="s">
        <v>182</v>
      </c>
      <c r="U40" s="157">
        <v>1.1890000000000001</v>
      </c>
      <c r="V40" s="157">
        <f t="shared" si="13"/>
        <v>1.19</v>
      </c>
      <c r="W40" s="157"/>
      <c r="X40" s="157" t="s">
        <v>222</v>
      </c>
      <c r="Y40" s="157" t="s">
        <v>185</v>
      </c>
      <c r="Z40" s="146"/>
      <c r="AA40" s="146"/>
      <c r="AB40" s="146"/>
      <c r="AC40" s="146"/>
      <c r="AD40" s="146"/>
      <c r="AE40" s="146"/>
      <c r="AF40" s="146"/>
      <c r="AG40" s="146" t="s">
        <v>223</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1" x14ac:dyDescent="0.2">
      <c r="A41" s="175">
        <v>26</v>
      </c>
      <c r="B41" s="176" t="s">
        <v>515</v>
      </c>
      <c r="C41" s="184" t="s">
        <v>516</v>
      </c>
      <c r="D41" s="177" t="s">
        <v>464</v>
      </c>
      <c r="E41" s="178">
        <v>1</v>
      </c>
      <c r="F41" s="179"/>
      <c r="G41" s="180">
        <f t="shared" si="7"/>
        <v>0</v>
      </c>
      <c r="H41" s="179"/>
      <c r="I41" s="180">
        <f t="shared" si="8"/>
        <v>0</v>
      </c>
      <c r="J41" s="179"/>
      <c r="K41" s="180">
        <f t="shared" si="9"/>
        <v>0</v>
      </c>
      <c r="L41" s="180">
        <v>21</v>
      </c>
      <c r="M41" s="180">
        <f t="shared" si="10"/>
        <v>0</v>
      </c>
      <c r="N41" s="178">
        <v>4.0000000000000003E-5</v>
      </c>
      <c r="O41" s="178">
        <f t="shared" si="11"/>
        <v>0</v>
      </c>
      <c r="P41" s="178">
        <v>0</v>
      </c>
      <c r="Q41" s="178">
        <f t="shared" si="12"/>
        <v>0</v>
      </c>
      <c r="R41" s="180" t="s">
        <v>461</v>
      </c>
      <c r="S41" s="180" t="s">
        <v>182</v>
      </c>
      <c r="T41" s="181" t="s">
        <v>182</v>
      </c>
      <c r="U41" s="157">
        <v>0.44500000000000001</v>
      </c>
      <c r="V41" s="157">
        <f t="shared" si="13"/>
        <v>0.45</v>
      </c>
      <c r="W41" s="157"/>
      <c r="X41" s="157" t="s">
        <v>222</v>
      </c>
      <c r="Y41" s="157" t="s">
        <v>185</v>
      </c>
      <c r="Z41" s="146"/>
      <c r="AA41" s="146"/>
      <c r="AB41" s="146"/>
      <c r="AC41" s="146"/>
      <c r="AD41" s="146"/>
      <c r="AE41" s="146"/>
      <c r="AF41" s="146"/>
      <c r="AG41" s="146" t="s">
        <v>399</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ht="22.5" outlineLevel="1" x14ac:dyDescent="0.2">
      <c r="A42" s="175">
        <v>27</v>
      </c>
      <c r="B42" s="176" t="s">
        <v>517</v>
      </c>
      <c r="C42" s="184" t="s">
        <v>518</v>
      </c>
      <c r="D42" s="177" t="s">
        <v>464</v>
      </c>
      <c r="E42" s="178">
        <v>1</v>
      </c>
      <c r="F42" s="179"/>
      <c r="G42" s="180">
        <f t="shared" si="7"/>
        <v>0</v>
      </c>
      <c r="H42" s="179"/>
      <c r="I42" s="180">
        <f t="shared" si="8"/>
        <v>0</v>
      </c>
      <c r="J42" s="179"/>
      <c r="K42" s="180">
        <f t="shared" si="9"/>
        <v>0</v>
      </c>
      <c r="L42" s="180">
        <v>21</v>
      </c>
      <c r="M42" s="180">
        <f t="shared" si="10"/>
        <v>0</v>
      </c>
      <c r="N42" s="178">
        <v>2.2000000000000001E-4</v>
      </c>
      <c r="O42" s="178">
        <f t="shared" si="11"/>
        <v>0</v>
      </c>
      <c r="P42" s="178">
        <v>0</v>
      </c>
      <c r="Q42" s="178">
        <f t="shared" si="12"/>
        <v>0</v>
      </c>
      <c r="R42" s="180" t="s">
        <v>461</v>
      </c>
      <c r="S42" s="180" t="s">
        <v>182</v>
      </c>
      <c r="T42" s="181" t="s">
        <v>182</v>
      </c>
      <c r="U42" s="157">
        <v>0.246</v>
      </c>
      <c r="V42" s="157">
        <f t="shared" si="13"/>
        <v>0.25</v>
      </c>
      <c r="W42" s="157"/>
      <c r="X42" s="157" t="s">
        <v>222</v>
      </c>
      <c r="Y42" s="157" t="s">
        <v>185</v>
      </c>
      <c r="Z42" s="146"/>
      <c r="AA42" s="146"/>
      <c r="AB42" s="146"/>
      <c r="AC42" s="146"/>
      <c r="AD42" s="146"/>
      <c r="AE42" s="146"/>
      <c r="AF42" s="146"/>
      <c r="AG42" s="146" t="s">
        <v>223</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1" x14ac:dyDescent="0.2">
      <c r="A43" s="175">
        <v>28</v>
      </c>
      <c r="B43" s="176" t="s">
        <v>519</v>
      </c>
      <c r="C43" s="184" t="s">
        <v>520</v>
      </c>
      <c r="D43" s="177" t="s">
        <v>521</v>
      </c>
      <c r="E43" s="178">
        <v>1</v>
      </c>
      <c r="F43" s="179"/>
      <c r="G43" s="180">
        <f t="shared" si="7"/>
        <v>0</v>
      </c>
      <c r="H43" s="179"/>
      <c r="I43" s="180">
        <f t="shared" si="8"/>
        <v>0</v>
      </c>
      <c r="J43" s="179"/>
      <c r="K43" s="180">
        <f t="shared" si="9"/>
        <v>0</v>
      </c>
      <c r="L43" s="180">
        <v>21</v>
      </c>
      <c r="M43" s="180">
        <f t="shared" si="10"/>
        <v>0</v>
      </c>
      <c r="N43" s="178">
        <v>0</v>
      </c>
      <c r="O43" s="178">
        <f t="shared" si="11"/>
        <v>0</v>
      </c>
      <c r="P43" s="178">
        <v>0</v>
      </c>
      <c r="Q43" s="178">
        <f t="shared" si="12"/>
        <v>0</v>
      </c>
      <c r="R43" s="180"/>
      <c r="S43" s="180" t="s">
        <v>256</v>
      </c>
      <c r="T43" s="181" t="s">
        <v>257</v>
      </c>
      <c r="U43" s="157">
        <v>0</v>
      </c>
      <c r="V43" s="157">
        <f t="shared" si="13"/>
        <v>0</v>
      </c>
      <c r="W43" s="157"/>
      <c r="X43" s="157" t="s">
        <v>222</v>
      </c>
      <c r="Y43" s="157" t="s">
        <v>185</v>
      </c>
      <c r="Z43" s="146"/>
      <c r="AA43" s="146"/>
      <c r="AB43" s="146"/>
      <c r="AC43" s="146"/>
      <c r="AD43" s="146"/>
      <c r="AE43" s="146"/>
      <c r="AF43" s="146"/>
      <c r="AG43" s="146" t="s">
        <v>223</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1" x14ac:dyDescent="0.2">
      <c r="A44" s="175">
        <v>29</v>
      </c>
      <c r="B44" s="176" t="s">
        <v>522</v>
      </c>
      <c r="C44" s="184" t="s">
        <v>523</v>
      </c>
      <c r="D44" s="177" t="s">
        <v>512</v>
      </c>
      <c r="E44" s="178">
        <v>1</v>
      </c>
      <c r="F44" s="179"/>
      <c r="G44" s="180">
        <f t="shared" si="7"/>
        <v>0</v>
      </c>
      <c r="H44" s="179"/>
      <c r="I44" s="180">
        <f t="shared" si="8"/>
        <v>0</v>
      </c>
      <c r="J44" s="179"/>
      <c r="K44" s="180">
        <f t="shared" si="9"/>
        <v>0</v>
      </c>
      <c r="L44" s="180">
        <v>21</v>
      </c>
      <c r="M44" s="180">
        <f t="shared" si="10"/>
        <v>0</v>
      </c>
      <c r="N44" s="178">
        <v>3.0000000000000001E-5</v>
      </c>
      <c r="O44" s="178">
        <f t="shared" si="11"/>
        <v>0</v>
      </c>
      <c r="P44" s="178">
        <v>0</v>
      </c>
      <c r="Q44" s="178">
        <f t="shared" si="12"/>
        <v>0</v>
      </c>
      <c r="R44" s="180"/>
      <c r="S44" s="180" t="s">
        <v>182</v>
      </c>
      <c r="T44" s="181" t="s">
        <v>182</v>
      </c>
      <c r="U44" s="157">
        <v>0.33</v>
      </c>
      <c r="V44" s="157">
        <f t="shared" si="13"/>
        <v>0.33</v>
      </c>
      <c r="W44" s="157"/>
      <c r="X44" s="157" t="s">
        <v>222</v>
      </c>
      <c r="Y44" s="157" t="s">
        <v>185</v>
      </c>
      <c r="Z44" s="146"/>
      <c r="AA44" s="146"/>
      <c r="AB44" s="146"/>
      <c r="AC44" s="146"/>
      <c r="AD44" s="146"/>
      <c r="AE44" s="146"/>
      <c r="AF44" s="146"/>
      <c r="AG44" s="146" t="s">
        <v>399</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1" x14ac:dyDescent="0.2">
      <c r="A45" s="175">
        <v>30</v>
      </c>
      <c r="B45" s="176" t="s">
        <v>524</v>
      </c>
      <c r="C45" s="184" t="s">
        <v>525</v>
      </c>
      <c r="D45" s="177" t="s">
        <v>464</v>
      </c>
      <c r="E45" s="178">
        <v>1</v>
      </c>
      <c r="F45" s="179"/>
      <c r="G45" s="180">
        <f t="shared" si="7"/>
        <v>0</v>
      </c>
      <c r="H45" s="179"/>
      <c r="I45" s="180">
        <f t="shared" si="8"/>
        <v>0</v>
      </c>
      <c r="J45" s="179"/>
      <c r="K45" s="180">
        <f t="shared" si="9"/>
        <v>0</v>
      </c>
      <c r="L45" s="180">
        <v>21</v>
      </c>
      <c r="M45" s="180">
        <f t="shared" si="10"/>
        <v>0</v>
      </c>
      <c r="N45" s="178">
        <v>1.3999999999999999E-4</v>
      </c>
      <c r="O45" s="178">
        <f t="shared" si="11"/>
        <v>0</v>
      </c>
      <c r="P45" s="178">
        <v>0</v>
      </c>
      <c r="Q45" s="178">
        <f t="shared" si="12"/>
        <v>0</v>
      </c>
      <c r="R45" s="180"/>
      <c r="S45" s="180" t="s">
        <v>182</v>
      </c>
      <c r="T45" s="181" t="s">
        <v>182</v>
      </c>
      <c r="U45" s="157">
        <v>0.25</v>
      </c>
      <c r="V45" s="157">
        <f t="shared" si="13"/>
        <v>0.25</v>
      </c>
      <c r="W45" s="157"/>
      <c r="X45" s="157" t="s">
        <v>222</v>
      </c>
      <c r="Y45" s="157" t="s">
        <v>185</v>
      </c>
      <c r="Z45" s="146"/>
      <c r="AA45" s="146"/>
      <c r="AB45" s="146"/>
      <c r="AC45" s="146"/>
      <c r="AD45" s="146"/>
      <c r="AE45" s="146"/>
      <c r="AF45" s="146"/>
      <c r="AG45" s="146" t="s">
        <v>399</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ht="22.5" outlineLevel="1" x14ac:dyDescent="0.2">
      <c r="A46" s="167">
        <v>31</v>
      </c>
      <c r="B46" s="168" t="s">
        <v>526</v>
      </c>
      <c r="C46" s="183" t="s">
        <v>527</v>
      </c>
      <c r="D46" s="169" t="s">
        <v>464</v>
      </c>
      <c r="E46" s="170">
        <v>1</v>
      </c>
      <c r="F46" s="171"/>
      <c r="G46" s="172">
        <f t="shared" si="7"/>
        <v>0</v>
      </c>
      <c r="H46" s="171"/>
      <c r="I46" s="172">
        <f t="shared" si="8"/>
        <v>0</v>
      </c>
      <c r="J46" s="171"/>
      <c r="K46" s="172">
        <f t="shared" si="9"/>
        <v>0</v>
      </c>
      <c r="L46" s="172">
        <v>21</v>
      </c>
      <c r="M46" s="172">
        <f t="shared" si="10"/>
        <v>0</v>
      </c>
      <c r="N46" s="170">
        <v>8.0000000000000004E-4</v>
      </c>
      <c r="O46" s="170">
        <f t="shared" si="11"/>
        <v>0</v>
      </c>
      <c r="P46" s="170">
        <v>0</v>
      </c>
      <c r="Q46" s="170">
        <f t="shared" si="12"/>
        <v>0</v>
      </c>
      <c r="R46" s="172" t="s">
        <v>414</v>
      </c>
      <c r="S46" s="172" t="s">
        <v>182</v>
      </c>
      <c r="T46" s="173" t="s">
        <v>182</v>
      </c>
      <c r="U46" s="157">
        <v>0</v>
      </c>
      <c r="V46" s="157">
        <f t="shared" si="13"/>
        <v>0</v>
      </c>
      <c r="W46" s="157"/>
      <c r="X46" s="157" t="s">
        <v>415</v>
      </c>
      <c r="Y46" s="157" t="s">
        <v>185</v>
      </c>
      <c r="Z46" s="146"/>
      <c r="AA46" s="146"/>
      <c r="AB46" s="146"/>
      <c r="AC46" s="146"/>
      <c r="AD46" s="146"/>
      <c r="AE46" s="146"/>
      <c r="AF46" s="146"/>
      <c r="AG46" s="146" t="s">
        <v>416</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1" x14ac:dyDescent="0.2">
      <c r="A47" s="153">
        <v>32</v>
      </c>
      <c r="B47" s="154" t="s">
        <v>528</v>
      </c>
      <c r="C47" s="195" t="s">
        <v>529</v>
      </c>
      <c r="D47" s="155" t="s">
        <v>0</v>
      </c>
      <c r="E47" s="194"/>
      <c r="F47" s="158"/>
      <c r="G47" s="157">
        <f t="shared" si="7"/>
        <v>0</v>
      </c>
      <c r="H47" s="158"/>
      <c r="I47" s="157">
        <f t="shared" si="8"/>
        <v>0</v>
      </c>
      <c r="J47" s="158"/>
      <c r="K47" s="157">
        <f t="shared" si="9"/>
        <v>0</v>
      </c>
      <c r="L47" s="157">
        <v>21</v>
      </c>
      <c r="M47" s="157">
        <f t="shared" si="10"/>
        <v>0</v>
      </c>
      <c r="N47" s="156">
        <v>0</v>
      </c>
      <c r="O47" s="156">
        <f t="shared" si="11"/>
        <v>0</v>
      </c>
      <c r="P47" s="156">
        <v>0</v>
      </c>
      <c r="Q47" s="156">
        <f t="shared" si="12"/>
        <v>0</v>
      </c>
      <c r="R47" s="157" t="s">
        <v>461</v>
      </c>
      <c r="S47" s="157" t="s">
        <v>182</v>
      </c>
      <c r="T47" s="157" t="s">
        <v>182</v>
      </c>
      <c r="U47" s="157">
        <v>0</v>
      </c>
      <c r="V47" s="157">
        <f t="shared" si="13"/>
        <v>0</v>
      </c>
      <c r="W47" s="157"/>
      <c r="X47" s="157" t="s">
        <v>393</v>
      </c>
      <c r="Y47" s="157" t="s">
        <v>185</v>
      </c>
      <c r="Z47" s="146"/>
      <c r="AA47" s="146"/>
      <c r="AB47" s="146"/>
      <c r="AC47" s="146"/>
      <c r="AD47" s="146"/>
      <c r="AE47" s="146"/>
      <c r="AF47" s="146"/>
      <c r="AG47" s="146" t="s">
        <v>394</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2" x14ac:dyDescent="0.2">
      <c r="A48" s="153"/>
      <c r="B48" s="154"/>
      <c r="C48" s="262" t="s">
        <v>470</v>
      </c>
      <c r="D48" s="263"/>
      <c r="E48" s="263"/>
      <c r="F48" s="263"/>
      <c r="G48" s="263"/>
      <c r="H48" s="157"/>
      <c r="I48" s="157"/>
      <c r="J48" s="157"/>
      <c r="K48" s="157"/>
      <c r="L48" s="157"/>
      <c r="M48" s="157"/>
      <c r="N48" s="156"/>
      <c r="O48" s="156"/>
      <c r="P48" s="156"/>
      <c r="Q48" s="156"/>
      <c r="R48" s="157"/>
      <c r="S48" s="157"/>
      <c r="T48" s="157"/>
      <c r="U48" s="157"/>
      <c r="V48" s="157"/>
      <c r="W48" s="157"/>
      <c r="X48" s="157"/>
      <c r="Y48" s="157"/>
      <c r="Z48" s="146"/>
      <c r="AA48" s="146"/>
      <c r="AB48" s="146"/>
      <c r="AC48" s="146"/>
      <c r="AD48" s="146"/>
      <c r="AE48" s="146"/>
      <c r="AF48" s="146"/>
      <c r="AG48" s="146" t="s">
        <v>225</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x14ac:dyDescent="0.2">
      <c r="A49" s="160" t="s">
        <v>177</v>
      </c>
      <c r="B49" s="161" t="s">
        <v>121</v>
      </c>
      <c r="C49" s="182" t="s">
        <v>122</v>
      </c>
      <c r="D49" s="162"/>
      <c r="E49" s="163"/>
      <c r="F49" s="164"/>
      <c r="G49" s="164">
        <f>SUMIF(AG50:AG52,"&lt;&gt;NOR",G50:G52)</f>
        <v>0</v>
      </c>
      <c r="H49" s="164"/>
      <c r="I49" s="164">
        <f>SUM(I50:I52)</f>
        <v>0</v>
      </c>
      <c r="J49" s="164"/>
      <c r="K49" s="164">
        <f>SUM(K50:K52)</f>
        <v>0</v>
      </c>
      <c r="L49" s="164"/>
      <c r="M49" s="164">
        <f>SUM(M50:M52)</f>
        <v>0</v>
      </c>
      <c r="N49" s="163"/>
      <c r="O49" s="163">
        <f>SUM(O50:O52)</f>
        <v>0</v>
      </c>
      <c r="P49" s="163"/>
      <c r="Q49" s="163">
        <f>SUM(Q50:Q52)</f>
        <v>0</v>
      </c>
      <c r="R49" s="164"/>
      <c r="S49" s="164"/>
      <c r="T49" s="165"/>
      <c r="U49" s="159"/>
      <c r="V49" s="159">
        <f>SUM(V50:V52)</f>
        <v>1.72</v>
      </c>
      <c r="W49" s="159"/>
      <c r="X49" s="159"/>
      <c r="Y49" s="159"/>
      <c r="AG49" t="s">
        <v>178</v>
      </c>
    </row>
    <row r="50" spans="1:60" outlineLevel="1" x14ac:dyDescent="0.2">
      <c r="A50" s="175">
        <v>33</v>
      </c>
      <c r="B50" s="176" t="s">
        <v>530</v>
      </c>
      <c r="C50" s="184" t="s">
        <v>531</v>
      </c>
      <c r="D50" s="177" t="s">
        <v>377</v>
      </c>
      <c r="E50" s="178">
        <v>4</v>
      </c>
      <c r="F50" s="179"/>
      <c r="G50" s="180">
        <f>ROUND(E50*F50,2)</f>
        <v>0</v>
      </c>
      <c r="H50" s="179"/>
      <c r="I50" s="180">
        <f>ROUND(E50*H50,2)</f>
        <v>0</v>
      </c>
      <c r="J50" s="179"/>
      <c r="K50" s="180">
        <f>ROUND(E50*J50,2)</f>
        <v>0</v>
      </c>
      <c r="L50" s="180">
        <v>21</v>
      </c>
      <c r="M50" s="180">
        <f>G50*(1+L50/100)</f>
        <v>0</v>
      </c>
      <c r="N50" s="178">
        <v>6.0000000000000002E-5</v>
      </c>
      <c r="O50" s="178">
        <f>ROUND(E50*N50,2)</f>
        <v>0</v>
      </c>
      <c r="P50" s="178">
        <v>0</v>
      </c>
      <c r="Q50" s="178">
        <f>ROUND(E50*P50,2)</f>
        <v>0</v>
      </c>
      <c r="R50" s="180"/>
      <c r="S50" s="180" t="s">
        <v>182</v>
      </c>
      <c r="T50" s="181" t="s">
        <v>182</v>
      </c>
      <c r="U50" s="157">
        <v>0.43</v>
      </c>
      <c r="V50" s="157">
        <f>ROUND(E50*U50,2)</f>
        <v>1.72</v>
      </c>
      <c r="W50" s="157"/>
      <c r="X50" s="157" t="s">
        <v>222</v>
      </c>
      <c r="Y50" s="157" t="s">
        <v>185</v>
      </c>
      <c r="Z50" s="146"/>
      <c r="AA50" s="146"/>
      <c r="AB50" s="146"/>
      <c r="AC50" s="146"/>
      <c r="AD50" s="146"/>
      <c r="AE50" s="146"/>
      <c r="AF50" s="146"/>
      <c r="AG50" s="146" t="s">
        <v>399</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1" x14ac:dyDescent="0.2">
      <c r="A51" s="167">
        <v>34</v>
      </c>
      <c r="B51" s="168" t="s">
        <v>532</v>
      </c>
      <c r="C51" s="183" t="s">
        <v>533</v>
      </c>
      <c r="D51" s="169" t="s">
        <v>377</v>
      </c>
      <c r="E51" s="170">
        <v>4</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256</v>
      </c>
      <c r="T51" s="173" t="s">
        <v>257</v>
      </c>
      <c r="U51" s="157">
        <v>0</v>
      </c>
      <c r="V51" s="157">
        <f>ROUND(E51*U51,2)</f>
        <v>0</v>
      </c>
      <c r="W51" s="157"/>
      <c r="X51" s="157" t="s">
        <v>222</v>
      </c>
      <c r="Y51" s="157" t="s">
        <v>185</v>
      </c>
      <c r="Z51" s="146"/>
      <c r="AA51" s="146"/>
      <c r="AB51" s="146"/>
      <c r="AC51" s="146"/>
      <c r="AD51" s="146"/>
      <c r="AE51" s="146"/>
      <c r="AF51" s="146"/>
      <c r="AG51" s="146" t="s">
        <v>399</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1" x14ac:dyDescent="0.2">
      <c r="A52" s="153">
        <v>35</v>
      </c>
      <c r="B52" s="154" t="s">
        <v>534</v>
      </c>
      <c r="C52" s="195" t="s">
        <v>482</v>
      </c>
      <c r="D52" s="155" t="s">
        <v>0</v>
      </c>
      <c r="E52" s="194"/>
      <c r="F52" s="158"/>
      <c r="G52" s="157">
        <f>ROUND(E52*F52,2)</f>
        <v>0</v>
      </c>
      <c r="H52" s="158"/>
      <c r="I52" s="157">
        <f>ROUND(E52*H52,2)</f>
        <v>0</v>
      </c>
      <c r="J52" s="158"/>
      <c r="K52" s="157">
        <f>ROUND(E52*J52,2)</f>
        <v>0</v>
      </c>
      <c r="L52" s="157">
        <v>21</v>
      </c>
      <c r="M52" s="157">
        <f>G52*(1+L52/100)</f>
        <v>0</v>
      </c>
      <c r="N52" s="156">
        <v>0</v>
      </c>
      <c r="O52" s="156">
        <f>ROUND(E52*N52,2)</f>
        <v>0</v>
      </c>
      <c r="P52" s="156">
        <v>0</v>
      </c>
      <c r="Q52" s="156">
        <f>ROUND(E52*P52,2)</f>
        <v>0</v>
      </c>
      <c r="R52" s="157"/>
      <c r="S52" s="157" t="s">
        <v>182</v>
      </c>
      <c r="T52" s="157" t="s">
        <v>182</v>
      </c>
      <c r="U52" s="157">
        <v>0</v>
      </c>
      <c r="V52" s="157">
        <f>ROUND(E52*U52,2)</f>
        <v>0</v>
      </c>
      <c r="W52" s="157"/>
      <c r="X52" s="157" t="s">
        <v>393</v>
      </c>
      <c r="Y52" s="157" t="s">
        <v>185</v>
      </c>
      <c r="Z52" s="146"/>
      <c r="AA52" s="146"/>
      <c r="AB52" s="146"/>
      <c r="AC52" s="146"/>
      <c r="AD52" s="146"/>
      <c r="AE52" s="146"/>
      <c r="AF52" s="146"/>
      <c r="AG52" s="146" t="s">
        <v>394</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x14ac:dyDescent="0.2">
      <c r="A53" s="3"/>
      <c r="B53" s="4"/>
      <c r="C53" s="185"/>
      <c r="D53" s="6"/>
      <c r="E53" s="3"/>
      <c r="F53" s="3"/>
      <c r="G53" s="3"/>
      <c r="H53" s="3"/>
      <c r="I53" s="3"/>
      <c r="J53" s="3"/>
      <c r="K53" s="3"/>
      <c r="L53" s="3"/>
      <c r="M53" s="3"/>
      <c r="N53" s="3"/>
      <c r="O53" s="3"/>
      <c r="P53" s="3"/>
      <c r="Q53" s="3"/>
      <c r="R53" s="3"/>
      <c r="S53" s="3"/>
      <c r="T53" s="3"/>
      <c r="U53" s="3"/>
      <c r="V53" s="3"/>
      <c r="W53" s="3"/>
      <c r="X53" s="3"/>
      <c r="Y53" s="3"/>
      <c r="AE53">
        <v>15</v>
      </c>
      <c r="AF53">
        <v>21</v>
      </c>
      <c r="AG53" t="s">
        <v>163</v>
      </c>
    </row>
    <row r="54" spans="1:60" x14ac:dyDescent="0.2">
      <c r="A54" s="149"/>
      <c r="B54" s="150" t="s">
        <v>29</v>
      </c>
      <c r="C54" s="186"/>
      <c r="D54" s="151"/>
      <c r="E54" s="152"/>
      <c r="F54" s="152"/>
      <c r="G54" s="166">
        <f>G8+G14+G21+G38+G49</f>
        <v>0</v>
      </c>
      <c r="H54" s="3"/>
      <c r="I54" s="3"/>
      <c r="J54" s="3"/>
      <c r="K54" s="3"/>
      <c r="L54" s="3"/>
      <c r="M54" s="3"/>
      <c r="N54" s="3"/>
      <c r="O54" s="3"/>
      <c r="P54" s="3"/>
      <c r="Q54" s="3"/>
      <c r="R54" s="3"/>
      <c r="S54" s="3"/>
      <c r="T54" s="3"/>
      <c r="U54" s="3"/>
      <c r="V54" s="3"/>
      <c r="W54" s="3"/>
      <c r="X54" s="3"/>
      <c r="Y54" s="3"/>
      <c r="AE54">
        <f>SUMIF(L7:L52,AE53,G7:G52)</f>
        <v>0</v>
      </c>
      <c r="AF54">
        <f>SUMIF(L7:L52,AF53,G7:G52)</f>
        <v>0</v>
      </c>
      <c r="AG54" t="s">
        <v>215</v>
      </c>
    </row>
    <row r="55" spans="1:60" x14ac:dyDescent="0.2">
      <c r="C55" s="187"/>
      <c r="D55" s="10"/>
      <c r="AG55" t="s">
        <v>216</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occV3zXwMSdjxEGBDih+1HSvZwUjarOfFgzV1SKM/RNFq+eO9MY3f1Hmavzk5mUFEZTOFi0gjVkyviPDzRL1w==" saltValue="TwvnryM307IaqpgQzvd+TQ==" spinCount="100000" sheet="1" formatRows="0"/>
  <mergeCells count="9">
    <mergeCell ref="C24:G24"/>
    <mergeCell ref="C26:G26"/>
    <mergeCell ref="C48:G48"/>
    <mergeCell ref="A1:G1"/>
    <mergeCell ref="C2:G2"/>
    <mergeCell ref="C3:G3"/>
    <mergeCell ref="C4:G4"/>
    <mergeCell ref="C13:G13"/>
    <mergeCell ref="C17:G17"/>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217</v>
      </c>
      <c r="B1" s="253"/>
      <c r="C1" s="253"/>
      <c r="D1" s="253"/>
      <c r="E1" s="253"/>
      <c r="F1" s="253"/>
      <c r="G1" s="253"/>
      <c r="AG1" t="s">
        <v>149</v>
      </c>
    </row>
    <row r="2" spans="1:60" ht="24.95" customHeight="1" x14ac:dyDescent="0.2">
      <c r="A2" s="50" t="s">
        <v>7</v>
      </c>
      <c r="B2" s="49" t="s">
        <v>41</v>
      </c>
      <c r="C2" s="254" t="s">
        <v>42</v>
      </c>
      <c r="D2" s="255"/>
      <c r="E2" s="255"/>
      <c r="F2" s="255"/>
      <c r="G2" s="256"/>
      <c r="AG2" t="s">
        <v>150</v>
      </c>
    </row>
    <row r="3" spans="1:60" ht="24.95" customHeight="1" x14ac:dyDescent="0.2">
      <c r="A3" s="50" t="s">
        <v>8</v>
      </c>
      <c r="B3" s="49" t="s">
        <v>54</v>
      </c>
      <c r="C3" s="254" t="s">
        <v>55</v>
      </c>
      <c r="D3" s="255"/>
      <c r="E3" s="255"/>
      <c r="F3" s="255"/>
      <c r="G3" s="256"/>
      <c r="AC3" s="120" t="s">
        <v>150</v>
      </c>
      <c r="AG3" t="s">
        <v>153</v>
      </c>
    </row>
    <row r="4" spans="1:60" ht="24.95" customHeight="1" x14ac:dyDescent="0.2">
      <c r="A4" s="139" t="s">
        <v>9</v>
      </c>
      <c r="B4" s="140" t="s">
        <v>60</v>
      </c>
      <c r="C4" s="257" t="s">
        <v>61</v>
      </c>
      <c r="D4" s="258"/>
      <c r="E4" s="258"/>
      <c r="F4" s="258"/>
      <c r="G4" s="259"/>
      <c r="AG4" t="s">
        <v>154</v>
      </c>
    </row>
    <row r="5" spans="1:60" x14ac:dyDescent="0.2">
      <c r="D5" s="10"/>
    </row>
    <row r="6" spans="1:60" ht="38.25" x14ac:dyDescent="0.2">
      <c r="A6" s="142" t="s">
        <v>155</v>
      </c>
      <c r="B6" s="144" t="s">
        <v>156</v>
      </c>
      <c r="C6" s="144" t="s">
        <v>157</v>
      </c>
      <c r="D6" s="143" t="s">
        <v>158</v>
      </c>
      <c r="E6" s="142" t="s">
        <v>159</v>
      </c>
      <c r="F6" s="141" t="s">
        <v>160</v>
      </c>
      <c r="G6" s="142" t="s">
        <v>29</v>
      </c>
      <c r="H6" s="145" t="s">
        <v>30</v>
      </c>
      <c r="I6" s="145" t="s">
        <v>161</v>
      </c>
      <c r="J6" s="145" t="s">
        <v>31</v>
      </c>
      <c r="K6" s="145" t="s">
        <v>162</v>
      </c>
      <c r="L6" s="145" t="s">
        <v>163</v>
      </c>
      <c r="M6" s="145" t="s">
        <v>164</v>
      </c>
      <c r="N6" s="145" t="s">
        <v>165</v>
      </c>
      <c r="O6" s="145" t="s">
        <v>166</v>
      </c>
      <c r="P6" s="145" t="s">
        <v>167</v>
      </c>
      <c r="Q6" s="145" t="s">
        <v>168</v>
      </c>
      <c r="R6" s="145" t="s">
        <v>169</v>
      </c>
      <c r="S6" s="145" t="s">
        <v>170</v>
      </c>
      <c r="T6" s="145" t="s">
        <v>171</v>
      </c>
      <c r="U6" s="145" t="s">
        <v>172</v>
      </c>
      <c r="V6" s="145" t="s">
        <v>173</v>
      </c>
      <c r="W6" s="145" t="s">
        <v>174</v>
      </c>
      <c r="X6" s="145" t="s">
        <v>175</v>
      </c>
      <c r="Y6" s="145" t="s">
        <v>176</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0" t="s">
        <v>177</v>
      </c>
      <c r="B8" s="161" t="s">
        <v>141</v>
      </c>
      <c r="C8" s="182" t="s">
        <v>142</v>
      </c>
      <c r="D8" s="162"/>
      <c r="E8" s="163"/>
      <c r="F8" s="164"/>
      <c r="G8" s="164">
        <f>SUMIF(AG9:AG14,"&lt;&gt;NOR",G9:G14)</f>
        <v>0</v>
      </c>
      <c r="H8" s="164"/>
      <c r="I8" s="164">
        <f>SUM(I9:I14)</f>
        <v>0</v>
      </c>
      <c r="J8" s="164"/>
      <c r="K8" s="164">
        <f>SUM(K9:K14)</f>
        <v>0</v>
      </c>
      <c r="L8" s="164"/>
      <c r="M8" s="164">
        <f>SUM(M9:M14)</f>
        <v>0</v>
      </c>
      <c r="N8" s="163"/>
      <c r="O8" s="163">
        <f>SUM(O9:O14)</f>
        <v>0</v>
      </c>
      <c r="P8" s="163"/>
      <c r="Q8" s="163">
        <f>SUM(Q9:Q14)</f>
        <v>0</v>
      </c>
      <c r="R8" s="164"/>
      <c r="S8" s="164"/>
      <c r="T8" s="165"/>
      <c r="U8" s="159"/>
      <c r="V8" s="159">
        <f>SUM(V9:V14)</f>
        <v>0</v>
      </c>
      <c r="W8" s="159"/>
      <c r="X8" s="159"/>
      <c r="Y8" s="159"/>
      <c r="AG8" t="s">
        <v>178</v>
      </c>
    </row>
    <row r="9" spans="1:60" ht="22.5" outlineLevel="1" x14ac:dyDescent="0.2">
      <c r="A9" s="175">
        <v>1</v>
      </c>
      <c r="B9" s="176" t="s">
        <v>535</v>
      </c>
      <c r="C9" s="184" t="s">
        <v>536</v>
      </c>
      <c r="D9" s="177" t="s">
        <v>255</v>
      </c>
      <c r="E9" s="178">
        <v>1</v>
      </c>
      <c r="F9" s="179"/>
      <c r="G9" s="180">
        <f t="shared" ref="G9:G14" si="0">ROUND(E9*F9,2)</f>
        <v>0</v>
      </c>
      <c r="H9" s="179"/>
      <c r="I9" s="180">
        <f t="shared" ref="I9:I14" si="1">ROUND(E9*H9,2)</f>
        <v>0</v>
      </c>
      <c r="J9" s="179"/>
      <c r="K9" s="180">
        <f t="shared" ref="K9:K14" si="2">ROUND(E9*J9,2)</f>
        <v>0</v>
      </c>
      <c r="L9" s="180">
        <v>21</v>
      </c>
      <c r="M9" s="180">
        <f t="shared" ref="M9:M14" si="3">G9*(1+L9/100)</f>
        <v>0</v>
      </c>
      <c r="N9" s="178">
        <v>0</v>
      </c>
      <c r="O9" s="178">
        <f t="shared" ref="O9:O14" si="4">ROUND(E9*N9,2)</f>
        <v>0</v>
      </c>
      <c r="P9" s="178">
        <v>0</v>
      </c>
      <c r="Q9" s="178">
        <f t="shared" ref="Q9:Q14" si="5">ROUND(E9*P9,2)</f>
        <v>0</v>
      </c>
      <c r="R9" s="180"/>
      <c r="S9" s="180" t="s">
        <v>256</v>
      </c>
      <c r="T9" s="181" t="s">
        <v>183</v>
      </c>
      <c r="U9" s="157">
        <v>0</v>
      </c>
      <c r="V9" s="157">
        <f t="shared" ref="V9:V14" si="6">ROUND(E9*U9,2)</f>
        <v>0</v>
      </c>
      <c r="W9" s="157"/>
      <c r="X9" s="157" t="s">
        <v>222</v>
      </c>
      <c r="Y9" s="157" t="s">
        <v>185</v>
      </c>
      <c r="Z9" s="146"/>
      <c r="AA9" s="146"/>
      <c r="AB9" s="146"/>
      <c r="AC9" s="146"/>
      <c r="AD9" s="146"/>
      <c r="AE9" s="146"/>
      <c r="AF9" s="146"/>
      <c r="AG9" s="146" t="s">
        <v>223</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1" x14ac:dyDescent="0.2">
      <c r="A10" s="175">
        <v>2</v>
      </c>
      <c r="B10" s="176" t="s">
        <v>537</v>
      </c>
      <c r="C10" s="184" t="s">
        <v>538</v>
      </c>
      <c r="D10" s="177" t="s">
        <v>255</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256</v>
      </c>
      <c r="T10" s="181" t="s">
        <v>183</v>
      </c>
      <c r="U10" s="157">
        <v>0</v>
      </c>
      <c r="V10" s="157">
        <f t="shared" si="6"/>
        <v>0</v>
      </c>
      <c r="W10" s="157"/>
      <c r="X10" s="157" t="s">
        <v>222</v>
      </c>
      <c r="Y10" s="157" t="s">
        <v>185</v>
      </c>
      <c r="Z10" s="146"/>
      <c r="AA10" s="146"/>
      <c r="AB10" s="146"/>
      <c r="AC10" s="146"/>
      <c r="AD10" s="146"/>
      <c r="AE10" s="146"/>
      <c r="AF10" s="146"/>
      <c r="AG10" s="146" t="s">
        <v>223</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ht="22.5" outlineLevel="1" x14ac:dyDescent="0.2">
      <c r="A11" s="175">
        <v>3</v>
      </c>
      <c r="B11" s="176" t="s">
        <v>539</v>
      </c>
      <c r="C11" s="184" t="s">
        <v>540</v>
      </c>
      <c r="D11" s="177" t="s">
        <v>541</v>
      </c>
      <c r="E11" s="178">
        <v>3</v>
      </c>
      <c r="F11" s="179"/>
      <c r="G11" s="180">
        <f t="shared" si="0"/>
        <v>0</v>
      </c>
      <c r="H11" s="179"/>
      <c r="I11" s="180">
        <f t="shared" si="1"/>
        <v>0</v>
      </c>
      <c r="J11" s="179"/>
      <c r="K11" s="180">
        <f t="shared" si="2"/>
        <v>0</v>
      </c>
      <c r="L11" s="180">
        <v>21</v>
      </c>
      <c r="M11" s="180">
        <f t="shared" si="3"/>
        <v>0</v>
      </c>
      <c r="N11" s="178">
        <v>0</v>
      </c>
      <c r="O11" s="178">
        <f t="shared" si="4"/>
        <v>0</v>
      </c>
      <c r="P11" s="178">
        <v>0</v>
      </c>
      <c r="Q11" s="178">
        <f t="shared" si="5"/>
        <v>0</v>
      </c>
      <c r="R11" s="180"/>
      <c r="S11" s="180" t="s">
        <v>256</v>
      </c>
      <c r="T11" s="181" t="s">
        <v>183</v>
      </c>
      <c r="U11" s="157">
        <v>0</v>
      </c>
      <c r="V11" s="157">
        <f t="shared" si="6"/>
        <v>0</v>
      </c>
      <c r="W11" s="157"/>
      <c r="X11" s="157" t="s">
        <v>415</v>
      </c>
      <c r="Y11" s="157" t="s">
        <v>185</v>
      </c>
      <c r="Z11" s="146"/>
      <c r="AA11" s="146"/>
      <c r="AB11" s="146"/>
      <c r="AC11" s="146"/>
      <c r="AD11" s="146"/>
      <c r="AE11" s="146"/>
      <c r="AF11" s="146"/>
      <c r="AG11" s="146" t="s">
        <v>416</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75">
        <v>4</v>
      </c>
      <c r="B12" s="176" t="s">
        <v>542</v>
      </c>
      <c r="C12" s="184" t="s">
        <v>543</v>
      </c>
      <c r="D12" s="177" t="s">
        <v>255</v>
      </c>
      <c r="E12" s="178">
        <v>2</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256</v>
      </c>
      <c r="T12" s="181" t="s">
        <v>183</v>
      </c>
      <c r="U12" s="157">
        <v>0</v>
      </c>
      <c r="V12" s="157">
        <f t="shared" si="6"/>
        <v>0</v>
      </c>
      <c r="W12" s="157"/>
      <c r="X12" s="157" t="s">
        <v>415</v>
      </c>
      <c r="Y12" s="157" t="s">
        <v>185</v>
      </c>
      <c r="Z12" s="146"/>
      <c r="AA12" s="146"/>
      <c r="AB12" s="146"/>
      <c r="AC12" s="146"/>
      <c r="AD12" s="146"/>
      <c r="AE12" s="146"/>
      <c r="AF12" s="146"/>
      <c r="AG12" s="146" t="s">
        <v>416</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
      <c r="A13" s="175">
        <v>5</v>
      </c>
      <c r="B13" s="176" t="s">
        <v>544</v>
      </c>
      <c r="C13" s="184" t="s">
        <v>545</v>
      </c>
      <c r="D13" s="177" t="s">
        <v>255</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256</v>
      </c>
      <c r="T13" s="181" t="s">
        <v>183</v>
      </c>
      <c r="U13" s="157">
        <v>0</v>
      </c>
      <c r="V13" s="157">
        <f t="shared" si="6"/>
        <v>0</v>
      </c>
      <c r="W13" s="157"/>
      <c r="X13" s="157" t="s">
        <v>415</v>
      </c>
      <c r="Y13" s="157" t="s">
        <v>185</v>
      </c>
      <c r="Z13" s="146"/>
      <c r="AA13" s="146"/>
      <c r="AB13" s="146"/>
      <c r="AC13" s="146"/>
      <c r="AD13" s="146"/>
      <c r="AE13" s="146"/>
      <c r="AF13" s="146"/>
      <c r="AG13" s="146" t="s">
        <v>416</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1" x14ac:dyDescent="0.2">
      <c r="A14" s="167">
        <v>6</v>
      </c>
      <c r="B14" s="168" t="s">
        <v>546</v>
      </c>
      <c r="C14" s="183" t="s">
        <v>547</v>
      </c>
      <c r="D14" s="169" t="s">
        <v>255</v>
      </c>
      <c r="E14" s="170">
        <v>1</v>
      </c>
      <c r="F14" s="171"/>
      <c r="G14" s="172">
        <f t="shared" si="0"/>
        <v>0</v>
      </c>
      <c r="H14" s="171"/>
      <c r="I14" s="172">
        <f t="shared" si="1"/>
        <v>0</v>
      </c>
      <c r="J14" s="171"/>
      <c r="K14" s="172">
        <f t="shared" si="2"/>
        <v>0</v>
      </c>
      <c r="L14" s="172">
        <v>21</v>
      </c>
      <c r="M14" s="172">
        <f t="shared" si="3"/>
        <v>0</v>
      </c>
      <c r="N14" s="170">
        <v>0</v>
      </c>
      <c r="O14" s="170">
        <f t="shared" si="4"/>
        <v>0</v>
      </c>
      <c r="P14" s="170">
        <v>0</v>
      </c>
      <c r="Q14" s="170">
        <f t="shared" si="5"/>
        <v>0</v>
      </c>
      <c r="R14" s="172"/>
      <c r="S14" s="172" t="s">
        <v>256</v>
      </c>
      <c r="T14" s="173" t="s">
        <v>183</v>
      </c>
      <c r="U14" s="157">
        <v>0</v>
      </c>
      <c r="V14" s="157">
        <f t="shared" si="6"/>
        <v>0</v>
      </c>
      <c r="W14" s="157"/>
      <c r="X14" s="157" t="s">
        <v>415</v>
      </c>
      <c r="Y14" s="157" t="s">
        <v>185</v>
      </c>
      <c r="Z14" s="146"/>
      <c r="AA14" s="146"/>
      <c r="AB14" s="146"/>
      <c r="AC14" s="146"/>
      <c r="AD14" s="146"/>
      <c r="AE14" s="146"/>
      <c r="AF14" s="146"/>
      <c r="AG14" s="146" t="s">
        <v>416</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x14ac:dyDescent="0.2">
      <c r="A15" s="3"/>
      <c r="B15" s="4"/>
      <c r="C15" s="185"/>
      <c r="D15" s="6"/>
      <c r="E15" s="3"/>
      <c r="F15" s="3"/>
      <c r="G15" s="3"/>
      <c r="H15" s="3"/>
      <c r="I15" s="3"/>
      <c r="J15" s="3"/>
      <c r="K15" s="3"/>
      <c r="L15" s="3"/>
      <c r="M15" s="3"/>
      <c r="N15" s="3"/>
      <c r="O15" s="3"/>
      <c r="P15" s="3"/>
      <c r="Q15" s="3"/>
      <c r="R15" s="3"/>
      <c r="S15" s="3"/>
      <c r="T15" s="3"/>
      <c r="U15" s="3"/>
      <c r="V15" s="3"/>
      <c r="W15" s="3"/>
      <c r="X15" s="3"/>
      <c r="Y15" s="3"/>
      <c r="AE15">
        <v>15</v>
      </c>
      <c r="AF15">
        <v>21</v>
      </c>
      <c r="AG15" t="s">
        <v>163</v>
      </c>
    </row>
    <row r="16" spans="1:60" x14ac:dyDescent="0.2">
      <c r="A16" s="149"/>
      <c r="B16" s="150" t="s">
        <v>29</v>
      </c>
      <c r="C16" s="186"/>
      <c r="D16" s="151"/>
      <c r="E16" s="152"/>
      <c r="F16" s="152"/>
      <c r="G16" s="166">
        <f>G8</f>
        <v>0</v>
      </c>
      <c r="H16" s="3"/>
      <c r="I16" s="3"/>
      <c r="J16" s="3"/>
      <c r="K16" s="3"/>
      <c r="L16" s="3"/>
      <c r="M16" s="3"/>
      <c r="N16" s="3"/>
      <c r="O16" s="3"/>
      <c r="P16" s="3"/>
      <c r="Q16" s="3"/>
      <c r="R16" s="3"/>
      <c r="S16" s="3"/>
      <c r="T16" s="3"/>
      <c r="U16" s="3"/>
      <c r="V16" s="3"/>
      <c r="W16" s="3"/>
      <c r="X16" s="3"/>
      <c r="Y16" s="3"/>
      <c r="AE16">
        <f>SUMIF(L7:L14,AE15,G7:G14)</f>
        <v>0</v>
      </c>
      <c r="AF16">
        <f>SUMIF(L7:L14,AF15,G7:G14)</f>
        <v>0</v>
      </c>
      <c r="AG16" t="s">
        <v>215</v>
      </c>
    </row>
    <row r="17" spans="3:33" x14ac:dyDescent="0.2">
      <c r="C17" s="187"/>
      <c r="D17" s="10"/>
      <c r="AG17" t="s">
        <v>216</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9YdPY4lRbveIV0ucESKI2fNQBYOUfQLyrekRdvRJ7n2zSkmo33+ke+3FCrKFpS/qcd+SocE/cdgulWkvNRJrw==" saltValue="rmHlLrXao9ELVQ8DiGRzG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217</v>
      </c>
      <c r="B1" s="253"/>
      <c r="C1" s="253"/>
      <c r="D1" s="253"/>
      <c r="E1" s="253"/>
      <c r="F1" s="253"/>
      <c r="G1" s="253"/>
      <c r="AG1" t="s">
        <v>149</v>
      </c>
    </row>
    <row r="2" spans="1:60" ht="24.95" customHeight="1" x14ac:dyDescent="0.2">
      <c r="A2" s="50" t="s">
        <v>7</v>
      </c>
      <c r="B2" s="49" t="s">
        <v>41</v>
      </c>
      <c r="C2" s="254" t="s">
        <v>42</v>
      </c>
      <c r="D2" s="255"/>
      <c r="E2" s="255"/>
      <c r="F2" s="255"/>
      <c r="G2" s="256"/>
      <c r="AG2" t="s">
        <v>150</v>
      </c>
    </row>
    <row r="3" spans="1:60" ht="24.95" customHeight="1" x14ac:dyDescent="0.2">
      <c r="A3" s="50" t="s">
        <v>8</v>
      </c>
      <c r="B3" s="49" t="s">
        <v>54</v>
      </c>
      <c r="C3" s="254" t="s">
        <v>55</v>
      </c>
      <c r="D3" s="255"/>
      <c r="E3" s="255"/>
      <c r="F3" s="255"/>
      <c r="G3" s="256"/>
      <c r="AC3" s="120" t="s">
        <v>150</v>
      </c>
      <c r="AG3" t="s">
        <v>153</v>
      </c>
    </row>
    <row r="4" spans="1:60" ht="24.95" customHeight="1" x14ac:dyDescent="0.2">
      <c r="A4" s="139" t="s">
        <v>9</v>
      </c>
      <c r="B4" s="140" t="s">
        <v>62</v>
      </c>
      <c r="C4" s="257" t="s">
        <v>63</v>
      </c>
      <c r="D4" s="258"/>
      <c r="E4" s="258"/>
      <c r="F4" s="258"/>
      <c r="G4" s="259"/>
      <c r="AG4" t="s">
        <v>154</v>
      </c>
    </row>
    <row r="5" spans="1:60" x14ac:dyDescent="0.2">
      <c r="D5" s="10"/>
    </row>
    <row r="6" spans="1:60" ht="38.25" x14ac:dyDescent="0.2">
      <c r="A6" s="142" t="s">
        <v>155</v>
      </c>
      <c r="B6" s="144" t="s">
        <v>156</v>
      </c>
      <c r="C6" s="144" t="s">
        <v>157</v>
      </c>
      <c r="D6" s="143" t="s">
        <v>158</v>
      </c>
      <c r="E6" s="142" t="s">
        <v>159</v>
      </c>
      <c r="F6" s="141" t="s">
        <v>160</v>
      </c>
      <c r="G6" s="142" t="s">
        <v>29</v>
      </c>
      <c r="H6" s="145" t="s">
        <v>30</v>
      </c>
      <c r="I6" s="145" t="s">
        <v>161</v>
      </c>
      <c r="J6" s="145" t="s">
        <v>31</v>
      </c>
      <c r="K6" s="145" t="s">
        <v>162</v>
      </c>
      <c r="L6" s="145" t="s">
        <v>163</v>
      </c>
      <c r="M6" s="145" t="s">
        <v>164</v>
      </c>
      <c r="N6" s="145" t="s">
        <v>165</v>
      </c>
      <c r="O6" s="145" t="s">
        <v>166</v>
      </c>
      <c r="P6" s="145" t="s">
        <v>167</v>
      </c>
      <c r="Q6" s="145" t="s">
        <v>168</v>
      </c>
      <c r="R6" s="145" t="s">
        <v>169</v>
      </c>
      <c r="S6" s="145" t="s">
        <v>170</v>
      </c>
      <c r="T6" s="145" t="s">
        <v>171</v>
      </c>
      <c r="U6" s="145" t="s">
        <v>172</v>
      </c>
      <c r="V6" s="145" t="s">
        <v>173</v>
      </c>
      <c r="W6" s="145" t="s">
        <v>174</v>
      </c>
      <c r="X6" s="145" t="s">
        <v>175</v>
      </c>
      <c r="Y6" s="145" t="s">
        <v>176</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0" t="s">
        <v>177</v>
      </c>
      <c r="B8" s="161" t="s">
        <v>107</v>
      </c>
      <c r="C8" s="182" t="s">
        <v>108</v>
      </c>
      <c r="D8" s="162"/>
      <c r="E8" s="163"/>
      <c r="F8" s="164"/>
      <c r="G8" s="164">
        <f>SUMIF(AG9:AG14,"&lt;&gt;NOR",G9:G14)</f>
        <v>0</v>
      </c>
      <c r="H8" s="164"/>
      <c r="I8" s="164">
        <f>SUM(I9:I14)</f>
        <v>0</v>
      </c>
      <c r="J8" s="164"/>
      <c r="K8" s="164">
        <f>SUM(K9:K14)</f>
        <v>0</v>
      </c>
      <c r="L8" s="164"/>
      <c r="M8" s="164">
        <f>SUM(M9:M14)</f>
        <v>0</v>
      </c>
      <c r="N8" s="163"/>
      <c r="O8" s="163">
        <f>SUM(O9:O14)</f>
        <v>0</v>
      </c>
      <c r="P8" s="163"/>
      <c r="Q8" s="163">
        <f>SUM(Q9:Q14)</f>
        <v>0</v>
      </c>
      <c r="R8" s="164"/>
      <c r="S8" s="164"/>
      <c r="T8" s="165"/>
      <c r="U8" s="159"/>
      <c r="V8" s="159">
        <f>SUM(V9:V14)</f>
        <v>0</v>
      </c>
      <c r="W8" s="159"/>
      <c r="X8" s="159"/>
      <c r="Y8" s="159"/>
      <c r="AG8" t="s">
        <v>178</v>
      </c>
    </row>
    <row r="9" spans="1:60" outlineLevel="1" x14ac:dyDescent="0.2">
      <c r="A9" s="167">
        <v>1</v>
      </c>
      <c r="B9" s="168" t="s">
        <v>548</v>
      </c>
      <c r="C9" s="183" t="s">
        <v>549</v>
      </c>
      <c r="D9" s="169" t="s">
        <v>550</v>
      </c>
      <c r="E9" s="170">
        <v>8</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256</v>
      </c>
      <c r="T9" s="173" t="s">
        <v>183</v>
      </c>
      <c r="U9" s="157">
        <v>0</v>
      </c>
      <c r="V9" s="157">
        <f>ROUND(E9*U9,2)</f>
        <v>0</v>
      </c>
      <c r="W9" s="157"/>
      <c r="X9" s="157" t="s">
        <v>222</v>
      </c>
      <c r="Y9" s="157" t="s">
        <v>185</v>
      </c>
      <c r="Z9" s="146"/>
      <c r="AA9" s="146"/>
      <c r="AB9" s="146"/>
      <c r="AC9" s="146"/>
      <c r="AD9" s="146"/>
      <c r="AE9" s="146"/>
      <c r="AF9" s="146"/>
      <c r="AG9" s="146" t="s">
        <v>223</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192" t="s">
        <v>551</v>
      </c>
      <c r="D10" s="188"/>
      <c r="E10" s="189">
        <v>8</v>
      </c>
      <c r="F10" s="157"/>
      <c r="G10" s="157"/>
      <c r="H10" s="157"/>
      <c r="I10" s="157"/>
      <c r="J10" s="157"/>
      <c r="K10" s="157"/>
      <c r="L10" s="157"/>
      <c r="M10" s="157"/>
      <c r="N10" s="156"/>
      <c r="O10" s="156"/>
      <c r="P10" s="156"/>
      <c r="Q10" s="156"/>
      <c r="R10" s="157"/>
      <c r="S10" s="157"/>
      <c r="T10" s="157"/>
      <c r="U10" s="157"/>
      <c r="V10" s="157"/>
      <c r="W10" s="157"/>
      <c r="X10" s="157"/>
      <c r="Y10" s="157"/>
      <c r="Z10" s="146"/>
      <c r="AA10" s="146"/>
      <c r="AB10" s="146"/>
      <c r="AC10" s="146"/>
      <c r="AD10" s="146"/>
      <c r="AE10" s="146"/>
      <c r="AF10" s="146"/>
      <c r="AG10" s="146" t="s">
        <v>227</v>
      </c>
      <c r="AH10" s="146">
        <v>5</v>
      </c>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ht="33.75" outlineLevel="1" x14ac:dyDescent="0.2">
      <c r="A11" s="167">
        <v>2</v>
      </c>
      <c r="B11" s="168" t="s">
        <v>552</v>
      </c>
      <c r="C11" s="183" t="s">
        <v>553</v>
      </c>
      <c r="D11" s="169" t="s">
        <v>309</v>
      </c>
      <c r="E11" s="170">
        <v>8</v>
      </c>
      <c r="F11" s="171"/>
      <c r="G11" s="172">
        <f>ROUND(E11*F11,2)</f>
        <v>0</v>
      </c>
      <c r="H11" s="171"/>
      <c r="I11" s="172">
        <f>ROUND(E11*H11,2)</f>
        <v>0</v>
      </c>
      <c r="J11" s="171"/>
      <c r="K11" s="172">
        <f>ROUND(E11*J11,2)</f>
        <v>0</v>
      </c>
      <c r="L11" s="172">
        <v>21</v>
      </c>
      <c r="M11" s="172">
        <f>G11*(1+L11/100)</f>
        <v>0</v>
      </c>
      <c r="N11" s="170">
        <v>3.8999999999999999E-4</v>
      </c>
      <c r="O11" s="170">
        <f>ROUND(E11*N11,2)</f>
        <v>0</v>
      </c>
      <c r="P11" s="170">
        <v>0</v>
      </c>
      <c r="Q11" s="170">
        <f>ROUND(E11*P11,2)</f>
        <v>0</v>
      </c>
      <c r="R11" s="172" t="s">
        <v>414</v>
      </c>
      <c r="S11" s="172" t="s">
        <v>182</v>
      </c>
      <c r="T11" s="173" t="s">
        <v>182</v>
      </c>
      <c r="U11" s="157">
        <v>0</v>
      </c>
      <c r="V11" s="157">
        <f>ROUND(E11*U11,2)</f>
        <v>0</v>
      </c>
      <c r="W11" s="157"/>
      <c r="X11" s="157" t="s">
        <v>415</v>
      </c>
      <c r="Y11" s="157" t="s">
        <v>185</v>
      </c>
      <c r="Z11" s="146"/>
      <c r="AA11" s="146"/>
      <c r="AB11" s="146"/>
      <c r="AC11" s="146"/>
      <c r="AD11" s="146"/>
      <c r="AE11" s="146"/>
      <c r="AF11" s="146"/>
      <c r="AG11" s="146" t="s">
        <v>416</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2" x14ac:dyDescent="0.2">
      <c r="A12" s="153"/>
      <c r="B12" s="154"/>
      <c r="C12" s="192" t="s">
        <v>554</v>
      </c>
      <c r="D12" s="188"/>
      <c r="E12" s="189">
        <v>8</v>
      </c>
      <c r="F12" s="157"/>
      <c r="G12" s="157"/>
      <c r="H12" s="157"/>
      <c r="I12" s="157"/>
      <c r="J12" s="157"/>
      <c r="K12" s="157"/>
      <c r="L12" s="157"/>
      <c r="M12" s="157"/>
      <c r="N12" s="156"/>
      <c r="O12" s="156"/>
      <c r="P12" s="156"/>
      <c r="Q12" s="156"/>
      <c r="R12" s="157"/>
      <c r="S12" s="157"/>
      <c r="T12" s="157"/>
      <c r="U12" s="157"/>
      <c r="V12" s="157"/>
      <c r="W12" s="157"/>
      <c r="X12" s="157"/>
      <c r="Y12" s="157"/>
      <c r="Z12" s="146"/>
      <c r="AA12" s="146"/>
      <c r="AB12" s="146"/>
      <c r="AC12" s="146"/>
      <c r="AD12" s="146"/>
      <c r="AE12" s="146"/>
      <c r="AF12" s="146"/>
      <c r="AG12" s="146" t="s">
        <v>227</v>
      </c>
      <c r="AH12" s="146">
        <v>0</v>
      </c>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
      <c r="A13" s="153">
        <v>3</v>
      </c>
      <c r="B13" s="154" t="s">
        <v>555</v>
      </c>
      <c r="C13" s="195" t="s">
        <v>556</v>
      </c>
      <c r="D13" s="155" t="s">
        <v>0</v>
      </c>
      <c r="E13" s="194"/>
      <c r="F13" s="158"/>
      <c r="G13" s="157">
        <f>ROUND(E13*F13,2)</f>
        <v>0</v>
      </c>
      <c r="H13" s="158"/>
      <c r="I13" s="157">
        <f>ROUND(E13*H13,2)</f>
        <v>0</v>
      </c>
      <c r="J13" s="158"/>
      <c r="K13" s="157">
        <f>ROUND(E13*J13,2)</f>
        <v>0</v>
      </c>
      <c r="L13" s="157">
        <v>21</v>
      </c>
      <c r="M13" s="157">
        <f>G13*(1+L13/100)</f>
        <v>0</v>
      </c>
      <c r="N13" s="156">
        <v>0</v>
      </c>
      <c r="O13" s="156">
        <f>ROUND(E13*N13,2)</f>
        <v>0</v>
      </c>
      <c r="P13" s="156">
        <v>0</v>
      </c>
      <c r="Q13" s="156">
        <f>ROUND(E13*P13,2)</f>
        <v>0</v>
      </c>
      <c r="R13" s="157" t="s">
        <v>557</v>
      </c>
      <c r="S13" s="157" t="s">
        <v>182</v>
      </c>
      <c r="T13" s="157" t="s">
        <v>182</v>
      </c>
      <c r="U13" s="157">
        <v>0</v>
      </c>
      <c r="V13" s="157">
        <f>ROUND(E13*U13,2)</f>
        <v>0</v>
      </c>
      <c r="W13" s="157"/>
      <c r="X13" s="157" t="s">
        <v>393</v>
      </c>
      <c r="Y13" s="157" t="s">
        <v>185</v>
      </c>
      <c r="Z13" s="146"/>
      <c r="AA13" s="146"/>
      <c r="AB13" s="146"/>
      <c r="AC13" s="146"/>
      <c r="AD13" s="146"/>
      <c r="AE13" s="146"/>
      <c r="AF13" s="146"/>
      <c r="AG13" s="146" t="s">
        <v>394</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2" x14ac:dyDescent="0.2">
      <c r="A14" s="153"/>
      <c r="B14" s="154"/>
      <c r="C14" s="262" t="s">
        <v>421</v>
      </c>
      <c r="D14" s="263"/>
      <c r="E14" s="263"/>
      <c r="F14" s="263"/>
      <c r="G14" s="263"/>
      <c r="H14" s="157"/>
      <c r="I14" s="157"/>
      <c r="J14" s="157"/>
      <c r="K14" s="157"/>
      <c r="L14" s="157"/>
      <c r="M14" s="157"/>
      <c r="N14" s="156"/>
      <c r="O14" s="156"/>
      <c r="P14" s="156"/>
      <c r="Q14" s="156"/>
      <c r="R14" s="157"/>
      <c r="S14" s="157"/>
      <c r="T14" s="157"/>
      <c r="U14" s="157"/>
      <c r="V14" s="157"/>
      <c r="W14" s="157"/>
      <c r="X14" s="157"/>
      <c r="Y14" s="157"/>
      <c r="Z14" s="146"/>
      <c r="AA14" s="146"/>
      <c r="AB14" s="146"/>
      <c r="AC14" s="146"/>
      <c r="AD14" s="146"/>
      <c r="AE14" s="146"/>
      <c r="AF14" s="146"/>
      <c r="AG14" s="146" t="s">
        <v>225</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x14ac:dyDescent="0.2">
      <c r="A15" s="160" t="s">
        <v>177</v>
      </c>
      <c r="B15" s="161" t="s">
        <v>115</v>
      </c>
      <c r="C15" s="182" t="s">
        <v>116</v>
      </c>
      <c r="D15" s="162"/>
      <c r="E15" s="163"/>
      <c r="F15" s="164"/>
      <c r="G15" s="164">
        <f>SUMIF(AG16:AG25,"&lt;&gt;NOR",G16:G25)</f>
        <v>0</v>
      </c>
      <c r="H15" s="164"/>
      <c r="I15" s="164">
        <f>SUM(I16:I25)</f>
        <v>0</v>
      </c>
      <c r="J15" s="164"/>
      <c r="K15" s="164">
        <f>SUM(K16:K25)</f>
        <v>0</v>
      </c>
      <c r="L15" s="164"/>
      <c r="M15" s="164">
        <f>SUM(M16:M25)</f>
        <v>0</v>
      </c>
      <c r="N15" s="163"/>
      <c r="O15" s="163">
        <f>SUM(O16:O25)</f>
        <v>0</v>
      </c>
      <c r="P15" s="163"/>
      <c r="Q15" s="163">
        <f>SUM(Q16:Q25)</f>
        <v>0</v>
      </c>
      <c r="R15" s="164"/>
      <c r="S15" s="164"/>
      <c r="T15" s="165"/>
      <c r="U15" s="159"/>
      <c r="V15" s="159">
        <f>SUM(V16:V25)</f>
        <v>0</v>
      </c>
      <c r="W15" s="159"/>
      <c r="X15" s="159"/>
      <c r="Y15" s="159"/>
      <c r="AG15" t="s">
        <v>178</v>
      </c>
    </row>
    <row r="16" spans="1:60" outlineLevel="1" x14ac:dyDescent="0.2">
      <c r="A16" s="167">
        <v>4</v>
      </c>
      <c r="B16" s="168" t="s">
        <v>558</v>
      </c>
      <c r="C16" s="183" t="s">
        <v>559</v>
      </c>
      <c r="D16" s="169" t="s">
        <v>560</v>
      </c>
      <c r="E16" s="170">
        <v>1</v>
      </c>
      <c r="F16" s="171"/>
      <c r="G16" s="172">
        <f>ROUND(E16*F16,2)</f>
        <v>0</v>
      </c>
      <c r="H16" s="171"/>
      <c r="I16" s="172">
        <f>ROUND(E16*H16,2)</f>
        <v>0</v>
      </c>
      <c r="J16" s="171"/>
      <c r="K16" s="172">
        <f>ROUND(E16*J16,2)</f>
        <v>0</v>
      </c>
      <c r="L16" s="172">
        <v>21</v>
      </c>
      <c r="M16" s="172">
        <f>G16*(1+L16/100)</f>
        <v>0</v>
      </c>
      <c r="N16" s="170">
        <v>0</v>
      </c>
      <c r="O16" s="170">
        <f>ROUND(E16*N16,2)</f>
        <v>0</v>
      </c>
      <c r="P16" s="170">
        <v>0</v>
      </c>
      <c r="Q16" s="170">
        <f>ROUND(E16*P16,2)</f>
        <v>0</v>
      </c>
      <c r="R16" s="172"/>
      <c r="S16" s="172" t="s">
        <v>256</v>
      </c>
      <c r="T16" s="173" t="s">
        <v>183</v>
      </c>
      <c r="U16" s="157">
        <v>0</v>
      </c>
      <c r="V16" s="157">
        <f>ROUND(E16*U16,2)</f>
        <v>0</v>
      </c>
      <c r="W16" s="157"/>
      <c r="X16" s="157" t="s">
        <v>222</v>
      </c>
      <c r="Y16" s="157" t="s">
        <v>185</v>
      </c>
      <c r="Z16" s="146"/>
      <c r="AA16" s="146"/>
      <c r="AB16" s="146"/>
      <c r="AC16" s="146"/>
      <c r="AD16" s="146"/>
      <c r="AE16" s="146"/>
      <c r="AF16" s="146"/>
      <c r="AG16" s="146" t="s">
        <v>223</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2" x14ac:dyDescent="0.2">
      <c r="A17" s="153"/>
      <c r="B17" s="154"/>
      <c r="C17" s="192" t="s">
        <v>88</v>
      </c>
      <c r="D17" s="188"/>
      <c r="E17" s="189">
        <v>1</v>
      </c>
      <c r="F17" s="157"/>
      <c r="G17" s="157"/>
      <c r="H17" s="157"/>
      <c r="I17" s="157"/>
      <c r="J17" s="157"/>
      <c r="K17" s="157"/>
      <c r="L17" s="157"/>
      <c r="M17" s="157"/>
      <c r="N17" s="156"/>
      <c r="O17" s="156"/>
      <c r="P17" s="156"/>
      <c r="Q17" s="156"/>
      <c r="R17" s="157"/>
      <c r="S17" s="157"/>
      <c r="T17" s="157"/>
      <c r="U17" s="157"/>
      <c r="V17" s="157"/>
      <c r="W17" s="157"/>
      <c r="X17" s="157"/>
      <c r="Y17" s="157"/>
      <c r="Z17" s="146"/>
      <c r="AA17" s="146"/>
      <c r="AB17" s="146"/>
      <c r="AC17" s="146"/>
      <c r="AD17" s="146"/>
      <c r="AE17" s="146"/>
      <c r="AF17" s="146"/>
      <c r="AG17" s="146" t="s">
        <v>227</v>
      </c>
      <c r="AH17" s="146">
        <v>0</v>
      </c>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75">
        <v>5</v>
      </c>
      <c r="B18" s="176" t="s">
        <v>561</v>
      </c>
      <c r="C18" s="184" t="s">
        <v>562</v>
      </c>
      <c r="D18" s="177" t="s">
        <v>563</v>
      </c>
      <c r="E18" s="178">
        <v>16</v>
      </c>
      <c r="F18" s="179"/>
      <c r="G18" s="180">
        <f>ROUND(E18*F18,2)</f>
        <v>0</v>
      </c>
      <c r="H18" s="179"/>
      <c r="I18" s="180">
        <f>ROUND(E18*H18,2)</f>
        <v>0</v>
      </c>
      <c r="J18" s="179"/>
      <c r="K18" s="180">
        <f>ROUND(E18*J18,2)</f>
        <v>0</v>
      </c>
      <c r="L18" s="180">
        <v>21</v>
      </c>
      <c r="M18" s="180">
        <f>G18*(1+L18/100)</f>
        <v>0</v>
      </c>
      <c r="N18" s="178">
        <v>0</v>
      </c>
      <c r="O18" s="178">
        <f>ROUND(E18*N18,2)</f>
        <v>0</v>
      </c>
      <c r="P18" s="178">
        <v>0</v>
      </c>
      <c r="Q18" s="178">
        <f>ROUND(E18*P18,2)</f>
        <v>0</v>
      </c>
      <c r="R18" s="180"/>
      <c r="S18" s="180" t="s">
        <v>256</v>
      </c>
      <c r="T18" s="181" t="s">
        <v>183</v>
      </c>
      <c r="U18" s="157">
        <v>0</v>
      </c>
      <c r="V18" s="157">
        <f>ROUND(E18*U18,2)</f>
        <v>0</v>
      </c>
      <c r="W18" s="157"/>
      <c r="X18" s="157" t="s">
        <v>222</v>
      </c>
      <c r="Y18" s="157" t="s">
        <v>185</v>
      </c>
      <c r="Z18" s="146"/>
      <c r="AA18" s="146"/>
      <c r="AB18" s="146"/>
      <c r="AC18" s="146"/>
      <c r="AD18" s="146"/>
      <c r="AE18" s="146"/>
      <c r="AF18" s="146"/>
      <c r="AG18" s="146" t="s">
        <v>223</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
      <c r="A19" s="167">
        <v>6</v>
      </c>
      <c r="B19" s="168" t="s">
        <v>564</v>
      </c>
      <c r="C19" s="183" t="s">
        <v>565</v>
      </c>
      <c r="D19" s="169" t="s">
        <v>480</v>
      </c>
      <c r="E19" s="170">
        <v>4</v>
      </c>
      <c r="F19" s="171"/>
      <c r="G19" s="172">
        <f>ROUND(E19*F19,2)</f>
        <v>0</v>
      </c>
      <c r="H19" s="171"/>
      <c r="I19" s="172">
        <f>ROUND(E19*H19,2)</f>
        <v>0</v>
      </c>
      <c r="J19" s="171"/>
      <c r="K19" s="172">
        <f>ROUND(E19*J19,2)</f>
        <v>0</v>
      </c>
      <c r="L19" s="172">
        <v>21</v>
      </c>
      <c r="M19" s="172">
        <f>G19*(1+L19/100)</f>
        <v>0</v>
      </c>
      <c r="N19" s="170">
        <v>0</v>
      </c>
      <c r="O19" s="170">
        <f>ROUND(E19*N19,2)</f>
        <v>0</v>
      </c>
      <c r="P19" s="170">
        <v>0</v>
      </c>
      <c r="Q19" s="170">
        <f>ROUND(E19*P19,2)</f>
        <v>0</v>
      </c>
      <c r="R19" s="172"/>
      <c r="S19" s="172" t="s">
        <v>256</v>
      </c>
      <c r="T19" s="173" t="s">
        <v>183</v>
      </c>
      <c r="U19" s="157">
        <v>0</v>
      </c>
      <c r="V19" s="157">
        <f>ROUND(E19*U19,2)</f>
        <v>0</v>
      </c>
      <c r="W19" s="157"/>
      <c r="X19" s="157" t="s">
        <v>566</v>
      </c>
      <c r="Y19" s="157" t="s">
        <v>185</v>
      </c>
      <c r="Z19" s="146"/>
      <c r="AA19" s="146"/>
      <c r="AB19" s="146"/>
      <c r="AC19" s="146"/>
      <c r="AD19" s="146"/>
      <c r="AE19" s="146"/>
      <c r="AF19" s="146"/>
      <c r="AG19" s="146" t="s">
        <v>567</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2" x14ac:dyDescent="0.2">
      <c r="A20" s="153"/>
      <c r="B20" s="154"/>
      <c r="C20" s="192" t="s">
        <v>95</v>
      </c>
      <c r="D20" s="188"/>
      <c r="E20" s="189">
        <v>4</v>
      </c>
      <c r="F20" s="157"/>
      <c r="G20" s="157"/>
      <c r="H20" s="157"/>
      <c r="I20" s="157"/>
      <c r="J20" s="157"/>
      <c r="K20" s="157"/>
      <c r="L20" s="157"/>
      <c r="M20" s="157"/>
      <c r="N20" s="156"/>
      <c r="O20" s="156"/>
      <c r="P20" s="156"/>
      <c r="Q20" s="156"/>
      <c r="R20" s="157"/>
      <c r="S20" s="157"/>
      <c r="T20" s="157"/>
      <c r="U20" s="157"/>
      <c r="V20" s="157"/>
      <c r="W20" s="157"/>
      <c r="X20" s="157"/>
      <c r="Y20" s="157"/>
      <c r="Z20" s="146"/>
      <c r="AA20" s="146"/>
      <c r="AB20" s="146"/>
      <c r="AC20" s="146"/>
      <c r="AD20" s="146"/>
      <c r="AE20" s="146"/>
      <c r="AF20" s="146"/>
      <c r="AG20" s="146" t="s">
        <v>227</v>
      </c>
      <c r="AH20" s="146">
        <v>0</v>
      </c>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1" x14ac:dyDescent="0.2">
      <c r="A21" s="167">
        <v>7</v>
      </c>
      <c r="B21" s="168" t="s">
        <v>564</v>
      </c>
      <c r="C21" s="183" t="s">
        <v>568</v>
      </c>
      <c r="D21" s="169" t="s">
        <v>480</v>
      </c>
      <c r="E21" s="170">
        <v>1</v>
      </c>
      <c r="F21" s="171"/>
      <c r="G21" s="172">
        <f>ROUND(E21*F21,2)</f>
        <v>0</v>
      </c>
      <c r="H21" s="171"/>
      <c r="I21" s="172">
        <f>ROUND(E21*H21,2)</f>
        <v>0</v>
      </c>
      <c r="J21" s="171"/>
      <c r="K21" s="172">
        <f>ROUND(E21*J21,2)</f>
        <v>0</v>
      </c>
      <c r="L21" s="172">
        <v>21</v>
      </c>
      <c r="M21" s="172">
        <f>G21*(1+L21/100)</f>
        <v>0</v>
      </c>
      <c r="N21" s="170">
        <v>0</v>
      </c>
      <c r="O21" s="170">
        <f>ROUND(E21*N21,2)</f>
        <v>0</v>
      </c>
      <c r="P21" s="170">
        <v>0</v>
      </c>
      <c r="Q21" s="170">
        <f>ROUND(E21*P21,2)</f>
        <v>0</v>
      </c>
      <c r="R21" s="172"/>
      <c r="S21" s="172" t="s">
        <v>256</v>
      </c>
      <c r="T21" s="173" t="s">
        <v>183</v>
      </c>
      <c r="U21" s="157">
        <v>0</v>
      </c>
      <c r="V21" s="157">
        <f>ROUND(E21*U21,2)</f>
        <v>0</v>
      </c>
      <c r="W21" s="157"/>
      <c r="X21" s="157" t="s">
        <v>566</v>
      </c>
      <c r="Y21" s="157" t="s">
        <v>185</v>
      </c>
      <c r="Z21" s="146"/>
      <c r="AA21" s="146"/>
      <c r="AB21" s="146"/>
      <c r="AC21" s="146"/>
      <c r="AD21" s="146"/>
      <c r="AE21" s="146"/>
      <c r="AF21" s="146"/>
      <c r="AG21" s="146" t="s">
        <v>567</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2" x14ac:dyDescent="0.2">
      <c r="A22" s="153"/>
      <c r="B22" s="154"/>
      <c r="C22" s="192" t="s">
        <v>88</v>
      </c>
      <c r="D22" s="188"/>
      <c r="E22" s="189">
        <v>1</v>
      </c>
      <c r="F22" s="157"/>
      <c r="G22" s="157"/>
      <c r="H22" s="157"/>
      <c r="I22" s="157"/>
      <c r="J22" s="157"/>
      <c r="K22" s="157"/>
      <c r="L22" s="157"/>
      <c r="M22" s="157"/>
      <c r="N22" s="156"/>
      <c r="O22" s="156"/>
      <c r="P22" s="156"/>
      <c r="Q22" s="156"/>
      <c r="R22" s="157"/>
      <c r="S22" s="157"/>
      <c r="T22" s="157"/>
      <c r="U22" s="157"/>
      <c r="V22" s="157"/>
      <c r="W22" s="157"/>
      <c r="X22" s="157"/>
      <c r="Y22" s="157"/>
      <c r="Z22" s="146"/>
      <c r="AA22" s="146"/>
      <c r="AB22" s="146"/>
      <c r="AC22" s="146"/>
      <c r="AD22" s="146"/>
      <c r="AE22" s="146"/>
      <c r="AF22" s="146"/>
      <c r="AG22" s="146" t="s">
        <v>227</v>
      </c>
      <c r="AH22" s="146">
        <v>0</v>
      </c>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1" x14ac:dyDescent="0.2">
      <c r="A23" s="167">
        <v>8</v>
      </c>
      <c r="B23" s="168" t="s">
        <v>564</v>
      </c>
      <c r="C23" s="183" t="s">
        <v>569</v>
      </c>
      <c r="D23" s="169" t="s">
        <v>480</v>
      </c>
      <c r="E23" s="170">
        <v>2</v>
      </c>
      <c r="F23" s="171"/>
      <c r="G23" s="172">
        <f>ROUND(E23*F23,2)</f>
        <v>0</v>
      </c>
      <c r="H23" s="171"/>
      <c r="I23" s="172">
        <f>ROUND(E23*H23,2)</f>
        <v>0</v>
      </c>
      <c r="J23" s="171"/>
      <c r="K23" s="172">
        <f>ROUND(E23*J23,2)</f>
        <v>0</v>
      </c>
      <c r="L23" s="172">
        <v>21</v>
      </c>
      <c r="M23" s="172">
        <f>G23*(1+L23/100)</f>
        <v>0</v>
      </c>
      <c r="N23" s="170">
        <v>0</v>
      </c>
      <c r="O23" s="170">
        <f>ROUND(E23*N23,2)</f>
        <v>0</v>
      </c>
      <c r="P23" s="170">
        <v>0</v>
      </c>
      <c r="Q23" s="170">
        <f>ROUND(E23*P23,2)</f>
        <v>0</v>
      </c>
      <c r="R23" s="172"/>
      <c r="S23" s="172" t="s">
        <v>256</v>
      </c>
      <c r="T23" s="173" t="s">
        <v>183</v>
      </c>
      <c r="U23" s="157">
        <v>0</v>
      </c>
      <c r="V23" s="157">
        <f>ROUND(E23*U23,2)</f>
        <v>0</v>
      </c>
      <c r="W23" s="157"/>
      <c r="X23" s="157" t="s">
        <v>566</v>
      </c>
      <c r="Y23" s="157" t="s">
        <v>185</v>
      </c>
      <c r="Z23" s="146"/>
      <c r="AA23" s="146"/>
      <c r="AB23" s="146"/>
      <c r="AC23" s="146"/>
      <c r="AD23" s="146"/>
      <c r="AE23" s="146"/>
      <c r="AF23" s="146"/>
      <c r="AG23" s="146" t="s">
        <v>567</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2" x14ac:dyDescent="0.2">
      <c r="A24" s="153"/>
      <c r="B24" s="154"/>
      <c r="C24" s="192" t="s">
        <v>570</v>
      </c>
      <c r="D24" s="188"/>
      <c r="E24" s="189"/>
      <c r="F24" s="157"/>
      <c r="G24" s="157"/>
      <c r="H24" s="157"/>
      <c r="I24" s="157"/>
      <c r="J24" s="157"/>
      <c r="K24" s="157"/>
      <c r="L24" s="157"/>
      <c r="M24" s="157"/>
      <c r="N24" s="156"/>
      <c r="O24" s="156"/>
      <c r="P24" s="156"/>
      <c r="Q24" s="156"/>
      <c r="R24" s="157"/>
      <c r="S24" s="157"/>
      <c r="T24" s="157"/>
      <c r="U24" s="157"/>
      <c r="V24" s="157"/>
      <c r="W24" s="157"/>
      <c r="X24" s="157"/>
      <c r="Y24" s="157"/>
      <c r="Z24" s="146"/>
      <c r="AA24" s="146"/>
      <c r="AB24" s="146"/>
      <c r="AC24" s="146"/>
      <c r="AD24" s="146"/>
      <c r="AE24" s="146"/>
      <c r="AF24" s="146"/>
      <c r="AG24" s="146" t="s">
        <v>227</v>
      </c>
      <c r="AH24" s="146">
        <v>0</v>
      </c>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3" x14ac:dyDescent="0.2">
      <c r="A25" s="153"/>
      <c r="B25" s="154"/>
      <c r="C25" s="192" t="s">
        <v>90</v>
      </c>
      <c r="D25" s="188"/>
      <c r="E25" s="189">
        <v>2</v>
      </c>
      <c r="F25" s="157"/>
      <c r="G25" s="157"/>
      <c r="H25" s="157"/>
      <c r="I25" s="157"/>
      <c r="J25" s="157"/>
      <c r="K25" s="157"/>
      <c r="L25" s="157"/>
      <c r="M25" s="157"/>
      <c r="N25" s="156"/>
      <c r="O25" s="156"/>
      <c r="P25" s="156"/>
      <c r="Q25" s="156"/>
      <c r="R25" s="157"/>
      <c r="S25" s="157"/>
      <c r="T25" s="157"/>
      <c r="U25" s="157"/>
      <c r="V25" s="157"/>
      <c r="W25" s="157"/>
      <c r="X25" s="157"/>
      <c r="Y25" s="157"/>
      <c r="Z25" s="146"/>
      <c r="AA25" s="146"/>
      <c r="AB25" s="146"/>
      <c r="AC25" s="146"/>
      <c r="AD25" s="146"/>
      <c r="AE25" s="146"/>
      <c r="AF25" s="146"/>
      <c r="AG25" s="146" t="s">
        <v>227</v>
      </c>
      <c r="AH25" s="146">
        <v>0</v>
      </c>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x14ac:dyDescent="0.2">
      <c r="A26" s="160" t="s">
        <v>177</v>
      </c>
      <c r="B26" s="161" t="s">
        <v>117</v>
      </c>
      <c r="C26" s="182" t="s">
        <v>118</v>
      </c>
      <c r="D26" s="162"/>
      <c r="E26" s="163"/>
      <c r="F26" s="164"/>
      <c r="G26" s="164">
        <f>SUMIF(AG27:AG33,"&lt;&gt;NOR",G27:G33)</f>
        <v>0</v>
      </c>
      <c r="H26" s="164"/>
      <c r="I26" s="164">
        <f>SUM(I27:I33)</f>
        <v>0</v>
      </c>
      <c r="J26" s="164"/>
      <c r="K26" s="164">
        <f>SUM(K27:K33)</f>
        <v>0</v>
      </c>
      <c r="L26" s="164"/>
      <c r="M26" s="164">
        <f>SUM(M27:M33)</f>
        <v>0</v>
      </c>
      <c r="N26" s="163"/>
      <c r="O26" s="163">
        <f>SUM(O27:O33)</f>
        <v>0.06</v>
      </c>
      <c r="P26" s="163"/>
      <c r="Q26" s="163">
        <f>SUM(Q27:Q33)</f>
        <v>0</v>
      </c>
      <c r="R26" s="164"/>
      <c r="S26" s="164"/>
      <c r="T26" s="165"/>
      <c r="U26" s="159"/>
      <c r="V26" s="159">
        <f>SUM(V27:V33)</f>
        <v>7.7399999999999993</v>
      </c>
      <c r="W26" s="159"/>
      <c r="X26" s="159"/>
      <c r="Y26" s="159"/>
      <c r="AG26" t="s">
        <v>178</v>
      </c>
    </row>
    <row r="27" spans="1:60" ht="22.5" outlineLevel="1" x14ac:dyDescent="0.2">
      <c r="A27" s="167">
        <v>9</v>
      </c>
      <c r="B27" s="168" t="s">
        <v>571</v>
      </c>
      <c r="C27" s="183" t="s">
        <v>572</v>
      </c>
      <c r="D27" s="169" t="s">
        <v>309</v>
      </c>
      <c r="E27" s="170">
        <v>8</v>
      </c>
      <c r="F27" s="171"/>
      <c r="G27" s="172">
        <f>ROUND(E27*F27,2)</f>
        <v>0</v>
      </c>
      <c r="H27" s="171"/>
      <c r="I27" s="172">
        <f>ROUND(E27*H27,2)</f>
        <v>0</v>
      </c>
      <c r="J27" s="171"/>
      <c r="K27" s="172">
        <f>ROUND(E27*J27,2)</f>
        <v>0</v>
      </c>
      <c r="L27" s="172">
        <v>21</v>
      </c>
      <c r="M27" s="172">
        <f>G27*(1+L27/100)</f>
        <v>0</v>
      </c>
      <c r="N27" s="170">
        <v>7.8499999999999993E-3</v>
      </c>
      <c r="O27" s="170">
        <f>ROUND(E27*N27,2)</f>
        <v>0.06</v>
      </c>
      <c r="P27" s="170">
        <v>0</v>
      </c>
      <c r="Q27" s="170">
        <f>ROUND(E27*P27,2)</f>
        <v>0</v>
      </c>
      <c r="R27" s="172" t="s">
        <v>467</v>
      </c>
      <c r="S27" s="172" t="s">
        <v>182</v>
      </c>
      <c r="T27" s="173" t="s">
        <v>182</v>
      </c>
      <c r="U27" s="157">
        <v>0.7</v>
      </c>
      <c r="V27" s="157">
        <f>ROUND(E27*U27,2)</f>
        <v>5.6</v>
      </c>
      <c r="W27" s="157"/>
      <c r="X27" s="157" t="s">
        <v>222</v>
      </c>
      <c r="Y27" s="157" t="s">
        <v>185</v>
      </c>
      <c r="Z27" s="146"/>
      <c r="AA27" s="146"/>
      <c r="AB27" s="146"/>
      <c r="AC27" s="146"/>
      <c r="AD27" s="146"/>
      <c r="AE27" s="146"/>
      <c r="AF27" s="146"/>
      <c r="AG27" s="146" t="s">
        <v>223</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2" x14ac:dyDescent="0.2">
      <c r="A28" s="153"/>
      <c r="B28" s="154"/>
      <c r="C28" s="192" t="s">
        <v>554</v>
      </c>
      <c r="D28" s="188"/>
      <c r="E28" s="189">
        <v>8</v>
      </c>
      <c r="F28" s="157"/>
      <c r="G28" s="157"/>
      <c r="H28" s="157"/>
      <c r="I28" s="157"/>
      <c r="J28" s="157"/>
      <c r="K28" s="157"/>
      <c r="L28" s="157"/>
      <c r="M28" s="157"/>
      <c r="N28" s="156"/>
      <c r="O28" s="156"/>
      <c r="P28" s="156"/>
      <c r="Q28" s="156"/>
      <c r="R28" s="157"/>
      <c r="S28" s="157"/>
      <c r="T28" s="157"/>
      <c r="U28" s="157"/>
      <c r="V28" s="157"/>
      <c r="W28" s="157"/>
      <c r="X28" s="157"/>
      <c r="Y28" s="157"/>
      <c r="Z28" s="146"/>
      <c r="AA28" s="146"/>
      <c r="AB28" s="146"/>
      <c r="AC28" s="146"/>
      <c r="AD28" s="146"/>
      <c r="AE28" s="146"/>
      <c r="AF28" s="146"/>
      <c r="AG28" s="146" t="s">
        <v>227</v>
      </c>
      <c r="AH28" s="146">
        <v>0</v>
      </c>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ht="22.5" outlineLevel="1" x14ac:dyDescent="0.2">
      <c r="A29" s="167">
        <v>10</v>
      </c>
      <c r="B29" s="168" t="s">
        <v>573</v>
      </c>
      <c r="C29" s="183" t="s">
        <v>574</v>
      </c>
      <c r="D29" s="169" t="s">
        <v>464</v>
      </c>
      <c r="E29" s="170">
        <v>2</v>
      </c>
      <c r="F29" s="171"/>
      <c r="G29" s="172">
        <f>ROUND(E29*F29,2)</f>
        <v>0</v>
      </c>
      <c r="H29" s="171"/>
      <c r="I29" s="172">
        <f>ROUND(E29*H29,2)</f>
        <v>0</v>
      </c>
      <c r="J29" s="171"/>
      <c r="K29" s="172">
        <f>ROUND(E29*J29,2)</f>
        <v>0</v>
      </c>
      <c r="L29" s="172">
        <v>21</v>
      </c>
      <c r="M29" s="172">
        <f>G29*(1+L29/100)</f>
        <v>0</v>
      </c>
      <c r="N29" s="170">
        <v>0</v>
      </c>
      <c r="O29" s="170">
        <f>ROUND(E29*N29,2)</f>
        <v>0</v>
      </c>
      <c r="P29" s="170">
        <v>0</v>
      </c>
      <c r="Q29" s="170">
        <f>ROUND(E29*P29,2)</f>
        <v>0</v>
      </c>
      <c r="R29" s="172" t="s">
        <v>467</v>
      </c>
      <c r="S29" s="172" t="s">
        <v>182</v>
      </c>
      <c r="T29" s="173" t="s">
        <v>182</v>
      </c>
      <c r="U29" s="157">
        <v>0.42199999999999999</v>
      </c>
      <c r="V29" s="157">
        <f>ROUND(E29*U29,2)</f>
        <v>0.84</v>
      </c>
      <c r="W29" s="157"/>
      <c r="X29" s="157" t="s">
        <v>222</v>
      </c>
      <c r="Y29" s="157" t="s">
        <v>185</v>
      </c>
      <c r="Z29" s="146"/>
      <c r="AA29" s="146"/>
      <c r="AB29" s="146"/>
      <c r="AC29" s="146"/>
      <c r="AD29" s="146"/>
      <c r="AE29" s="146"/>
      <c r="AF29" s="146"/>
      <c r="AG29" s="146" t="s">
        <v>223</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2" x14ac:dyDescent="0.2">
      <c r="A30" s="153"/>
      <c r="B30" s="154"/>
      <c r="C30" s="192" t="s">
        <v>90</v>
      </c>
      <c r="D30" s="188"/>
      <c r="E30" s="189">
        <v>2</v>
      </c>
      <c r="F30" s="157"/>
      <c r="G30" s="157"/>
      <c r="H30" s="157"/>
      <c r="I30" s="157"/>
      <c r="J30" s="157"/>
      <c r="K30" s="157"/>
      <c r="L30" s="157"/>
      <c r="M30" s="157"/>
      <c r="N30" s="156"/>
      <c r="O30" s="156"/>
      <c r="P30" s="156"/>
      <c r="Q30" s="156"/>
      <c r="R30" s="157"/>
      <c r="S30" s="157"/>
      <c r="T30" s="157"/>
      <c r="U30" s="157"/>
      <c r="V30" s="157"/>
      <c r="W30" s="157"/>
      <c r="X30" s="157"/>
      <c r="Y30" s="157"/>
      <c r="Z30" s="146"/>
      <c r="AA30" s="146"/>
      <c r="AB30" s="146"/>
      <c r="AC30" s="146"/>
      <c r="AD30" s="146"/>
      <c r="AE30" s="146"/>
      <c r="AF30" s="146"/>
      <c r="AG30" s="146" t="s">
        <v>227</v>
      </c>
      <c r="AH30" s="146">
        <v>0</v>
      </c>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ht="22.5" outlineLevel="1" x14ac:dyDescent="0.2">
      <c r="A31" s="167">
        <v>11</v>
      </c>
      <c r="B31" s="168" t="s">
        <v>575</v>
      </c>
      <c r="C31" s="183" t="s">
        <v>576</v>
      </c>
      <c r="D31" s="169" t="s">
        <v>464</v>
      </c>
      <c r="E31" s="170">
        <v>2</v>
      </c>
      <c r="F31" s="171"/>
      <c r="G31" s="172">
        <f>ROUND(E31*F31,2)</f>
        <v>0</v>
      </c>
      <c r="H31" s="171"/>
      <c r="I31" s="172">
        <f>ROUND(E31*H31,2)</f>
        <v>0</v>
      </c>
      <c r="J31" s="171"/>
      <c r="K31" s="172">
        <f>ROUND(E31*J31,2)</f>
        <v>0</v>
      </c>
      <c r="L31" s="172">
        <v>21</v>
      </c>
      <c r="M31" s="172">
        <f>G31*(1+L31/100)</f>
        <v>0</v>
      </c>
      <c r="N31" s="170">
        <v>0</v>
      </c>
      <c r="O31" s="170">
        <f>ROUND(E31*N31,2)</f>
        <v>0</v>
      </c>
      <c r="P31" s="170">
        <v>0</v>
      </c>
      <c r="Q31" s="170">
        <f>ROUND(E31*P31,2)</f>
        <v>0</v>
      </c>
      <c r="R31" s="172" t="s">
        <v>467</v>
      </c>
      <c r="S31" s="172" t="s">
        <v>182</v>
      </c>
      <c r="T31" s="173" t="s">
        <v>182</v>
      </c>
      <c r="U31" s="157">
        <v>0.64900000000000002</v>
      </c>
      <c r="V31" s="157">
        <f>ROUND(E31*U31,2)</f>
        <v>1.3</v>
      </c>
      <c r="W31" s="157"/>
      <c r="X31" s="157" t="s">
        <v>222</v>
      </c>
      <c r="Y31" s="157" t="s">
        <v>185</v>
      </c>
      <c r="Z31" s="146"/>
      <c r="AA31" s="146"/>
      <c r="AB31" s="146"/>
      <c r="AC31" s="146"/>
      <c r="AD31" s="146"/>
      <c r="AE31" s="146"/>
      <c r="AF31" s="146"/>
      <c r="AG31" s="146" t="s">
        <v>223</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outlineLevel="2" x14ac:dyDescent="0.2">
      <c r="A32" s="153"/>
      <c r="B32" s="154"/>
      <c r="C32" s="192" t="s">
        <v>90</v>
      </c>
      <c r="D32" s="188"/>
      <c r="E32" s="189">
        <v>2</v>
      </c>
      <c r="F32" s="157"/>
      <c r="G32" s="157"/>
      <c r="H32" s="157"/>
      <c r="I32" s="157"/>
      <c r="J32" s="157"/>
      <c r="K32" s="157"/>
      <c r="L32" s="157"/>
      <c r="M32" s="157"/>
      <c r="N32" s="156"/>
      <c r="O32" s="156"/>
      <c r="P32" s="156"/>
      <c r="Q32" s="156"/>
      <c r="R32" s="157"/>
      <c r="S32" s="157"/>
      <c r="T32" s="157"/>
      <c r="U32" s="157"/>
      <c r="V32" s="157"/>
      <c r="W32" s="157"/>
      <c r="X32" s="157"/>
      <c r="Y32" s="157"/>
      <c r="Z32" s="146"/>
      <c r="AA32" s="146"/>
      <c r="AB32" s="146"/>
      <c r="AC32" s="146"/>
      <c r="AD32" s="146"/>
      <c r="AE32" s="146"/>
      <c r="AF32" s="146"/>
      <c r="AG32" s="146" t="s">
        <v>227</v>
      </c>
      <c r="AH32" s="146">
        <v>0</v>
      </c>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1" x14ac:dyDescent="0.2">
      <c r="A33" s="153">
        <v>12</v>
      </c>
      <c r="B33" s="154" t="s">
        <v>577</v>
      </c>
      <c r="C33" s="195" t="s">
        <v>578</v>
      </c>
      <c r="D33" s="155" t="s">
        <v>0</v>
      </c>
      <c r="E33" s="194"/>
      <c r="F33" s="158"/>
      <c r="G33" s="157">
        <f>ROUND(E33*F33,2)</f>
        <v>0</v>
      </c>
      <c r="H33" s="158"/>
      <c r="I33" s="157">
        <f>ROUND(E33*H33,2)</f>
        <v>0</v>
      </c>
      <c r="J33" s="158"/>
      <c r="K33" s="157">
        <f>ROUND(E33*J33,2)</f>
        <v>0</v>
      </c>
      <c r="L33" s="157">
        <v>21</v>
      </c>
      <c r="M33" s="157">
        <f>G33*(1+L33/100)</f>
        <v>0</v>
      </c>
      <c r="N33" s="156">
        <v>0</v>
      </c>
      <c r="O33" s="156">
        <f>ROUND(E33*N33,2)</f>
        <v>0</v>
      </c>
      <c r="P33" s="156">
        <v>0</v>
      </c>
      <c r="Q33" s="156">
        <f>ROUND(E33*P33,2)</f>
        <v>0</v>
      </c>
      <c r="R33" s="157" t="s">
        <v>467</v>
      </c>
      <c r="S33" s="157" t="s">
        <v>182</v>
      </c>
      <c r="T33" s="157" t="s">
        <v>182</v>
      </c>
      <c r="U33" s="157">
        <v>0</v>
      </c>
      <c r="V33" s="157">
        <f>ROUND(E33*U33,2)</f>
        <v>0</v>
      </c>
      <c r="W33" s="157"/>
      <c r="X33" s="157" t="s">
        <v>393</v>
      </c>
      <c r="Y33" s="157" t="s">
        <v>185</v>
      </c>
      <c r="Z33" s="146"/>
      <c r="AA33" s="146"/>
      <c r="AB33" s="146"/>
      <c r="AC33" s="146"/>
      <c r="AD33" s="146"/>
      <c r="AE33" s="146"/>
      <c r="AF33" s="146"/>
      <c r="AG33" s="146" t="s">
        <v>394</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x14ac:dyDescent="0.2">
      <c r="A34" s="160" t="s">
        <v>177</v>
      </c>
      <c r="B34" s="161" t="s">
        <v>119</v>
      </c>
      <c r="C34" s="182" t="s">
        <v>120</v>
      </c>
      <c r="D34" s="162"/>
      <c r="E34" s="163"/>
      <c r="F34" s="164"/>
      <c r="G34" s="164">
        <f>SUMIF(AG35:AG57,"&lt;&gt;NOR",G35:G57)</f>
        <v>0</v>
      </c>
      <c r="H34" s="164"/>
      <c r="I34" s="164">
        <f>SUM(I35:I57)</f>
        <v>0</v>
      </c>
      <c r="J34" s="164"/>
      <c r="K34" s="164">
        <f>SUM(K35:K57)</f>
        <v>0</v>
      </c>
      <c r="L34" s="164"/>
      <c r="M34" s="164">
        <f>SUM(M35:M57)</f>
        <v>0</v>
      </c>
      <c r="N34" s="163"/>
      <c r="O34" s="163">
        <f>SUM(O35:O57)</f>
        <v>0.01</v>
      </c>
      <c r="P34" s="163"/>
      <c r="Q34" s="163">
        <f>SUM(Q35:Q57)</f>
        <v>0</v>
      </c>
      <c r="R34" s="164"/>
      <c r="S34" s="164"/>
      <c r="T34" s="165"/>
      <c r="U34" s="159"/>
      <c r="V34" s="159">
        <f>SUM(V35:V57)</f>
        <v>4.45</v>
      </c>
      <c r="W34" s="159"/>
      <c r="X34" s="159"/>
      <c r="Y34" s="159"/>
      <c r="AG34" t="s">
        <v>178</v>
      </c>
    </row>
    <row r="35" spans="1:60" outlineLevel="1" x14ac:dyDescent="0.2">
      <c r="A35" s="167">
        <v>13</v>
      </c>
      <c r="B35" s="168" t="s">
        <v>579</v>
      </c>
      <c r="C35" s="183" t="s">
        <v>580</v>
      </c>
      <c r="D35" s="169" t="s">
        <v>464</v>
      </c>
      <c r="E35" s="170">
        <v>1</v>
      </c>
      <c r="F35" s="171"/>
      <c r="G35" s="172">
        <f>ROUND(E35*F35,2)</f>
        <v>0</v>
      </c>
      <c r="H35" s="171"/>
      <c r="I35" s="172">
        <f>ROUND(E35*H35,2)</f>
        <v>0</v>
      </c>
      <c r="J35" s="171"/>
      <c r="K35" s="172">
        <f>ROUND(E35*J35,2)</f>
        <v>0</v>
      </c>
      <c r="L35" s="172">
        <v>21</v>
      </c>
      <c r="M35" s="172">
        <f>G35*(1+L35/100)</f>
        <v>0</v>
      </c>
      <c r="N35" s="170">
        <v>0</v>
      </c>
      <c r="O35" s="170">
        <f>ROUND(E35*N35,2)</f>
        <v>0</v>
      </c>
      <c r="P35" s="170">
        <v>0</v>
      </c>
      <c r="Q35" s="170">
        <f>ROUND(E35*P35,2)</f>
        <v>0</v>
      </c>
      <c r="R35" s="172" t="s">
        <v>467</v>
      </c>
      <c r="S35" s="172" t="s">
        <v>182</v>
      </c>
      <c r="T35" s="173" t="s">
        <v>182</v>
      </c>
      <c r="U35" s="157">
        <v>0.26800000000000002</v>
      </c>
      <c r="V35" s="157">
        <f>ROUND(E35*U35,2)</f>
        <v>0.27</v>
      </c>
      <c r="W35" s="157"/>
      <c r="X35" s="157" t="s">
        <v>222</v>
      </c>
      <c r="Y35" s="157" t="s">
        <v>185</v>
      </c>
      <c r="Z35" s="146"/>
      <c r="AA35" s="146"/>
      <c r="AB35" s="146"/>
      <c r="AC35" s="146"/>
      <c r="AD35" s="146"/>
      <c r="AE35" s="146"/>
      <c r="AF35" s="146"/>
      <c r="AG35" s="146" t="s">
        <v>223</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outlineLevel="2" x14ac:dyDescent="0.2">
      <c r="A36" s="153"/>
      <c r="B36" s="154"/>
      <c r="C36" s="192" t="s">
        <v>88</v>
      </c>
      <c r="D36" s="188"/>
      <c r="E36" s="189">
        <v>1</v>
      </c>
      <c r="F36" s="157"/>
      <c r="G36" s="157"/>
      <c r="H36" s="157"/>
      <c r="I36" s="157"/>
      <c r="J36" s="157"/>
      <c r="K36" s="157"/>
      <c r="L36" s="157"/>
      <c r="M36" s="157"/>
      <c r="N36" s="156"/>
      <c r="O36" s="156"/>
      <c r="P36" s="156"/>
      <c r="Q36" s="156"/>
      <c r="R36" s="157"/>
      <c r="S36" s="157"/>
      <c r="T36" s="157"/>
      <c r="U36" s="157"/>
      <c r="V36" s="157"/>
      <c r="W36" s="157"/>
      <c r="X36" s="157"/>
      <c r="Y36" s="157"/>
      <c r="Z36" s="146"/>
      <c r="AA36" s="146"/>
      <c r="AB36" s="146"/>
      <c r="AC36" s="146"/>
      <c r="AD36" s="146"/>
      <c r="AE36" s="146"/>
      <c r="AF36" s="146"/>
      <c r="AG36" s="146" t="s">
        <v>227</v>
      </c>
      <c r="AH36" s="146">
        <v>0</v>
      </c>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ht="22.5" outlineLevel="1" x14ac:dyDescent="0.2">
      <c r="A37" s="167">
        <v>14</v>
      </c>
      <c r="B37" s="168" t="s">
        <v>581</v>
      </c>
      <c r="C37" s="183" t="s">
        <v>582</v>
      </c>
      <c r="D37" s="169" t="s">
        <v>464</v>
      </c>
      <c r="E37" s="170">
        <v>1</v>
      </c>
      <c r="F37" s="171"/>
      <c r="G37" s="172">
        <f>ROUND(E37*F37,2)</f>
        <v>0</v>
      </c>
      <c r="H37" s="171"/>
      <c r="I37" s="172">
        <f>ROUND(E37*H37,2)</f>
        <v>0</v>
      </c>
      <c r="J37" s="171"/>
      <c r="K37" s="172">
        <f>ROUND(E37*J37,2)</f>
        <v>0</v>
      </c>
      <c r="L37" s="172">
        <v>21</v>
      </c>
      <c r="M37" s="172">
        <f>G37*(1+L37/100)</f>
        <v>0</v>
      </c>
      <c r="N37" s="170">
        <v>1.9599999999999999E-3</v>
      </c>
      <c r="O37" s="170">
        <f>ROUND(E37*N37,2)</f>
        <v>0</v>
      </c>
      <c r="P37" s="170">
        <v>0</v>
      </c>
      <c r="Q37" s="170">
        <f>ROUND(E37*P37,2)</f>
        <v>0</v>
      </c>
      <c r="R37" s="172" t="s">
        <v>467</v>
      </c>
      <c r="S37" s="172" t="s">
        <v>182</v>
      </c>
      <c r="T37" s="173" t="s">
        <v>182</v>
      </c>
      <c r="U37" s="157">
        <v>0.26900000000000002</v>
      </c>
      <c r="V37" s="157">
        <f>ROUND(E37*U37,2)</f>
        <v>0.27</v>
      </c>
      <c r="W37" s="157"/>
      <c r="X37" s="157" t="s">
        <v>222</v>
      </c>
      <c r="Y37" s="157" t="s">
        <v>185</v>
      </c>
      <c r="Z37" s="146"/>
      <c r="AA37" s="146"/>
      <c r="AB37" s="146"/>
      <c r="AC37" s="146"/>
      <c r="AD37" s="146"/>
      <c r="AE37" s="146"/>
      <c r="AF37" s="146"/>
      <c r="AG37" s="146" t="s">
        <v>223</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
      <c r="A38" s="153"/>
      <c r="B38" s="154"/>
      <c r="C38" s="192" t="s">
        <v>88</v>
      </c>
      <c r="D38" s="188"/>
      <c r="E38" s="189">
        <v>1</v>
      </c>
      <c r="F38" s="157"/>
      <c r="G38" s="157"/>
      <c r="H38" s="157"/>
      <c r="I38" s="157"/>
      <c r="J38" s="157"/>
      <c r="K38" s="157"/>
      <c r="L38" s="157"/>
      <c r="M38" s="157"/>
      <c r="N38" s="156"/>
      <c r="O38" s="156"/>
      <c r="P38" s="156"/>
      <c r="Q38" s="156"/>
      <c r="R38" s="157"/>
      <c r="S38" s="157"/>
      <c r="T38" s="157"/>
      <c r="U38" s="157"/>
      <c r="V38" s="157"/>
      <c r="W38" s="157"/>
      <c r="X38" s="157"/>
      <c r="Y38" s="157"/>
      <c r="Z38" s="146"/>
      <c r="AA38" s="146"/>
      <c r="AB38" s="146"/>
      <c r="AC38" s="146"/>
      <c r="AD38" s="146"/>
      <c r="AE38" s="146"/>
      <c r="AF38" s="146"/>
      <c r="AG38" s="146" t="s">
        <v>227</v>
      </c>
      <c r="AH38" s="146">
        <v>0</v>
      </c>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outlineLevel="1" x14ac:dyDescent="0.2">
      <c r="A39" s="167">
        <v>15</v>
      </c>
      <c r="B39" s="168" t="s">
        <v>583</v>
      </c>
      <c r="C39" s="183" t="s">
        <v>584</v>
      </c>
      <c r="D39" s="169" t="s">
        <v>464</v>
      </c>
      <c r="E39" s="170">
        <v>2</v>
      </c>
      <c r="F39" s="171"/>
      <c r="G39" s="172">
        <f>ROUND(E39*F39,2)</f>
        <v>0</v>
      </c>
      <c r="H39" s="171"/>
      <c r="I39" s="172">
        <f>ROUND(E39*H39,2)</f>
        <v>0</v>
      </c>
      <c r="J39" s="171"/>
      <c r="K39" s="172">
        <f>ROUND(E39*J39,2)</f>
        <v>0</v>
      </c>
      <c r="L39" s="172">
        <v>21</v>
      </c>
      <c r="M39" s="172">
        <f>G39*(1+L39/100)</f>
        <v>0</v>
      </c>
      <c r="N39" s="170">
        <v>1.1999999999999999E-3</v>
      </c>
      <c r="O39" s="170">
        <f>ROUND(E39*N39,2)</f>
        <v>0</v>
      </c>
      <c r="P39" s="170">
        <v>0</v>
      </c>
      <c r="Q39" s="170">
        <f>ROUND(E39*P39,2)</f>
        <v>0</v>
      </c>
      <c r="R39" s="172" t="s">
        <v>467</v>
      </c>
      <c r="S39" s="172" t="s">
        <v>182</v>
      </c>
      <c r="T39" s="173" t="s">
        <v>182</v>
      </c>
      <c r="U39" s="157">
        <v>0.10299999999999999</v>
      </c>
      <c r="V39" s="157">
        <f>ROUND(E39*U39,2)</f>
        <v>0.21</v>
      </c>
      <c r="W39" s="157"/>
      <c r="X39" s="157" t="s">
        <v>222</v>
      </c>
      <c r="Y39" s="157" t="s">
        <v>185</v>
      </c>
      <c r="Z39" s="146"/>
      <c r="AA39" s="146"/>
      <c r="AB39" s="146"/>
      <c r="AC39" s="146"/>
      <c r="AD39" s="146"/>
      <c r="AE39" s="146"/>
      <c r="AF39" s="146"/>
      <c r="AG39" s="146" t="s">
        <v>223</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2" x14ac:dyDescent="0.2">
      <c r="A40" s="153"/>
      <c r="B40" s="154"/>
      <c r="C40" s="192" t="s">
        <v>90</v>
      </c>
      <c r="D40" s="188"/>
      <c r="E40" s="189">
        <v>2</v>
      </c>
      <c r="F40" s="157"/>
      <c r="G40" s="157"/>
      <c r="H40" s="157"/>
      <c r="I40" s="157"/>
      <c r="J40" s="157"/>
      <c r="K40" s="157"/>
      <c r="L40" s="157"/>
      <c r="M40" s="157"/>
      <c r="N40" s="156"/>
      <c r="O40" s="156"/>
      <c r="P40" s="156"/>
      <c r="Q40" s="156"/>
      <c r="R40" s="157"/>
      <c r="S40" s="157"/>
      <c r="T40" s="157"/>
      <c r="U40" s="157"/>
      <c r="V40" s="157"/>
      <c r="W40" s="157"/>
      <c r="X40" s="157"/>
      <c r="Y40" s="157"/>
      <c r="Z40" s="146"/>
      <c r="AA40" s="146"/>
      <c r="AB40" s="146"/>
      <c r="AC40" s="146"/>
      <c r="AD40" s="146"/>
      <c r="AE40" s="146"/>
      <c r="AF40" s="146"/>
      <c r="AG40" s="146" t="s">
        <v>227</v>
      </c>
      <c r="AH40" s="146">
        <v>0</v>
      </c>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ht="22.5" outlineLevel="1" x14ac:dyDescent="0.2">
      <c r="A41" s="167">
        <v>16</v>
      </c>
      <c r="B41" s="168" t="s">
        <v>585</v>
      </c>
      <c r="C41" s="183" t="s">
        <v>586</v>
      </c>
      <c r="D41" s="169" t="s">
        <v>464</v>
      </c>
      <c r="E41" s="170">
        <v>2</v>
      </c>
      <c r="F41" s="171"/>
      <c r="G41" s="172">
        <f>ROUND(E41*F41,2)</f>
        <v>0</v>
      </c>
      <c r="H41" s="171"/>
      <c r="I41" s="172">
        <f>ROUND(E41*H41,2)</f>
        <v>0</v>
      </c>
      <c r="J41" s="171"/>
      <c r="K41" s="172">
        <f>ROUND(E41*J41,2)</f>
        <v>0</v>
      </c>
      <c r="L41" s="172">
        <v>21</v>
      </c>
      <c r="M41" s="172">
        <f>G41*(1+L41/100)</f>
        <v>0</v>
      </c>
      <c r="N41" s="170">
        <v>1.9000000000000001E-4</v>
      </c>
      <c r="O41" s="170">
        <f>ROUND(E41*N41,2)</f>
        <v>0</v>
      </c>
      <c r="P41" s="170">
        <v>0</v>
      </c>
      <c r="Q41" s="170">
        <f>ROUND(E41*P41,2)</f>
        <v>0</v>
      </c>
      <c r="R41" s="172" t="s">
        <v>467</v>
      </c>
      <c r="S41" s="172" t="s">
        <v>182</v>
      </c>
      <c r="T41" s="173" t="s">
        <v>182</v>
      </c>
      <c r="U41" s="157">
        <v>8.3000000000000004E-2</v>
      </c>
      <c r="V41" s="157">
        <f>ROUND(E41*U41,2)</f>
        <v>0.17</v>
      </c>
      <c r="W41" s="157"/>
      <c r="X41" s="157" t="s">
        <v>222</v>
      </c>
      <c r="Y41" s="157" t="s">
        <v>185</v>
      </c>
      <c r="Z41" s="146"/>
      <c r="AA41" s="146"/>
      <c r="AB41" s="146"/>
      <c r="AC41" s="146"/>
      <c r="AD41" s="146"/>
      <c r="AE41" s="146"/>
      <c r="AF41" s="146"/>
      <c r="AG41" s="146" t="s">
        <v>223</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2" x14ac:dyDescent="0.2">
      <c r="A42" s="153"/>
      <c r="B42" s="154"/>
      <c r="C42" s="192" t="s">
        <v>90</v>
      </c>
      <c r="D42" s="188"/>
      <c r="E42" s="189">
        <v>2</v>
      </c>
      <c r="F42" s="157"/>
      <c r="G42" s="157"/>
      <c r="H42" s="157"/>
      <c r="I42" s="157"/>
      <c r="J42" s="157"/>
      <c r="K42" s="157"/>
      <c r="L42" s="157"/>
      <c r="M42" s="157"/>
      <c r="N42" s="156"/>
      <c r="O42" s="156"/>
      <c r="P42" s="156"/>
      <c r="Q42" s="156"/>
      <c r="R42" s="157"/>
      <c r="S42" s="157"/>
      <c r="T42" s="157"/>
      <c r="U42" s="157"/>
      <c r="V42" s="157"/>
      <c r="W42" s="157"/>
      <c r="X42" s="157"/>
      <c r="Y42" s="157"/>
      <c r="Z42" s="146"/>
      <c r="AA42" s="146"/>
      <c r="AB42" s="146"/>
      <c r="AC42" s="146"/>
      <c r="AD42" s="146"/>
      <c r="AE42" s="146"/>
      <c r="AF42" s="146"/>
      <c r="AG42" s="146" t="s">
        <v>227</v>
      </c>
      <c r="AH42" s="146">
        <v>0</v>
      </c>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outlineLevel="1" x14ac:dyDescent="0.2">
      <c r="A43" s="167">
        <v>17</v>
      </c>
      <c r="B43" s="168" t="s">
        <v>587</v>
      </c>
      <c r="C43" s="183" t="s">
        <v>588</v>
      </c>
      <c r="D43" s="169" t="s">
        <v>464</v>
      </c>
      <c r="E43" s="170">
        <v>1</v>
      </c>
      <c r="F43" s="171"/>
      <c r="G43" s="172">
        <f>ROUND(E43*F43,2)</f>
        <v>0</v>
      </c>
      <c r="H43" s="171"/>
      <c r="I43" s="172">
        <f>ROUND(E43*H43,2)</f>
        <v>0</v>
      </c>
      <c r="J43" s="171"/>
      <c r="K43" s="172">
        <f>ROUND(E43*J43,2)</f>
        <v>0</v>
      </c>
      <c r="L43" s="172">
        <v>21</v>
      </c>
      <c r="M43" s="172">
        <f>G43*(1+L43/100)</f>
        <v>0</v>
      </c>
      <c r="N43" s="170">
        <v>5.5999999999999995E-4</v>
      </c>
      <c r="O43" s="170">
        <f>ROUND(E43*N43,2)</f>
        <v>0</v>
      </c>
      <c r="P43" s="170">
        <v>0</v>
      </c>
      <c r="Q43" s="170">
        <f>ROUND(E43*P43,2)</f>
        <v>0</v>
      </c>
      <c r="R43" s="172" t="s">
        <v>467</v>
      </c>
      <c r="S43" s="172" t="s">
        <v>182</v>
      </c>
      <c r="T43" s="173" t="s">
        <v>182</v>
      </c>
      <c r="U43" s="157">
        <v>0.26900000000000002</v>
      </c>
      <c r="V43" s="157">
        <f>ROUND(E43*U43,2)</f>
        <v>0.27</v>
      </c>
      <c r="W43" s="157"/>
      <c r="X43" s="157" t="s">
        <v>222</v>
      </c>
      <c r="Y43" s="157" t="s">
        <v>185</v>
      </c>
      <c r="Z43" s="146"/>
      <c r="AA43" s="146"/>
      <c r="AB43" s="146"/>
      <c r="AC43" s="146"/>
      <c r="AD43" s="146"/>
      <c r="AE43" s="146"/>
      <c r="AF43" s="146"/>
      <c r="AG43" s="146" t="s">
        <v>223</v>
      </c>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row>
    <row r="44" spans="1:60" outlineLevel="2" x14ac:dyDescent="0.2">
      <c r="A44" s="153"/>
      <c r="B44" s="154"/>
      <c r="C44" s="192" t="s">
        <v>88</v>
      </c>
      <c r="D44" s="188"/>
      <c r="E44" s="189">
        <v>1</v>
      </c>
      <c r="F44" s="157"/>
      <c r="G44" s="157"/>
      <c r="H44" s="157"/>
      <c r="I44" s="157"/>
      <c r="J44" s="157"/>
      <c r="K44" s="157"/>
      <c r="L44" s="157"/>
      <c r="M44" s="157"/>
      <c r="N44" s="156"/>
      <c r="O44" s="156"/>
      <c r="P44" s="156"/>
      <c r="Q44" s="156"/>
      <c r="R44" s="157"/>
      <c r="S44" s="157"/>
      <c r="T44" s="157"/>
      <c r="U44" s="157"/>
      <c r="V44" s="157"/>
      <c r="W44" s="157"/>
      <c r="X44" s="157"/>
      <c r="Y44" s="157"/>
      <c r="Z44" s="146"/>
      <c r="AA44" s="146"/>
      <c r="AB44" s="146"/>
      <c r="AC44" s="146"/>
      <c r="AD44" s="146"/>
      <c r="AE44" s="146"/>
      <c r="AF44" s="146"/>
      <c r="AG44" s="146" t="s">
        <v>227</v>
      </c>
      <c r="AH44" s="146">
        <v>0</v>
      </c>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ht="22.5" outlineLevel="1" x14ac:dyDescent="0.2">
      <c r="A45" s="167">
        <v>18</v>
      </c>
      <c r="B45" s="168" t="s">
        <v>589</v>
      </c>
      <c r="C45" s="183" t="s">
        <v>590</v>
      </c>
      <c r="D45" s="169" t="s">
        <v>464</v>
      </c>
      <c r="E45" s="170">
        <v>2</v>
      </c>
      <c r="F45" s="171"/>
      <c r="G45" s="172">
        <f>ROUND(E45*F45,2)</f>
        <v>0</v>
      </c>
      <c r="H45" s="171"/>
      <c r="I45" s="172">
        <f>ROUND(E45*H45,2)</f>
        <v>0</v>
      </c>
      <c r="J45" s="171"/>
      <c r="K45" s="172">
        <f>ROUND(E45*J45,2)</f>
        <v>0</v>
      </c>
      <c r="L45" s="172">
        <v>21</v>
      </c>
      <c r="M45" s="172">
        <f>G45*(1+L45/100)</f>
        <v>0</v>
      </c>
      <c r="N45" s="170">
        <v>6.3000000000000003E-4</v>
      </c>
      <c r="O45" s="170">
        <f>ROUND(E45*N45,2)</f>
        <v>0</v>
      </c>
      <c r="P45" s="170">
        <v>0</v>
      </c>
      <c r="Q45" s="170">
        <f>ROUND(E45*P45,2)</f>
        <v>0</v>
      </c>
      <c r="R45" s="172" t="s">
        <v>467</v>
      </c>
      <c r="S45" s="172" t="s">
        <v>182</v>
      </c>
      <c r="T45" s="173" t="s">
        <v>182</v>
      </c>
      <c r="U45" s="157">
        <v>0.38100000000000001</v>
      </c>
      <c r="V45" s="157">
        <f>ROUND(E45*U45,2)</f>
        <v>0.76</v>
      </c>
      <c r="W45" s="157"/>
      <c r="X45" s="157" t="s">
        <v>222</v>
      </c>
      <c r="Y45" s="157" t="s">
        <v>185</v>
      </c>
      <c r="Z45" s="146"/>
      <c r="AA45" s="146"/>
      <c r="AB45" s="146"/>
      <c r="AC45" s="146"/>
      <c r="AD45" s="146"/>
      <c r="AE45" s="146"/>
      <c r="AF45" s="146"/>
      <c r="AG45" s="146" t="s">
        <v>223</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2" x14ac:dyDescent="0.2">
      <c r="A46" s="153"/>
      <c r="B46" s="154"/>
      <c r="C46" s="192" t="s">
        <v>90</v>
      </c>
      <c r="D46" s="188"/>
      <c r="E46" s="189">
        <v>2</v>
      </c>
      <c r="F46" s="157"/>
      <c r="G46" s="157"/>
      <c r="H46" s="157"/>
      <c r="I46" s="157"/>
      <c r="J46" s="157"/>
      <c r="K46" s="157"/>
      <c r="L46" s="157"/>
      <c r="M46" s="157"/>
      <c r="N46" s="156"/>
      <c r="O46" s="156"/>
      <c r="P46" s="156"/>
      <c r="Q46" s="156"/>
      <c r="R46" s="157"/>
      <c r="S46" s="157"/>
      <c r="T46" s="157"/>
      <c r="U46" s="157"/>
      <c r="V46" s="157"/>
      <c r="W46" s="157"/>
      <c r="X46" s="157"/>
      <c r="Y46" s="157"/>
      <c r="Z46" s="146"/>
      <c r="AA46" s="146"/>
      <c r="AB46" s="146"/>
      <c r="AC46" s="146"/>
      <c r="AD46" s="146"/>
      <c r="AE46" s="146"/>
      <c r="AF46" s="146"/>
      <c r="AG46" s="146" t="s">
        <v>227</v>
      </c>
      <c r="AH46" s="146">
        <v>0</v>
      </c>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outlineLevel="1" x14ac:dyDescent="0.2">
      <c r="A47" s="167">
        <v>19</v>
      </c>
      <c r="B47" s="168" t="s">
        <v>591</v>
      </c>
      <c r="C47" s="183" t="s">
        <v>592</v>
      </c>
      <c r="D47" s="169" t="s">
        <v>464</v>
      </c>
      <c r="E47" s="170">
        <v>2</v>
      </c>
      <c r="F47" s="171"/>
      <c r="G47" s="172">
        <f>ROUND(E47*F47,2)</f>
        <v>0</v>
      </c>
      <c r="H47" s="171"/>
      <c r="I47" s="172">
        <f>ROUND(E47*H47,2)</f>
        <v>0</v>
      </c>
      <c r="J47" s="171"/>
      <c r="K47" s="172">
        <f>ROUND(E47*J47,2)</f>
        <v>0</v>
      </c>
      <c r="L47" s="172">
        <v>21</v>
      </c>
      <c r="M47" s="172">
        <f>G47*(1+L47/100)</f>
        <v>0</v>
      </c>
      <c r="N47" s="170">
        <v>2.7E-4</v>
      </c>
      <c r="O47" s="170">
        <f>ROUND(E47*N47,2)</f>
        <v>0</v>
      </c>
      <c r="P47" s="170">
        <v>0</v>
      </c>
      <c r="Q47" s="170">
        <f>ROUND(E47*P47,2)</f>
        <v>0</v>
      </c>
      <c r="R47" s="172" t="s">
        <v>467</v>
      </c>
      <c r="S47" s="172" t="s">
        <v>182</v>
      </c>
      <c r="T47" s="173" t="s">
        <v>182</v>
      </c>
      <c r="U47" s="157">
        <v>0.38100000000000001</v>
      </c>
      <c r="V47" s="157">
        <f>ROUND(E47*U47,2)</f>
        <v>0.76</v>
      </c>
      <c r="W47" s="157"/>
      <c r="X47" s="157" t="s">
        <v>222</v>
      </c>
      <c r="Y47" s="157" t="s">
        <v>185</v>
      </c>
      <c r="Z47" s="146"/>
      <c r="AA47" s="146"/>
      <c r="AB47" s="146"/>
      <c r="AC47" s="146"/>
      <c r="AD47" s="146"/>
      <c r="AE47" s="146"/>
      <c r="AF47" s="146"/>
      <c r="AG47" s="146" t="s">
        <v>223</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outlineLevel="2" x14ac:dyDescent="0.2">
      <c r="A48" s="153"/>
      <c r="B48" s="154"/>
      <c r="C48" s="192" t="s">
        <v>90</v>
      </c>
      <c r="D48" s="188"/>
      <c r="E48" s="189">
        <v>2</v>
      </c>
      <c r="F48" s="157"/>
      <c r="G48" s="157"/>
      <c r="H48" s="157"/>
      <c r="I48" s="157"/>
      <c r="J48" s="157"/>
      <c r="K48" s="157"/>
      <c r="L48" s="157"/>
      <c r="M48" s="157"/>
      <c r="N48" s="156"/>
      <c r="O48" s="156"/>
      <c r="P48" s="156"/>
      <c r="Q48" s="156"/>
      <c r="R48" s="157"/>
      <c r="S48" s="157"/>
      <c r="T48" s="157"/>
      <c r="U48" s="157"/>
      <c r="V48" s="157"/>
      <c r="W48" s="157"/>
      <c r="X48" s="157"/>
      <c r="Y48" s="157"/>
      <c r="Z48" s="146"/>
      <c r="AA48" s="146"/>
      <c r="AB48" s="146"/>
      <c r="AC48" s="146"/>
      <c r="AD48" s="146"/>
      <c r="AE48" s="146"/>
      <c r="AF48" s="146"/>
      <c r="AG48" s="146" t="s">
        <v>227</v>
      </c>
      <c r="AH48" s="146">
        <v>0</v>
      </c>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1" x14ac:dyDescent="0.2">
      <c r="A49" s="167">
        <v>20</v>
      </c>
      <c r="B49" s="168" t="s">
        <v>593</v>
      </c>
      <c r="C49" s="183" t="s">
        <v>594</v>
      </c>
      <c r="D49" s="169" t="s">
        <v>464</v>
      </c>
      <c r="E49" s="170">
        <v>2</v>
      </c>
      <c r="F49" s="171"/>
      <c r="G49" s="172">
        <f>ROUND(E49*F49,2)</f>
        <v>0</v>
      </c>
      <c r="H49" s="171"/>
      <c r="I49" s="172">
        <f>ROUND(E49*H49,2)</f>
        <v>0</v>
      </c>
      <c r="J49" s="171"/>
      <c r="K49" s="172">
        <f>ROUND(E49*J49,2)</f>
        <v>0</v>
      </c>
      <c r="L49" s="172">
        <v>21</v>
      </c>
      <c r="M49" s="172">
        <f>G49*(1+L49/100)</f>
        <v>0</v>
      </c>
      <c r="N49" s="170">
        <v>2.5200000000000001E-3</v>
      </c>
      <c r="O49" s="170">
        <f>ROUND(E49*N49,2)</f>
        <v>0.01</v>
      </c>
      <c r="P49" s="170">
        <v>0</v>
      </c>
      <c r="Q49" s="170">
        <f>ROUND(E49*P49,2)</f>
        <v>0</v>
      </c>
      <c r="R49" s="172" t="s">
        <v>467</v>
      </c>
      <c r="S49" s="172" t="s">
        <v>182</v>
      </c>
      <c r="T49" s="173" t="s">
        <v>182</v>
      </c>
      <c r="U49" s="157">
        <v>0.433</v>
      </c>
      <c r="V49" s="157">
        <f>ROUND(E49*U49,2)</f>
        <v>0.87</v>
      </c>
      <c r="W49" s="157"/>
      <c r="X49" s="157" t="s">
        <v>222</v>
      </c>
      <c r="Y49" s="157" t="s">
        <v>185</v>
      </c>
      <c r="Z49" s="146"/>
      <c r="AA49" s="146"/>
      <c r="AB49" s="146"/>
      <c r="AC49" s="146"/>
      <c r="AD49" s="146"/>
      <c r="AE49" s="146"/>
      <c r="AF49" s="146"/>
      <c r="AG49" s="146" t="s">
        <v>223</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outlineLevel="2" x14ac:dyDescent="0.2">
      <c r="A50" s="153"/>
      <c r="B50" s="154"/>
      <c r="C50" s="192" t="s">
        <v>90</v>
      </c>
      <c r="D50" s="188"/>
      <c r="E50" s="189">
        <v>2</v>
      </c>
      <c r="F50" s="157"/>
      <c r="G50" s="157"/>
      <c r="H50" s="157"/>
      <c r="I50" s="157"/>
      <c r="J50" s="157"/>
      <c r="K50" s="157"/>
      <c r="L50" s="157"/>
      <c r="M50" s="157"/>
      <c r="N50" s="156"/>
      <c r="O50" s="156"/>
      <c r="P50" s="156"/>
      <c r="Q50" s="156"/>
      <c r="R50" s="157"/>
      <c r="S50" s="157"/>
      <c r="T50" s="157"/>
      <c r="U50" s="157"/>
      <c r="V50" s="157"/>
      <c r="W50" s="157"/>
      <c r="X50" s="157"/>
      <c r="Y50" s="157"/>
      <c r="Z50" s="146"/>
      <c r="AA50" s="146"/>
      <c r="AB50" s="146"/>
      <c r="AC50" s="146"/>
      <c r="AD50" s="146"/>
      <c r="AE50" s="146"/>
      <c r="AF50" s="146"/>
      <c r="AG50" s="146" t="s">
        <v>227</v>
      </c>
      <c r="AH50" s="146">
        <v>0</v>
      </c>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1" x14ac:dyDescent="0.2">
      <c r="A51" s="167">
        <v>21</v>
      </c>
      <c r="B51" s="168" t="s">
        <v>595</v>
      </c>
      <c r="C51" s="183" t="s">
        <v>596</v>
      </c>
      <c r="D51" s="169" t="s">
        <v>464</v>
      </c>
      <c r="E51" s="170">
        <v>2</v>
      </c>
      <c r="F51" s="171"/>
      <c r="G51" s="172">
        <f>ROUND(E51*F51,2)</f>
        <v>0</v>
      </c>
      <c r="H51" s="171"/>
      <c r="I51" s="172">
        <f>ROUND(E51*H51,2)</f>
        <v>0</v>
      </c>
      <c r="J51" s="171"/>
      <c r="K51" s="172">
        <f>ROUND(E51*J51,2)</f>
        <v>0</v>
      </c>
      <c r="L51" s="172">
        <v>21</v>
      </c>
      <c r="M51" s="172">
        <f>G51*(1+L51/100)</f>
        <v>0</v>
      </c>
      <c r="N51" s="170">
        <v>1.8699999999999999E-3</v>
      </c>
      <c r="O51" s="170">
        <f>ROUND(E51*N51,2)</f>
        <v>0</v>
      </c>
      <c r="P51" s="170">
        <v>0</v>
      </c>
      <c r="Q51" s="170">
        <f>ROUND(E51*P51,2)</f>
        <v>0</v>
      </c>
      <c r="R51" s="172" t="s">
        <v>467</v>
      </c>
      <c r="S51" s="172" t="s">
        <v>182</v>
      </c>
      <c r="T51" s="173" t="s">
        <v>182</v>
      </c>
      <c r="U51" s="157">
        <v>0.433</v>
      </c>
      <c r="V51" s="157">
        <f>ROUND(E51*U51,2)</f>
        <v>0.87</v>
      </c>
      <c r="W51" s="157"/>
      <c r="X51" s="157" t="s">
        <v>222</v>
      </c>
      <c r="Y51" s="157" t="s">
        <v>185</v>
      </c>
      <c r="Z51" s="146"/>
      <c r="AA51" s="146"/>
      <c r="AB51" s="146"/>
      <c r="AC51" s="146"/>
      <c r="AD51" s="146"/>
      <c r="AE51" s="146"/>
      <c r="AF51" s="146"/>
      <c r="AG51" s="146" t="s">
        <v>223</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
      <c r="A52" s="153"/>
      <c r="B52" s="154"/>
      <c r="C52" s="192" t="s">
        <v>90</v>
      </c>
      <c r="D52" s="188"/>
      <c r="E52" s="189">
        <v>2</v>
      </c>
      <c r="F52" s="157"/>
      <c r="G52" s="157"/>
      <c r="H52" s="157"/>
      <c r="I52" s="157"/>
      <c r="J52" s="157"/>
      <c r="K52" s="157"/>
      <c r="L52" s="157"/>
      <c r="M52" s="157"/>
      <c r="N52" s="156"/>
      <c r="O52" s="156"/>
      <c r="P52" s="156"/>
      <c r="Q52" s="156"/>
      <c r="R52" s="157"/>
      <c r="S52" s="157"/>
      <c r="T52" s="157"/>
      <c r="U52" s="157"/>
      <c r="V52" s="157"/>
      <c r="W52" s="157"/>
      <c r="X52" s="157"/>
      <c r="Y52" s="157"/>
      <c r="Z52" s="146"/>
      <c r="AA52" s="146"/>
      <c r="AB52" s="146"/>
      <c r="AC52" s="146"/>
      <c r="AD52" s="146"/>
      <c r="AE52" s="146"/>
      <c r="AF52" s="146"/>
      <c r="AG52" s="146" t="s">
        <v>227</v>
      </c>
      <c r="AH52" s="146">
        <v>0</v>
      </c>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1" x14ac:dyDescent="0.2">
      <c r="A53" s="167">
        <v>22</v>
      </c>
      <c r="B53" s="168" t="s">
        <v>597</v>
      </c>
      <c r="C53" s="183" t="s">
        <v>598</v>
      </c>
      <c r="D53" s="169" t="s">
        <v>255</v>
      </c>
      <c r="E53" s="170">
        <v>1</v>
      </c>
      <c r="F53" s="171"/>
      <c r="G53" s="172">
        <f>ROUND(E53*F53,2)</f>
        <v>0</v>
      </c>
      <c r="H53" s="171"/>
      <c r="I53" s="172">
        <f>ROUND(E53*H53,2)</f>
        <v>0</v>
      </c>
      <c r="J53" s="171"/>
      <c r="K53" s="172">
        <f>ROUND(E53*J53,2)</f>
        <v>0</v>
      </c>
      <c r="L53" s="172">
        <v>21</v>
      </c>
      <c r="M53" s="172">
        <f>G53*(1+L53/100)</f>
        <v>0</v>
      </c>
      <c r="N53" s="170">
        <v>0</v>
      </c>
      <c r="O53" s="170">
        <f>ROUND(E53*N53,2)</f>
        <v>0</v>
      </c>
      <c r="P53" s="170">
        <v>0</v>
      </c>
      <c r="Q53" s="170">
        <f>ROUND(E53*P53,2)</f>
        <v>0</v>
      </c>
      <c r="R53" s="172"/>
      <c r="S53" s="172" t="s">
        <v>256</v>
      </c>
      <c r="T53" s="173" t="s">
        <v>183</v>
      </c>
      <c r="U53" s="157">
        <v>0</v>
      </c>
      <c r="V53" s="157">
        <f>ROUND(E53*U53,2)</f>
        <v>0</v>
      </c>
      <c r="W53" s="157"/>
      <c r="X53" s="157" t="s">
        <v>222</v>
      </c>
      <c r="Y53" s="157" t="s">
        <v>185</v>
      </c>
      <c r="Z53" s="146"/>
      <c r="AA53" s="146"/>
      <c r="AB53" s="146"/>
      <c r="AC53" s="146"/>
      <c r="AD53" s="146"/>
      <c r="AE53" s="146"/>
      <c r="AF53" s="146"/>
      <c r="AG53" s="146" t="s">
        <v>223</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2" x14ac:dyDescent="0.2">
      <c r="A54" s="153"/>
      <c r="B54" s="154"/>
      <c r="C54" s="192" t="s">
        <v>88</v>
      </c>
      <c r="D54" s="188"/>
      <c r="E54" s="189">
        <v>1</v>
      </c>
      <c r="F54" s="157"/>
      <c r="G54" s="157"/>
      <c r="H54" s="157"/>
      <c r="I54" s="157"/>
      <c r="J54" s="157"/>
      <c r="K54" s="157"/>
      <c r="L54" s="157"/>
      <c r="M54" s="157"/>
      <c r="N54" s="156"/>
      <c r="O54" s="156"/>
      <c r="P54" s="156"/>
      <c r="Q54" s="156"/>
      <c r="R54" s="157"/>
      <c r="S54" s="157"/>
      <c r="T54" s="157"/>
      <c r="U54" s="157"/>
      <c r="V54" s="157"/>
      <c r="W54" s="157"/>
      <c r="X54" s="157"/>
      <c r="Y54" s="157"/>
      <c r="Z54" s="146"/>
      <c r="AA54" s="146"/>
      <c r="AB54" s="146"/>
      <c r="AC54" s="146"/>
      <c r="AD54" s="146"/>
      <c r="AE54" s="146"/>
      <c r="AF54" s="146"/>
      <c r="AG54" s="146" t="s">
        <v>227</v>
      </c>
      <c r="AH54" s="146">
        <v>0</v>
      </c>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outlineLevel="1" x14ac:dyDescent="0.2">
      <c r="A55" s="167">
        <v>23</v>
      </c>
      <c r="B55" s="168" t="s">
        <v>599</v>
      </c>
      <c r="C55" s="183" t="s">
        <v>600</v>
      </c>
      <c r="D55" s="169" t="s">
        <v>255</v>
      </c>
      <c r="E55" s="170">
        <v>1</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256</v>
      </c>
      <c r="T55" s="173" t="s">
        <v>183</v>
      </c>
      <c r="U55" s="157">
        <v>0</v>
      </c>
      <c r="V55" s="157">
        <f>ROUND(E55*U55,2)</f>
        <v>0</v>
      </c>
      <c r="W55" s="157"/>
      <c r="X55" s="157" t="s">
        <v>222</v>
      </c>
      <c r="Y55" s="157" t="s">
        <v>185</v>
      </c>
      <c r="Z55" s="146"/>
      <c r="AA55" s="146"/>
      <c r="AB55" s="146"/>
      <c r="AC55" s="146"/>
      <c r="AD55" s="146"/>
      <c r="AE55" s="146"/>
      <c r="AF55" s="146"/>
      <c r="AG55" s="146" t="s">
        <v>223</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2" x14ac:dyDescent="0.2">
      <c r="A56" s="153"/>
      <c r="B56" s="154"/>
      <c r="C56" s="192" t="s">
        <v>88</v>
      </c>
      <c r="D56" s="188"/>
      <c r="E56" s="189">
        <v>1</v>
      </c>
      <c r="F56" s="157"/>
      <c r="G56" s="157"/>
      <c r="H56" s="157"/>
      <c r="I56" s="157"/>
      <c r="J56" s="157"/>
      <c r="K56" s="157"/>
      <c r="L56" s="157"/>
      <c r="M56" s="157"/>
      <c r="N56" s="156"/>
      <c r="O56" s="156"/>
      <c r="P56" s="156"/>
      <c r="Q56" s="156"/>
      <c r="R56" s="157"/>
      <c r="S56" s="157"/>
      <c r="T56" s="157"/>
      <c r="U56" s="157"/>
      <c r="V56" s="157"/>
      <c r="W56" s="157"/>
      <c r="X56" s="157"/>
      <c r="Y56" s="157"/>
      <c r="Z56" s="146"/>
      <c r="AA56" s="146"/>
      <c r="AB56" s="146"/>
      <c r="AC56" s="146"/>
      <c r="AD56" s="146"/>
      <c r="AE56" s="146"/>
      <c r="AF56" s="146"/>
      <c r="AG56" s="146" t="s">
        <v>227</v>
      </c>
      <c r="AH56" s="146">
        <v>0</v>
      </c>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outlineLevel="1" x14ac:dyDescent="0.2">
      <c r="A57" s="153">
        <v>24</v>
      </c>
      <c r="B57" s="154" t="s">
        <v>601</v>
      </c>
      <c r="C57" s="195" t="s">
        <v>602</v>
      </c>
      <c r="D57" s="155" t="s">
        <v>0</v>
      </c>
      <c r="E57" s="194"/>
      <c r="F57" s="158"/>
      <c r="G57" s="157">
        <f>ROUND(E57*F57,2)</f>
        <v>0</v>
      </c>
      <c r="H57" s="158"/>
      <c r="I57" s="157">
        <f>ROUND(E57*H57,2)</f>
        <v>0</v>
      </c>
      <c r="J57" s="158"/>
      <c r="K57" s="157">
        <f>ROUND(E57*J57,2)</f>
        <v>0</v>
      </c>
      <c r="L57" s="157">
        <v>21</v>
      </c>
      <c r="M57" s="157">
        <f>G57*(1+L57/100)</f>
        <v>0</v>
      </c>
      <c r="N57" s="156">
        <v>0</v>
      </c>
      <c r="O57" s="156">
        <f>ROUND(E57*N57,2)</f>
        <v>0</v>
      </c>
      <c r="P57" s="156">
        <v>0</v>
      </c>
      <c r="Q57" s="156">
        <f>ROUND(E57*P57,2)</f>
        <v>0</v>
      </c>
      <c r="R57" s="157" t="s">
        <v>467</v>
      </c>
      <c r="S57" s="157" t="s">
        <v>182</v>
      </c>
      <c r="T57" s="157" t="s">
        <v>182</v>
      </c>
      <c r="U57" s="157">
        <v>0</v>
      </c>
      <c r="V57" s="157">
        <f>ROUND(E57*U57,2)</f>
        <v>0</v>
      </c>
      <c r="W57" s="157"/>
      <c r="X57" s="157" t="s">
        <v>393</v>
      </c>
      <c r="Y57" s="157" t="s">
        <v>185</v>
      </c>
      <c r="Z57" s="146"/>
      <c r="AA57" s="146"/>
      <c r="AB57" s="146"/>
      <c r="AC57" s="146"/>
      <c r="AD57" s="146"/>
      <c r="AE57" s="146"/>
      <c r="AF57" s="146"/>
      <c r="AG57" s="146" t="s">
        <v>394</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x14ac:dyDescent="0.2">
      <c r="A58" s="160" t="s">
        <v>177</v>
      </c>
      <c r="B58" s="161" t="s">
        <v>121</v>
      </c>
      <c r="C58" s="182" t="s">
        <v>122</v>
      </c>
      <c r="D58" s="162"/>
      <c r="E58" s="163"/>
      <c r="F58" s="164"/>
      <c r="G58" s="164">
        <f>SUMIF(AG59:AG64,"&lt;&gt;NOR",G59:G64)</f>
        <v>0</v>
      </c>
      <c r="H58" s="164"/>
      <c r="I58" s="164">
        <f>SUM(I59:I64)</f>
        <v>0</v>
      </c>
      <c r="J58" s="164"/>
      <c r="K58" s="164">
        <f>SUM(K59:K64)</f>
        <v>0</v>
      </c>
      <c r="L58" s="164"/>
      <c r="M58" s="164">
        <f>SUM(M59:M64)</f>
        <v>0</v>
      </c>
      <c r="N58" s="163"/>
      <c r="O58" s="163">
        <f>SUM(O59:O64)</f>
        <v>0.01</v>
      </c>
      <c r="P58" s="163"/>
      <c r="Q58" s="163">
        <f>SUM(Q59:Q64)</f>
        <v>0</v>
      </c>
      <c r="R58" s="164"/>
      <c r="S58" s="164"/>
      <c r="T58" s="165"/>
      <c r="U58" s="159"/>
      <c r="V58" s="159">
        <f>SUM(V59:V64)</f>
        <v>5.1100000000000003</v>
      </c>
      <c r="W58" s="159"/>
      <c r="X58" s="159"/>
      <c r="Y58" s="159"/>
      <c r="AG58" t="s">
        <v>178</v>
      </c>
    </row>
    <row r="59" spans="1:60" outlineLevel="1" x14ac:dyDescent="0.2">
      <c r="A59" s="167">
        <v>25</v>
      </c>
      <c r="B59" s="168" t="s">
        <v>530</v>
      </c>
      <c r="C59" s="183" t="s">
        <v>603</v>
      </c>
      <c r="D59" s="169" t="s">
        <v>377</v>
      </c>
      <c r="E59" s="170">
        <v>12</v>
      </c>
      <c r="F59" s="171"/>
      <c r="G59" s="172">
        <f>ROUND(E59*F59,2)</f>
        <v>0</v>
      </c>
      <c r="H59" s="171"/>
      <c r="I59" s="172">
        <f>ROUND(E59*H59,2)</f>
        <v>0</v>
      </c>
      <c r="J59" s="171"/>
      <c r="K59" s="172">
        <f>ROUND(E59*J59,2)</f>
        <v>0</v>
      </c>
      <c r="L59" s="172">
        <v>21</v>
      </c>
      <c r="M59" s="172">
        <f>G59*(1+L59/100)</f>
        <v>0</v>
      </c>
      <c r="N59" s="170">
        <v>6.0000000000000002E-5</v>
      </c>
      <c r="O59" s="170">
        <f>ROUND(E59*N59,2)</f>
        <v>0</v>
      </c>
      <c r="P59" s="170">
        <v>0</v>
      </c>
      <c r="Q59" s="170">
        <f>ROUND(E59*P59,2)</f>
        <v>0</v>
      </c>
      <c r="R59" s="172" t="s">
        <v>378</v>
      </c>
      <c r="S59" s="172" t="s">
        <v>182</v>
      </c>
      <c r="T59" s="173" t="s">
        <v>182</v>
      </c>
      <c r="U59" s="157">
        <v>0.42599999999999999</v>
      </c>
      <c r="V59" s="157">
        <f>ROUND(E59*U59,2)</f>
        <v>5.1100000000000003</v>
      </c>
      <c r="W59" s="157"/>
      <c r="X59" s="157" t="s">
        <v>222</v>
      </c>
      <c r="Y59" s="157" t="s">
        <v>185</v>
      </c>
      <c r="Z59" s="146"/>
      <c r="AA59" s="146"/>
      <c r="AB59" s="146"/>
      <c r="AC59" s="146"/>
      <c r="AD59" s="146"/>
      <c r="AE59" s="146"/>
      <c r="AF59" s="146"/>
      <c r="AG59" s="146" t="s">
        <v>399</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2" x14ac:dyDescent="0.2">
      <c r="A60" s="153"/>
      <c r="B60" s="154"/>
      <c r="C60" s="192" t="s">
        <v>604</v>
      </c>
      <c r="D60" s="188"/>
      <c r="E60" s="189">
        <v>12</v>
      </c>
      <c r="F60" s="157"/>
      <c r="G60" s="157"/>
      <c r="H60" s="157"/>
      <c r="I60" s="157"/>
      <c r="J60" s="157"/>
      <c r="K60" s="157"/>
      <c r="L60" s="157"/>
      <c r="M60" s="157"/>
      <c r="N60" s="156"/>
      <c r="O60" s="156"/>
      <c r="P60" s="156"/>
      <c r="Q60" s="156"/>
      <c r="R60" s="157"/>
      <c r="S60" s="157"/>
      <c r="T60" s="157"/>
      <c r="U60" s="157"/>
      <c r="V60" s="157"/>
      <c r="W60" s="157"/>
      <c r="X60" s="157"/>
      <c r="Y60" s="157"/>
      <c r="Z60" s="146"/>
      <c r="AA60" s="146"/>
      <c r="AB60" s="146"/>
      <c r="AC60" s="146"/>
      <c r="AD60" s="146"/>
      <c r="AE60" s="146"/>
      <c r="AF60" s="146"/>
      <c r="AG60" s="146" t="s">
        <v>227</v>
      </c>
      <c r="AH60" s="146">
        <v>0</v>
      </c>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1" x14ac:dyDescent="0.2">
      <c r="A61" s="167">
        <v>26</v>
      </c>
      <c r="B61" s="168" t="s">
        <v>605</v>
      </c>
      <c r="C61" s="183" t="s">
        <v>606</v>
      </c>
      <c r="D61" s="169" t="s">
        <v>377</v>
      </c>
      <c r="E61" s="170">
        <v>12</v>
      </c>
      <c r="F61" s="171"/>
      <c r="G61" s="172">
        <f>ROUND(E61*F61,2)</f>
        <v>0</v>
      </c>
      <c r="H61" s="171"/>
      <c r="I61" s="172">
        <f>ROUND(E61*H61,2)</f>
        <v>0</v>
      </c>
      <c r="J61" s="171"/>
      <c r="K61" s="172">
        <f>ROUND(E61*J61,2)</f>
        <v>0</v>
      </c>
      <c r="L61" s="172">
        <v>21</v>
      </c>
      <c r="M61" s="172">
        <f>G61*(1+L61/100)</f>
        <v>0</v>
      </c>
      <c r="N61" s="170">
        <v>1E-3</v>
      </c>
      <c r="O61" s="170">
        <f>ROUND(E61*N61,2)</f>
        <v>0.01</v>
      </c>
      <c r="P61" s="170">
        <v>0</v>
      </c>
      <c r="Q61" s="170">
        <f>ROUND(E61*P61,2)</f>
        <v>0</v>
      </c>
      <c r="R61" s="172"/>
      <c r="S61" s="172" t="s">
        <v>256</v>
      </c>
      <c r="T61" s="173" t="s">
        <v>183</v>
      </c>
      <c r="U61" s="157">
        <v>0</v>
      </c>
      <c r="V61" s="157">
        <f>ROUND(E61*U61,2)</f>
        <v>0</v>
      </c>
      <c r="W61" s="157"/>
      <c r="X61" s="157" t="s">
        <v>415</v>
      </c>
      <c r="Y61" s="157" t="s">
        <v>185</v>
      </c>
      <c r="Z61" s="146"/>
      <c r="AA61" s="146"/>
      <c r="AB61" s="146"/>
      <c r="AC61" s="146"/>
      <c r="AD61" s="146"/>
      <c r="AE61" s="146"/>
      <c r="AF61" s="146"/>
      <c r="AG61" s="146" t="s">
        <v>416</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2" x14ac:dyDescent="0.2">
      <c r="A62" s="153"/>
      <c r="B62" s="154"/>
      <c r="C62" s="192" t="s">
        <v>607</v>
      </c>
      <c r="D62" s="188"/>
      <c r="E62" s="189">
        <v>12</v>
      </c>
      <c r="F62" s="157"/>
      <c r="G62" s="157"/>
      <c r="H62" s="157"/>
      <c r="I62" s="157"/>
      <c r="J62" s="157"/>
      <c r="K62" s="157"/>
      <c r="L62" s="157"/>
      <c r="M62" s="157"/>
      <c r="N62" s="156"/>
      <c r="O62" s="156"/>
      <c r="P62" s="156"/>
      <c r="Q62" s="156"/>
      <c r="R62" s="157"/>
      <c r="S62" s="157"/>
      <c r="T62" s="157"/>
      <c r="U62" s="157"/>
      <c r="V62" s="157"/>
      <c r="W62" s="157"/>
      <c r="X62" s="157"/>
      <c r="Y62" s="157"/>
      <c r="Z62" s="146"/>
      <c r="AA62" s="146"/>
      <c r="AB62" s="146"/>
      <c r="AC62" s="146"/>
      <c r="AD62" s="146"/>
      <c r="AE62" s="146"/>
      <c r="AF62" s="146"/>
      <c r="AG62" s="146" t="s">
        <v>227</v>
      </c>
      <c r="AH62" s="146">
        <v>5</v>
      </c>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1" x14ac:dyDescent="0.2">
      <c r="A63" s="153">
        <v>27</v>
      </c>
      <c r="B63" s="154" t="s">
        <v>608</v>
      </c>
      <c r="C63" s="195" t="s">
        <v>609</v>
      </c>
      <c r="D63" s="155" t="s">
        <v>0</v>
      </c>
      <c r="E63" s="194"/>
      <c r="F63" s="158"/>
      <c r="G63" s="157">
        <f>ROUND(E63*F63,2)</f>
        <v>0</v>
      </c>
      <c r="H63" s="158"/>
      <c r="I63" s="157">
        <f>ROUND(E63*H63,2)</f>
        <v>0</v>
      </c>
      <c r="J63" s="158"/>
      <c r="K63" s="157">
        <f>ROUND(E63*J63,2)</f>
        <v>0</v>
      </c>
      <c r="L63" s="157">
        <v>21</v>
      </c>
      <c r="M63" s="157">
        <f>G63*(1+L63/100)</f>
        <v>0</v>
      </c>
      <c r="N63" s="156">
        <v>0</v>
      </c>
      <c r="O63" s="156">
        <f>ROUND(E63*N63,2)</f>
        <v>0</v>
      </c>
      <c r="P63" s="156">
        <v>0</v>
      </c>
      <c r="Q63" s="156">
        <f>ROUND(E63*P63,2)</f>
        <v>0</v>
      </c>
      <c r="R63" s="157" t="s">
        <v>378</v>
      </c>
      <c r="S63" s="157" t="s">
        <v>182</v>
      </c>
      <c r="T63" s="157" t="s">
        <v>182</v>
      </c>
      <c r="U63" s="157">
        <v>0</v>
      </c>
      <c r="V63" s="157">
        <f>ROUND(E63*U63,2)</f>
        <v>0</v>
      </c>
      <c r="W63" s="157"/>
      <c r="X63" s="157" t="s">
        <v>393</v>
      </c>
      <c r="Y63" s="157" t="s">
        <v>185</v>
      </c>
      <c r="Z63" s="146"/>
      <c r="AA63" s="146"/>
      <c r="AB63" s="146"/>
      <c r="AC63" s="146"/>
      <c r="AD63" s="146"/>
      <c r="AE63" s="146"/>
      <c r="AF63" s="146"/>
      <c r="AG63" s="146" t="s">
        <v>394</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outlineLevel="2" x14ac:dyDescent="0.2">
      <c r="A64" s="153"/>
      <c r="B64" s="154"/>
      <c r="C64" s="262" t="s">
        <v>421</v>
      </c>
      <c r="D64" s="263"/>
      <c r="E64" s="263"/>
      <c r="F64" s="263"/>
      <c r="G64" s="263"/>
      <c r="H64" s="157"/>
      <c r="I64" s="157"/>
      <c r="J64" s="157"/>
      <c r="K64" s="157"/>
      <c r="L64" s="157"/>
      <c r="M64" s="157"/>
      <c r="N64" s="156"/>
      <c r="O64" s="156"/>
      <c r="P64" s="156"/>
      <c r="Q64" s="156"/>
      <c r="R64" s="157"/>
      <c r="S64" s="157"/>
      <c r="T64" s="157"/>
      <c r="U64" s="157"/>
      <c r="V64" s="157"/>
      <c r="W64" s="157"/>
      <c r="X64" s="157"/>
      <c r="Y64" s="157"/>
      <c r="Z64" s="146"/>
      <c r="AA64" s="146"/>
      <c r="AB64" s="146"/>
      <c r="AC64" s="146"/>
      <c r="AD64" s="146"/>
      <c r="AE64" s="146"/>
      <c r="AF64" s="146"/>
      <c r="AG64" s="146" t="s">
        <v>225</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x14ac:dyDescent="0.2">
      <c r="A65" s="160" t="s">
        <v>177</v>
      </c>
      <c r="B65" s="161" t="s">
        <v>127</v>
      </c>
      <c r="C65" s="182" t="s">
        <v>128</v>
      </c>
      <c r="D65" s="162"/>
      <c r="E65" s="163"/>
      <c r="F65" s="164"/>
      <c r="G65" s="164">
        <f>SUMIF(AG66:AG72,"&lt;&gt;NOR",G66:G72)</f>
        <v>0</v>
      </c>
      <c r="H65" s="164"/>
      <c r="I65" s="164">
        <f>SUM(I66:I72)</f>
        <v>0</v>
      </c>
      <c r="J65" s="164"/>
      <c r="K65" s="164">
        <f>SUM(K66:K72)</f>
        <v>0</v>
      </c>
      <c r="L65" s="164"/>
      <c r="M65" s="164">
        <f>SUM(M66:M72)</f>
        <v>0</v>
      </c>
      <c r="N65" s="163"/>
      <c r="O65" s="163">
        <f>SUM(O66:O72)</f>
        <v>0</v>
      </c>
      <c r="P65" s="163"/>
      <c r="Q65" s="163">
        <f>SUM(Q66:Q72)</f>
        <v>0</v>
      </c>
      <c r="R65" s="164"/>
      <c r="S65" s="164"/>
      <c r="T65" s="165"/>
      <c r="U65" s="159"/>
      <c r="V65" s="159">
        <f>SUM(V66:V72)</f>
        <v>1.0299999999999998</v>
      </c>
      <c r="W65" s="159"/>
      <c r="X65" s="159"/>
      <c r="Y65" s="159"/>
      <c r="AG65" t="s">
        <v>178</v>
      </c>
    </row>
    <row r="66" spans="1:60" outlineLevel="1" x14ac:dyDescent="0.2">
      <c r="A66" s="167">
        <v>28</v>
      </c>
      <c r="B66" s="168" t="s">
        <v>610</v>
      </c>
      <c r="C66" s="183" t="s">
        <v>611</v>
      </c>
      <c r="D66" s="169" t="s">
        <v>230</v>
      </c>
      <c r="E66" s="170">
        <v>0.6</v>
      </c>
      <c r="F66" s="171"/>
      <c r="G66" s="172">
        <f>ROUND(E66*F66,2)</f>
        <v>0</v>
      </c>
      <c r="H66" s="171"/>
      <c r="I66" s="172">
        <f>ROUND(E66*H66,2)</f>
        <v>0</v>
      </c>
      <c r="J66" s="171"/>
      <c r="K66" s="172">
        <f>ROUND(E66*J66,2)</f>
        <v>0</v>
      </c>
      <c r="L66" s="172">
        <v>21</v>
      </c>
      <c r="M66" s="172">
        <f>G66*(1+L66/100)</f>
        <v>0</v>
      </c>
      <c r="N66" s="170">
        <v>3.1E-4</v>
      </c>
      <c r="O66" s="170">
        <f>ROUND(E66*N66,2)</f>
        <v>0</v>
      </c>
      <c r="P66" s="170">
        <v>0</v>
      </c>
      <c r="Q66" s="170">
        <f>ROUND(E66*P66,2)</f>
        <v>0</v>
      </c>
      <c r="R66" s="172" t="s">
        <v>612</v>
      </c>
      <c r="S66" s="172" t="s">
        <v>182</v>
      </c>
      <c r="T66" s="173" t="s">
        <v>182</v>
      </c>
      <c r="U66" s="157">
        <v>0.40300000000000002</v>
      </c>
      <c r="V66" s="157">
        <f>ROUND(E66*U66,2)</f>
        <v>0.24</v>
      </c>
      <c r="W66" s="157"/>
      <c r="X66" s="157" t="s">
        <v>222</v>
      </c>
      <c r="Y66" s="157" t="s">
        <v>185</v>
      </c>
      <c r="Z66" s="146"/>
      <c r="AA66" s="146"/>
      <c r="AB66" s="146"/>
      <c r="AC66" s="146"/>
      <c r="AD66" s="146"/>
      <c r="AE66" s="146"/>
      <c r="AF66" s="146"/>
      <c r="AG66" s="146" t="s">
        <v>223</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outlineLevel="2" x14ac:dyDescent="0.2">
      <c r="A67" s="153"/>
      <c r="B67" s="154"/>
      <c r="C67" s="192" t="s">
        <v>613</v>
      </c>
      <c r="D67" s="188"/>
      <c r="E67" s="189">
        <v>0.6</v>
      </c>
      <c r="F67" s="157"/>
      <c r="G67" s="157"/>
      <c r="H67" s="157"/>
      <c r="I67" s="157"/>
      <c r="J67" s="157"/>
      <c r="K67" s="157"/>
      <c r="L67" s="157"/>
      <c r="M67" s="157"/>
      <c r="N67" s="156"/>
      <c r="O67" s="156"/>
      <c r="P67" s="156"/>
      <c r="Q67" s="156"/>
      <c r="R67" s="157"/>
      <c r="S67" s="157"/>
      <c r="T67" s="157"/>
      <c r="U67" s="157"/>
      <c r="V67" s="157"/>
      <c r="W67" s="157"/>
      <c r="X67" s="157"/>
      <c r="Y67" s="157"/>
      <c r="Z67" s="146"/>
      <c r="AA67" s="146"/>
      <c r="AB67" s="146"/>
      <c r="AC67" s="146"/>
      <c r="AD67" s="146"/>
      <c r="AE67" s="146"/>
      <c r="AF67" s="146"/>
      <c r="AG67" s="146" t="s">
        <v>227</v>
      </c>
      <c r="AH67" s="146">
        <v>5</v>
      </c>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outlineLevel="1" x14ac:dyDescent="0.2">
      <c r="A68" s="167">
        <v>29</v>
      </c>
      <c r="B68" s="168" t="s">
        <v>614</v>
      </c>
      <c r="C68" s="183" t="s">
        <v>615</v>
      </c>
      <c r="D68" s="169" t="s">
        <v>230</v>
      </c>
      <c r="E68" s="170">
        <v>0.6</v>
      </c>
      <c r="F68" s="171"/>
      <c r="G68" s="172">
        <f>ROUND(E68*F68,2)</f>
        <v>0</v>
      </c>
      <c r="H68" s="171"/>
      <c r="I68" s="172">
        <f>ROUND(E68*H68,2)</f>
        <v>0</v>
      </c>
      <c r="J68" s="171"/>
      <c r="K68" s="172">
        <f>ROUND(E68*J68,2)</f>
        <v>0</v>
      </c>
      <c r="L68" s="172">
        <v>21</v>
      </c>
      <c r="M68" s="172">
        <f>G68*(1+L68/100)</f>
        <v>0</v>
      </c>
      <c r="N68" s="170">
        <v>8.0000000000000007E-5</v>
      </c>
      <c r="O68" s="170">
        <f>ROUND(E68*N68,2)</f>
        <v>0</v>
      </c>
      <c r="P68" s="170">
        <v>0</v>
      </c>
      <c r="Q68" s="170">
        <f>ROUND(E68*P68,2)</f>
        <v>0</v>
      </c>
      <c r="R68" s="172" t="s">
        <v>612</v>
      </c>
      <c r="S68" s="172" t="s">
        <v>182</v>
      </c>
      <c r="T68" s="173" t="s">
        <v>182</v>
      </c>
      <c r="U68" s="157">
        <v>0.156</v>
      </c>
      <c r="V68" s="157">
        <f>ROUND(E68*U68,2)</f>
        <v>0.09</v>
      </c>
      <c r="W68" s="157"/>
      <c r="X68" s="157" t="s">
        <v>222</v>
      </c>
      <c r="Y68" s="157" t="s">
        <v>185</v>
      </c>
      <c r="Z68" s="146"/>
      <c r="AA68" s="146"/>
      <c r="AB68" s="146"/>
      <c r="AC68" s="146"/>
      <c r="AD68" s="146"/>
      <c r="AE68" s="146"/>
      <c r="AF68" s="146"/>
      <c r="AG68" s="146" t="s">
        <v>223</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2" x14ac:dyDescent="0.2">
      <c r="A69" s="153"/>
      <c r="B69" s="154"/>
      <c r="C69" s="192" t="s">
        <v>616</v>
      </c>
      <c r="D69" s="188"/>
      <c r="E69" s="189">
        <v>0.6</v>
      </c>
      <c r="F69" s="157"/>
      <c r="G69" s="157"/>
      <c r="H69" s="157"/>
      <c r="I69" s="157"/>
      <c r="J69" s="157"/>
      <c r="K69" s="157"/>
      <c r="L69" s="157"/>
      <c r="M69" s="157"/>
      <c r="N69" s="156"/>
      <c r="O69" s="156"/>
      <c r="P69" s="156"/>
      <c r="Q69" s="156"/>
      <c r="R69" s="157"/>
      <c r="S69" s="157"/>
      <c r="T69" s="157"/>
      <c r="U69" s="157"/>
      <c r="V69" s="157"/>
      <c r="W69" s="157"/>
      <c r="X69" s="157"/>
      <c r="Y69" s="157"/>
      <c r="Z69" s="146"/>
      <c r="AA69" s="146"/>
      <c r="AB69" s="146"/>
      <c r="AC69" s="146"/>
      <c r="AD69" s="146"/>
      <c r="AE69" s="146"/>
      <c r="AF69" s="146"/>
      <c r="AG69" s="146" t="s">
        <v>227</v>
      </c>
      <c r="AH69" s="146">
        <v>0</v>
      </c>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ht="22.5" outlineLevel="1" x14ac:dyDescent="0.2">
      <c r="A70" s="167">
        <v>30</v>
      </c>
      <c r="B70" s="168" t="s">
        <v>617</v>
      </c>
      <c r="C70" s="183" t="s">
        <v>618</v>
      </c>
      <c r="D70" s="169" t="s">
        <v>309</v>
      </c>
      <c r="E70" s="170">
        <v>8</v>
      </c>
      <c r="F70" s="171"/>
      <c r="G70" s="172">
        <f>ROUND(E70*F70,2)</f>
        <v>0</v>
      </c>
      <c r="H70" s="171"/>
      <c r="I70" s="172">
        <f>ROUND(E70*H70,2)</f>
        <v>0</v>
      </c>
      <c r="J70" s="171"/>
      <c r="K70" s="172">
        <f>ROUND(E70*J70,2)</f>
        <v>0</v>
      </c>
      <c r="L70" s="172">
        <v>21</v>
      </c>
      <c r="M70" s="172">
        <f>G70*(1+L70/100)</f>
        <v>0</v>
      </c>
      <c r="N70" s="170">
        <v>6.9999999999999994E-5</v>
      </c>
      <c r="O70" s="170">
        <f>ROUND(E70*N70,2)</f>
        <v>0</v>
      </c>
      <c r="P70" s="170">
        <v>0</v>
      </c>
      <c r="Q70" s="170">
        <f>ROUND(E70*P70,2)</f>
        <v>0</v>
      </c>
      <c r="R70" s="172" t="s">
        <v>612</v>
      </c>
      <c r="S70" s="172" t="s">
        <v>182</v>
      </c>
      <c r="T70" s="173" t="s">
        <v>182</v>
      </c>
      <c r="U70" s="157">
        <v>8.6999999999999994E-2</v>
      </c>
      <c r="V70" s="157">
        <f>ROUND(E70*U70,2)</f>
        <v>0.7</v>
      </c>
      <c r="W70" s="157"/>
      <c r="X70" s="157" t="s">
        <v>222</v>
      </c>
      <c r="Y70" s="157" t="s">
        <v>185</v>
      </c>
      <c r="Z70" s="146"/>
      <c r="AA70" s="146"/>
      <c r="AB70" s="146"/>
      <c r="AC70" s="146"/>
      <c r="AD70" s="146"/>
      <c r="AE70" s="146"/>
      <c r="AF70" s="146"/>
      <c r="AG70" s="146" t="s">
        <v>223</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outlineLevel="2" x14ac:dyDescent="0.2">
      <c r="A71" s="153"/>
      <c r="B71" s="154"/>
      <c r="C71" s="260" t="s">
        <v>619</v>
      </c>
      <c r="D71" s="261"/>
      <c r="E71" s="261"/>
      <c r="F71" s="261"/>
      <c r="G71" s="261"/>
      <c r="H71" s="157"/>
      <c r="I71" s="157"/>
      <c r="J71" s="157"/>
      <c r="K71" s="157"/>
      <c r="L71" s="157"/>
      <c r="M71" s="157"/>
      <c r="N71" s="156"/>
      <c r="O71" s="156"/>
      <c r="P71" s="156"/>
      <c r="Q71" s="156"/>
      <c r="R71" s="157"/>
      <c r="S71" s="157"/>
      <c r="T71" s="157"/>
      <c r="U71" s="157"/>
      <c r="V71" s="157"/>
      <c r="W71" s="157"/>
      <c r="X71" s="157"/>
      <c r="Y71" s="157"/>
      <c r="Z71" s="146"/>
      <c r="AA71" s="146"/>
      <c r="AB71" s="146"/>
      <c r="AC71" s="146"/>
      <c r="AD71" s="146"/>
      <c r="AE71" s="146"/>
      <c r="AF71" s="146"/>
      <c r="AG71" s="146" t="s">
        <v>225</v>
      </c>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2" x14ac:dyDescent="0.2">
      <c r="A72" s="153"/>
      <c r="B72" s="154"/>
      <c r="C72" s="192" t="s">
        <v>551</v>
      </c>
      <c r="D72" s="188"/>
      <c r="E72" s="189">
        <v>8</v>
      </c>
      <c r="F72" s="157"/>
      <c r="G72" s="157"/>
      <c r="H72" s="157"/>
      <c r="I72" s="157"/>
      <c r="J72" s="157"/>
      <c r="K72" s="157"/>
      <c r="L72" s="157"/>
      <c r="M72" s="157"/>
      <c r="N72" s="156"/>
      <c r="O72" s="156"/>
      <c r="P72" s="156"/>
      <c r="Q72" s="156"/>
      <c r="R72" s="157"/>
      <c r="S72" s="157"/>
      <c r="T72" s="157"/>
      <c r="U72" s="157"/>
      <c r="V72" s="157"/>
      <c r="W72" s="157"/>
      <c r="X72" s="157"/>
      <c r="Y72" s="157"/>
      <c r="Z72" s="146"/>
      <c r="AA72" s="146"/>
      <c r="AB72" s="146"/>
      <c r="AC72" s="146"/>
      <c r="AD72" s="146"/>
      <c r="AE72" s="146"/>
      <c r="AF72" s="146"/>
      <c r="AG72" s="146" t="s">
        <v>227</v>
      </c>
      <c r="AH72" s="146">
        <v>5</v>
      </c>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x14ac:dyDescent="0.2">
      <c r="A73" s="3"/>
      <c r="B73" s="4"/>
      <c r="C73" s="185"/>
      <c r="D73" s="6"/>
      <c r="E73" s="3"/>
      <c r="F73" s="3"/>
      <c r="G73" s="3"/>
      <c r="H73" s="3"/>
      <c r="I73" s="3"/>
      <c r="J73" s="3"/>
      <c r="K73" s="3"/>
      <c r="L73" s="3"/>
      <c r="M73" s="3"/>
      <c r="N73" s="3"/>
      <c r="O73" s="3"/>
      <c r="P73" s="3"/>
      <c r="Q73" s="3"/>
      <c r="R73" s="3"/>
      <c r="S73" s="3"/>
      <c r="T73" s="3"/>
      <c r="U73" s="3"/>
      <c r="V73" s="3"/>
      <c r="W73" s="3"/>
      <c r="X73" s="3"/>
      <c r="Y73" s="3"/>
      <c r="AE73">
        <v>15</v>
      </c>
      <c r="AF73">
        <v>21</v>
      </c>
      <c r="AG73" t="s">
        <v>163</v>
      </c>
    </row>
    <row r="74" spans="1:60" x14ac:dyDescent="0.2">
      <c r="A74" s="149"/>
      <c r="B74" s="150" t="s">
        <v>29</v>
      </c>
      <c r="C74" s="186"/>
      <c r="D74" s="151"/>
      <c r="E74" s="152"/>
      <c r="F74" s="152"/>
      <c r="G74" s="166">
        <f>G8+G15+G26+G34+G58+G65</f>
        <v>0</v>
      </c>
      <c r="H74" s="3"/>
      <c r="I74" s="3"/>
      <c r="J74" s="3"/>
      <c r="K74" s="3"/>
      <c r="L74" s="3"/>
      <c r="M74" s="3"/>
      <c r="N74" s="3"/>
      <c r="O74" s="3"/>
      <c r="P74" s="3"/>
      <c r="Q74" s="3"/>
      <c r="R74" s="3"/>
      <c r="S74" s="3"/>
      <c r="T74" s="3"/>
      <c r="U74" s="3"/>
      <c r="V74" s="3"/>
      <c r="W74" s="3"/>
      <c r="X74" s="3"/>
      <c r="Y74" s="3"/>
      <c r="AE74">
        <f>SUMIF(L7:L72,AE73,G7:G72)</f>
        <v>0</v>
      </c>
      <c r="AF74">
        <f>SUMIF(L7:L72,AF73,G7:G72)</f>
        <v>0</v>
      </c>
      <c r="AG74" t="s">
        <v>215</v>
      </c>
    </row>
    <row r="75" spans="1:60" x14ac:dyDescent="0.2">
      <c r="C75" s="187"/>
      <c r="D75" s="10"/>
      <c r="AG75" t="s">
        <v>216</v>
      </c>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mWYz6UwwRRkQSCMCXhfmLXZpo7Uz2HT+VGmVPBdyuov0k0MbHyLLoBbZXzggiJLZI1ANpe8sdnU6VkaszlrBQ==" saltValue="OHoTK/RA3+VyWiAEhGnSVw==" spinCount="100000" sheet="1" formatRows="0"/>
  <mergeCells count="7">
    <mergeCell ref="C71:G71"/>
    <mergeCell ref="A1:G1"/>
    <mergeCell ref="C2:G2"/>
    <mergeCell ref="C3:G3"/>
    <mergeCell ref="C4:G4"/>
    <mergeCell ref="C14:G14"/>
    <mergeCell ref="C64:G64"/>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217</v>
      </c>
      <c r="B1" s="253"/>
      <c r="C1" s="253"/>
      <c r="D1" s="253"/>
      <c r="E1" s="253"/>
      <c r="F1" s="253"/>
      <c r="G1" s="253"/>
      <c r="AG1" t="s">
        <v>149</v>
      </c>
    </row>
    <row r="2" spans="1:60" ht="24.95" customHeight="1" x14ac:dyDescent="0.2">
      <c r="A2" s="50" t="s">
        <v>7</v>
      </c>
      <c r="B2" s="49" t="s">
        <v>41</v>
      </c>
      <c r="C2" s="254" t="s">
        <v>42</v>
      </c>
      <c r="D2" s="255"/>
      <c r="E2" s="255"/>
      <c r="F2" s="255"/>
      <c r="G2" s="256"/>
      <c r="AG2" t="s">
        <v>150</v>
      </c>
    </row>
    <row r="3" spans="1:60" ht="24.95" customHeight="1" x14ac:dyDescent="0.2">
      <c r="A3" s="50" t="s">
        <v>8</v>
      </c>
      <c r="B3" s="49" t="s">
        <v>54</v>
      </c>
      <c r="C3" s="254" t="s">
        <v>55</v>
      </c>
      <c r="D3" s="255"/>
      <c r="E3" s="255"/>
      <c r="F3" s="255"/>
      <c r="G3" s="256"/>
      <c r="AC3" s="120" t="s">
        <v>150</v>
      </c>
      <c r="AG3" t="s">
        <v>153</v>
      </c>
    </row>
    <row r="4" spans="1:60" ht="24.95" customHeight="1" x14ac:dyDescent="0.2">
      <c r="A4" s="139" t="s">
        <v>9</v>
      </c>
      <c r="B4" s="140" t="s">
        <v>64</v>
      </c>
      <c r="C4" s="257" t="s">
        <v>65</v>
      </c>
      <c r="D4" s="258"/>
      <c r="E4" s="258"/>
      <c r="F4" s="258"/>
      <c r="G4" s="259"/>
      <c r="AG4" t="s">
        <v>154</v>
      </c>
    </row>
    <row r="5" spans="1:60" x14ac:dyDescent="0.2">
      <c r="D5" s="10"/>
    </row>
    <row r="6" spans="1:60" ht="38.25" x14ac:dyDescent="0.2">
      <c r="A6" s="142" t="s">
        <v>155</v>
      </c>
      <c r="B6" s="144" t="s">
        <v>156</v>
      </c>
      <c r="C6" s="144" t="s">
        <v>157</v>
      </c>
      <c r="D6" s="143" t="s">
        <v>158</v>
      </c>
      <c r="E6" s="142" t="s">
        <v>159</v>
      </c>
      <c r="F6" s="141" t="s">
        <v>160</v>
      </c>
      <c r="G6" s="142" t="s">
        <v>29</v>
      </c>
      <c r="H6" s="145" t="s">
        <v>30</v>
      </c>
      <c r="I6" s="145" t="s">
        <v>161</v>
      </c>
      <c r="J6" s="145" t="s">
        <v>31</v>
      </c>
      <c r="K6" s="145" t="s">
        <v>162</v>
      </c>
      <c r="L6" s="145" t="s">
        <v>163</v>
      </c>
      <c r="M6" s="145" t="s">
        <v>164</v>
      </c>
      <c r="N6" s="145" t="s">
        <v>165</v>
      </c>
      <c r="O6" s="145" t="s">
        <v>166</v>
      </c>
      <c r="P6" s="145" t="s">
        <v>167</v>
      </c>
      <c r="Q6" s="145" t="s">
        <v>168</v>
      </c>
      <c r="R6" s="145" t="s">
        <v>169</v>
      </c>
      <c r="S6" s="145" t="s">
        <v>170</v>
      </c>
      <c r="T6" s="145" t="s">
        <v>171</v>
      </c>
      <c r="U6" s="145" t="s">
        <v>172</v>
      </c>
      <c r="V6" s="145" t="s">
        <v>173</v>
      </c>
      <c r="W6" s="145" t="s">
        <v>174</v>
      </c>
      <c r="X6" s="145" t="s">
        <v>175</v>
      </c>
      <c r="Y6" s="145" t="s">
        <v>176</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0" t="s">
        <v>177</v>
      </c>
      <c r="B8" s="161" t="s">
        <v>129</v>
      </c>
      <c r="C8" s="182" t="s">
        <v>130</v>
      </c>
      <c r="D8" s="162"/>
      <c r="E8" s="163"/>
      <c r="F8" s="164"/>
      <c r="G8" s="164">
        <f>SUMIF(AG9:AG22,"&lt;&gt;NOR",G9:G22)</f>
        <v>0</v>
      </c>
      <c r="H8" s="164"/>
      <c r="I8" s="164">
        <f>SUM(I9:I22)</f>
        <v>0</v>
      </c>
      <c r="J8" s="164"/>
      <c r="K8" s="164">
        <f>SUM(K9:K22)</f>
        <v>0</v>
      </c>
      <c r="L8" s="164"/>
      <c r="M8" s="164">
        <f>SUM(M9:M22)</f>
        <v>0</v>
      </c>
      <c r="N8" s="163"/>
      <c r="O8" s="163">
        <f>SUM(O9:O22)</f>
        <v>0.31000000000000005</v>
      </c>
      <c r="P8" s="163"/>
      <c r="Q8" s="163">
        <f>SUM(Q9:Q22)</f>
        <v>0</v>
      </c>
      <c r="R8" s="164"/>
      <c r="S8" s="164"/>
      <c r="T8" s="165"/>
      <c r="U8" s="159"/>
      <c r="V8" s="159">
        <f>SUM(V9:V22)</f>
        <v>165.95999999999998</v>
      </c>
      <c r="W8" s="159"/>
      <c r="X8" s="159"/>
      <c r="Y8" s="159"/>
      <c r="AG8" t="s">
        <v>178</v>
      </c>
    </row>
    <row r="9" spans="1:60" outlineLevel="1" x14ac:dyDescent="0.2">
      <c r="A9" s="175">
        <v>1</v>
      </c>
      <c r="B9" s="176" t="s">
        <v>620</v>
      </c>
      <c r="C9" s="184" t="s">
        <v>621</v>
      </c>
      <c r="D9" s="177" t="s">
        <v>309</v>
      </c>
      <c r="E9" s="178">
        <v>250</v>
      </c>
      <c r="F9" s="179"/>
      <c r="G9" s="180">
        <f t="shared" ref="G9:G22" si="0">ROUND(E9*F9,2)</f>
        <v>0</v>
      </c>
      <c r="H9" s="179"/>
      <c r="I9" s="180">
        <f t="shared" ref="I9:I22" si="1">ROUND(E9*H9,2)</f>
        <v>0</v>
      </c>
      <c r="J9" s="179"/>
      <c r="K9" s="180">
        <f t="shared" ref="K9:K22" si="2">ROUND(E9*J9,2)</f>
        <v>0</v>
      </c>
      <c r="L9" s="180">
        <v>21</v>
      </c>
      <c r="M9" s="180">
        <f t="shared" ref="M9:M22" si="3">G9*(1+L9/100)</f>
        <v>0</v>
      </c>
      <c r="N9" s="178">
        <v>1.6000000000000001E-4</v>
      </c>
      <c r="O9" s="178">
        <f t="shared" ref="O9:O22" si="4">ROUND(E9*N9,2)</f>
        <v>0.04</v>
      </c>
      <c r="P9" s="178">
        <v>0</v>
      </c>
      <c r="Q9" s="178">
        <f t="shared" ref="Q9:Q22" si="5">ROUND(E9*P9,2)</f>
        <v>0</v>
      </c>
      <c r="R9" s="180" t="s">
        <v>622</v>
      </c>
      <c r="S9" s="180" t="s">
        <v>182</v>
      </c>
      <c r="T9" s="181" t="s">
        <v>182</v>
      </c>
      <c r="U9" s="157">
        <v>9.955E-2</v>
      </c>
      <c r="V9" s="157">
        <f t="shared" ref="V9:V22" si="6">ROUND(E9*U9,2)</f>
        <v>24.89</v>
      </c>
      <c r="W9" s="157"/>
      <c r="X9" s="157" t="s">
        <v>222</v>
      </c>
      <c r="Y9" s="157" t="s">
        <v>185</v>
      </c>
      <c r="Z9" s="146"/>
      <c r="AA9" s="146"/>
      <c r="AB9" s="146"/>
      <c r="AC9" s="146"/>
      <c r="AD9" s="146"/>
      <c r="AE9" s="146"/>
      <c r="AF9" s="146"/>
      <c r="AG9" s="146" t="s">
        <v>223</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ht="22.5" outlineLevel="1" x14ac:dyDescent="0.2">
      <c r="A10" s="175">
        <v>2</v>
      </c>
      <c r="B10" s="176" t="s">
        <v>623</v>
      </c>
      <c r="C10" s="184" t="s">
        <v>624</v>
      </c>
      <c r="D10" s="177" t="s">
        <v>309</v>
      </c>
      <c r="E10" s="178">
        <v>280</v>
      </c>
      <c r="F10" s="179"/>
      <c r="G10" s="180">
        <f t="shared" si="0"/>
        <v>0</v>
      </c>
      <c r="H10" s="179"/>
      <c r="I10" s="180">
        <f t="shared" si="1"/>
        <v>0</v>
      </c>
      <c r="J10" s="179"/>
      <c r="K10" s="180">
        <f t="shared" si="2"/>
        <v>0</v>
      </c>
      <c r="L10" s="180">
        <v>21</v>
      </c>
      <c r="M10" s="180">
        <f t="shared" si="3"/>
        <v>0</v>
      </c>
      <c r="N10" s="178">
        <v>1.9000000000000001E-4</v>
      </c>
      <c r="O10" s="178">
        <f t="shared" si="4"/>
        <v>0.05</v>
      </c>
      <c r="P10" s="178">
        <v>0</v>
      </c>
      <c r="Q10" s="178">
        <f t="shared" si="5"/>
        <v>0</v>
      </c>
      <c r="R10" s="180" t="s">
        <v>622</v>
      </c>
      <c r="S10" s="180" t="s">
        <v>182</v>
      </c>
      <c r="T10" s="181" t="s">
        <v>182</v>
      </c>
      <c r="U10" s="157">
        <v>9.955E-2</v>
      </c>
      <c r="V10" s="157">
        <f t="shared" si="6"/>
        <v>27.87</v>
      </c>
      <c r="W10" s="157"/>
      <c r="X10" s="157" t="s">
        <v>222</v>
      </c>
      <c r="Y10" s="157" t="s">
        <v>185</v>
      </c>
      <c r="Z10" s="146"/>
      <c r="AA10" s="146"/>
      <c r="AB10" s="146"/>
      <c r="AC10" s="146"/>
      <c r="AD10" s="146"/>
      <c r="AE10" s="146"/>
      <c r="AF10" s="146"/>
      <c r="AG10" s="146" t="s">
        <v>223</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
      <c r="A11" s="175">
        <v>3</v>
      </c>
      <c r="B11" s="176" t="s">
        <v>625</v>
      </c>
      <c r="C11" s="184" t="s">
        <v>626</v>
      </c>
      <c r="D11" s="177" t="s">
        <v>309</v>
      </c>
      <c r="E11" s="178">
        <v>320</v>
      </c>
      <c r="F11" s="179"/>
      <c r="G11" s="180">
        <f t="shared" si="0"/>
        <v>0</v>
      </c>
      <c r="H11" s="179"/>
      <c r="I11" s="180">
        <f t="shared" si="1"/>
        <v>0</v>
      </c>
      <c r="J11" s="179"/>
      <c r="K11" s="180">
        <f t="shared" si="2"/>
        <v>0</v>
      </c>
      <c r="L11" s="180">
        <v>21</v>
      </c>
      <c r="M11" s="180">
        <f t="shared" si="3"/>
        <v>0</v>
      </c>
      <c r="N11" s="178">
        <v>2.3000000000000001E-4</v>
      </c>
      <c r="O11" s="178">
        <f t="shared" si="4"/>
        <v>7.0000000000000007E-2</v>
      </c>
      <c r="P11" s="178">
        <v>0</v>
      </c>
      <c r="Q11" s="178">
        <f t="shared" si="5"/>
        <v>0</v>
      </c>
      <c r="R11" s="180"/>
      <c r="S11" s="180" t="s">
        <v>182</v>
      </c>
      <c r="T11" s="181" t="s">
        <v>182</v>
      </c>
      <c r="U11" s="157">
        <v>0.1</v>
      </c>
      <c r="V11" s="157">
        <f t="shared" si="6"/>
        <v>32</v>
      </c>
      <c r="W11" s="157"/>
      <c r="X11" s="157" t="s">
        <v>222</v>
      </c>
      <c r="Y11" s="157" t="s">
        <v>185</v>
      </c>
      <c r="Z11" s="146"/>
      <c r="AA11" s="146"/>
      <c r="AB11" s="146"/>
      <c r="AC11" s="146"/>
      <c r="AD11" s="146"/>
      <c r="AE11" s="146"/>
      <c r="AF11" s="146"/>
      <c r="AG11" s="146" t="s">
        <v>223</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75">
        <v>4</v>
      </c>
      <c r="B12" s="176" t="s">
        <v>627</v>
      </c>
      <c r="C12" s="184" t="s">
        <v>628</v>
      </c>
      <c r="D12" s="177" t="s">
        <v>309</v>
      </c>
      <c r="E12" s="178">
        <v>50</v>
      </c>
      <c r="F12" s="179"/>
      <c r="G12" s="180">
        <f t="shared" si="0"/>
        <v>0</v>
      </c>
      <c r="H12" s="179"/>
      <c r="I12" s="180">
        <f t="shared" si="1"/>
        <v>0</v>
      </c>
      <c r="J12" s="179"/>
      <c r="K12" s="180">
        <f t="shared" si="2"/>
        <v>0</v>
      </c>
      <c r="L12" s="180">
        <v>21</v>
      </c>
      <c r="M12" s="180">
        <f t="shared" si="3"/>
        <v>0</v>
      </c>
      <c r="N12" s="178">
        <v>3.2000000000000003E-4</v>
      </c>
      <c r="O12" s="178">
        <f t="shared" si="4"/>
        <v>0.02</v>
      </c>
      <c r="P12" s="178">
        <v>0</v>
      </c>
      <c r="Q12" s="178">
        <f t="shared" si="5"/>
        <v>0</v>
      </c>
      <c r="R12" s="180"/>
      <c r="S12" s="180" t="s">
        <v>182</v>
      </c>
      <c r="T12" s="181" t="s">
        <v>182</v>
      </c>
      <c r="U12" s="157">
        <v>7.0000000000000007E-2</v>
      </c>
      <c r="V12" s="157">
        <f t="shared" si="6"/>
        <v>3.5</v>
      </c>
      <c r="W12" s="157"/>
      <c r="X12" s="157" t="s">
        <v>222</v>
      </c>
      <c r="Y12" s="157" t="s">
        <v>185</v>
      </c>
      <c r="Z12" s="146"/>
      <c r="AA12" s="146"/>
      <c r="AB12" s="146"/>
      <c r="AC12" s="146"/>
      <c r="AD12" s="146"/>
      <c r="AE12" s="146"/>
      <c r="AF12" s="146"/>
      <c r="AG12" s="146" t="s">
        <v>223</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ht="22.5" outlineLevel="1" x14ac:dyDescent="0.2">
      <c r="A13" s="175">
        <v>5</v>
      </c>
      <c r="B13" s="176" t="s">
        <v>629</v>
      </c>
      <c r="C13" s="184" t="s">
        <v>630</v>
      </c>
      <c r="D13" s="177" t="s">
        <v>309</v>
      </c>
      <c r="E13" s="178">
        <v>180</v>
      </c>
      <c r="F13" s="179"/>
      <c r="G13" s="180">
        <f t="shared" si="0"/>
        <v>0</v>
      </c>
      <c r="H13" s="179"/>
      <c r="I13" s="180">
        <f t="shared" si="1"/>
        <v>0</v>
      </c>
      <c r="J13" s="179"/>
      <c r="K13" s="180">
        <f t="shared" si="2"/>
        <v>0</v>
      </c>
      <c r="L13" s="180">
        <v>21</v>
      </c>
      <c r="M13" s="180">
        <f t="shared" si="3"/>
        <v>0</v>
      </c>
      <c r="N13" s="178">
        <v>2.2000000000000001E-4</v>
      </c>
      <c r="O13" s="178">
        <f t="shared" si="4"/>
        <v>0.04</v>
      </c>
      <c r="P13" s="178">
        <v>0</v>
      </c>
      <c r="Q13" s="178">
        <f t="shared" si="5"/>
        <v>0</v>
      </c>
      <c r="R13" s="180" t="s">
        <v>622</v>
      </c>
      <c r="S13" s="180" t="s">
        <v>182</v>
      </c>
      <c r="T13" s="181" t="s">
        <v>182</v>
      </c>
      <c r="U13" s="157">
        <v>0.1</v>
      </c>
      <c r="V13" s="157">
        <f t="shared" si="6"/>
        <v>18</v>
      </c>
      <c r="W13" s="157"/>
      <c r="X13" s="157" t="s">
        <v>222</v>
      </c>
      <c r="Y13" s="157" t="s">
        <v>185</v>
      </c>
      <c r="Z13" s="146"/>
      <c r="AA13" s="146"/>
      <c r="AB13" s="146"/>
      <c r="AC13" s="146"/>
      <c r="AD13" s="146"/>
      <c r="AE13" s="146"/>
      <c r="AF13" s="146"/>
      <c r="AG13" s="146" t="s">
        <v>223</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ht="22.5" outlineLevel="1" x14ac:dyDescent="0.2">
      <c r="A14" s="175">
        <v>6</v>
      </c>
      <c r="B14" s="176" t="s">
        <v>631</v>
      </c>
      <c r="C14" s="184" t="s">
        <v>632</v>
      </c>
      <c r="D14" s="177" t="s">
        <v>309</v>
      </c>
      <c r="E14" s="178">
        <v>60</v>
      </c>
      <c r="F14" s="179"/>
      <c r="G14" s="180">
        <f t="shared" si="0"/>
        <v>0</v>
      </c>
      <c r="H14" s="179"/>
      <c r="I14" s="180">
        <f t="shared" si="1"/>
        <v>0</v>
      </c>
      <c r="J14" s="179"/>
      <c r="K14" s="180">
        <f t="shared" si="2"/>
        <v>0</v>
      </c>
      <c r="L14" s="180">
        <v>21</v>
      </c>
      <c r="M14" s="180">
        <f t="shared" si="3"/>
        <v>0</v>
      </c>
      <c r="N14" s="178">
        <v>2.7E-4</v>
      </c>
      <c r="O14" s="178">
        <f t="shared" si="4"/>
        <v>0.02</v>
      </c>
      <c r="P14" s="178">
        <v>0</v>
      </c>
      <c r="Q14" s="178">
        <f t="shared" si="5"/>
        <v>0</v>
      </c>
      <c r="R14" s="180" t="s">
        <v>622</v>
      </c>
      <c r="S14" s="180" t="s">
        <v>182</v>
      </c>
      <c r="T14" s="181" t="s">
        <v>182</v>
      </c>
      <c r="U14" s="157">
        <v>0.08</v>
      </c>
      <c r="V14" s="157">
        <f t="shared" si="6"/>
        <v>4.8</v>
      </c>
      <c r="W14" s="157"/>
      <c r="X14" s="157" t="s">
        <v>222</v>
      </c>
      <c r="Y14" s="157" t="s">
        <v>185</v>
      </c>
      <c r="Z14" s="146"/>
      <c r="AA14" s="146"/>
      <c r="AB14" s="146"/>
      <c r="AC14" s="146"/>
      <c r="AD14" s="146"/>
      <c r="AE14" s="146"/>
      <c r="AF14" s="146"/>
      <c r="AG14" s="146" t="s">
        <v>223</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ht="22.5" outlineLevel="1" x14ac:dyDescent="0.2">
      <c r="A15" s="175">
        <v>7</v>
      </c>
      <c r="B15" s="176" t="s">
        <v>633</v>
      </c>
      <c r="C15" s="184" t="s">
        <v>634</v>
      </c>
      <c r="D15" s="177" t="s">
        <v>309</v>
      </c>
      <c r="E15" s="178">
        <v>40</v>
      </c>
      <c r="F15" s="179"/>
      <c r="G15" s="180">
        <f t="shared" si="0"/>
        <v>0</v>
      </c>
      <c r="H15" s="179"/>
      <c r="I15" s="180">
        <f t="shared" si="1"/>
        <v>0</v>
      </c>
      <c r="J15" s="179"/>
      <c r="K15" s="180">
        <f t="shared" si="2"/>
        <v>0</v>
      </c>
      <c r="L15" s="180">
        <v>21</v>
      </c>
      <c r="M15" s="180">
        <f t="shared" si="3"/>
        <v>0</v>
      </c>
      <c r="N15" s="178">
        <v>8.0000000000000004E-4</v>
      </c>
      <c r="O15" s="178">
        <f t="shared" si="4"/>
        <v>0.03</v>
      </c>
      <c r="P15" s="178">
        <v>0</v>
      </c>
      <c r="Q15" s="178">
        <f t="shared" si="5"/>
        <v>0</v>
      </c>
      <c r="R15" s="180" t="s">
        <v>622</v>
      </c>
      <c r="S15" s="180" t="s">
        <v>182</v>
      </c>
      <c r="T15" s="181" t="s">
        <v>182</v>
      </c>
      <c r="U15" s="157">
        <v>0.12062</v>
      </c>
      <c r="V15" s="157">
        <f t="shared" si="6"/>
        <v>4.82</v>
      </c>
      <c r="W15" s="157"/>
      <c r="X15" s="157" t="s">
        <v>222</v>
      </c>
      <c r="Y15" s="157" t="s">
        <v>185</v>
      </c>
      <c r="Z15" s="146"/>
      <c r="AA15" s="146"/>
      <c r="AB15" s="146"/>
      <c r="AC15" s="146"/>
      <c r="AD15" s="146"/>
      <c r="AE15" s="146"/>
      <c r="AF15" s="146"/>
      <c r="AG15" s="146" t="s">
        <v>223</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
      <c r="A16" s="175">
        <v>8</v>
      </c>
      <c r="B16" s="176" t="s">
        <v>635</v>
      </c>
      <c r="C16" s="184" t="s">
        <v>636</v>
      </c>
      <c r="D16" s="177" t="s">
        <v>309</v>
      </c>
      <c r="E16" s="178">
        <v>70</v>
      </c>
      <c r="F16" s="179"/>
      <c r="G16" s="180">
        <f t="shared" si="0"/>
        <v>0</v>
      </c>
      <c r="H16" s="179"/>
      <c r="I16" s="180">
        <f t="shared" si="1"/>
        <v>0</v>
      </c>
      <c r="J16" s="179"/>
      <c r="K16" s="180">
        <f t="shared" si="2"/>
        <v>0</v>
      </c>
      <c r="L16" s="180">
        <v>21</v>
      </c>
      <c r="M16" s="180">
        <f t="shared" si="3"/>
        <v>0</v>
      </c>
      <c r="N16" s="178">
        <v>5.0000000000000002E-5</v>
      </c>
      <c r="O16" s="178">
        <f t="shared" si="4"/>
        <v>0</v>
      </c>
      <c r="P16" s="178">
        <v>0</v>
      </c>
      <c r="Q16" s="178">
        <f t="shared" si="5"/>
        <v>0</v>
      </c>
      <c r="R16" s="180"/>
      <c r="S16" s="180" t="s">
        <v>182</v>
      </c>
      <c r="T16" s="181" t="s">
        <v>182</v>
      </c>
      <c r="U16" s="157">
        <v>0.09</v>
      </c>
      <c r="V16" s="157">
        <f t="shared" si="6"/>
        <v>6.3</v>
      </c>
      <c r="W16" s="157"/>
      <c r="X16" s="157" t="s">
        <v>222</v>
      </c>
      <c r="Y16" s="157" t="s">
        <v>185</v>
      </c>
      <c r="Z16" s="146"/>
      <c r="AA16" s="146"/>
      <c r="AB16" s="146"/>
      <c r="AC16" s="146"/>
      <c r="AD16" s="146"/>
      <c r="AE16" s="146"/>
      <c r="AF16" s="146"/>
      <c r="AG16" s="146" t="s">
        <v>223</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1" x14ac:dyDescent="0.2">
      <c r="A17" s="175">
        <v>9</v>
      </c>
      <c r="B17" s="176" t="s">
        <v>637</v>
      </c>
      <c r="C17" s="184" t="s">
        <v>638</v>
      </c>
      <c r="D17" s="177" t="s">
        <v>309</v>
      </c>
      <c r="E17" s="178">
        <v>90</v>
      </c>
      <c r="F17" s="179"/>
      <c r="G17" s="180">
        <f t="shared" si="0"/>
        <v>0</v>
      </c>
      <c r="H17" s="179"/>
      <c r="I17" s="180">
        <f t="shared" si="1"/>
        <v>0</v>
      </c>
      <c r="J17" s="179"/>
      <c r="K17" s="180">
        <f t="shared" si="2"/>
        <v>0</v>
      </c>
      <c r="L17" s="180">
        <v>21</v>
      </c>
      <c r="M17" s="180">
        <f t="shared" si="3"/>
        <v>0</v>
      </c>
      <c r="N17" s="178">
        <v>6.9999999999999994E-5</v>
      </c>
      <c r="O17" s="178">
        <f t="shared" si="4"/>
        <v>0.01</v>
      </c>
      <c r="P17" s="178">
        <v>0</v>
      </c>
      <c r="Q17" s="178">
        <f t="shared" si="5"/>
        <v>0</v>
      </c>
      <c r="R17" s="180"/>
      <c r="S17" s="180" t="s">
        <v>182</v>
      </c>
      <c r="T17" s="181" t="s">
        <v>182</v>
      </c>
      <c r="U17" s="157">
        <v>0.09</v>
      </c>
      <c r="V17" s="157">
        <f t="shared" si="6"/>
        <v>8.1</v>
      </c>
      <c r="W17" s="157"/>
      <c r="X17" s="157" t="s">
        <v>222</v>
      </c>
      <c r="Y17" s="157" t="s">
        <v>185</v>
      </c>
      <c r="Z17" s="146"/>
      <c r="AA17" s="146"/>
      <c r="AB17" s="146"/>
      <c r="AC17" s="146"/>
      <c r="AD17" s="146"/>
      <c r="AE17" s="146"/>
      <c r="AF17" s="146"/>
      <c r="AG17" s="146" t="s">
        <v>223</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75">
        <v>10</v>
      </c>
      <c r="B18" s="176" t="s">
        <v>639</v>
      </c>
      <c r="C18" s="184" t="s">
        <v>640</v>
      </c>
      <c r="D18" s="177" t="s">
        <v>309</v>
      </c>
      <c r="E18" s="178">
        <v>65</v>
      </c>
      <c r="F18" s="179"/>
      <c r="G18" s="180">
        <f t="shared" si="0"/>
        <v>0</v>
      </c>
      <c r="H18" s="179"/>
      <c r="I18" s="180">
        <f t="shared" si="1"/>
        <v>0</v>
      </c>
      <c r="J18" s="179"/>
      <c r="K18" s="180">
        <f t="shared" si="2"/>
        <v>0</v>
      </c>
      <c r="L18" s="180">
        <v>21</v>
      </c>
      <c r="M18" s="180">
        <f t="shared" si="3"/>
        <v>0</v>
      </c>
      <c r="N18" s="178">
        <v>1.2E-4</v>
      </c>
      <c r="O18" s="178">
        <f t="shared" si="4"/>
        <v>0.01</v>
      </c>
      <c r="P18" s="178">
        <v>0</v>
      </c>
      <c r="Q18" s="178">
        <f t="shared" si="5"/>
        <v>0</v>
      </c>
      <c r="R18" s="180" t="s">
        <v>622</v>
      </c>
      <c r="S18" s="180" t="s">
        <v>182</v>
      </c>
      <c r="T18" s="181" t="s">
        <v>182</v>
      </c>
      <c r="U18" s="157">
        <v>9.0499999999999997E-2</v>
      </c>
      <c r="V18" s="157">
        <f t="shared" si="6"/>
        <v>5.88</v>
      </c>
      <c r="W18" s="157"/>
      <c r="X18" s="157" t="s">
        <v>222</v>
      </c>
      <c r="Y18" s="157" t="s">
        <v>185</v>
      </c>
      <c r="Z18" s="146"/>
      <c r="AA18" s="146"/>
      <c r="AB18" s="146"/>
      <c r="AC18" s="146"/>
      <c r="AD18" s="146"/>
      <c r="AE18" s="146"/>
      <c r="AF18" s="146"/>
      <c r="AG18" s="146" t="s">
        <v>223</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ht="22.5" outlineLevel="1" x14ac:dyDescent="0.2">
      <c r="A19" s="175">
        <v>11</v>
      </c>
      <c r="B19" s="176" t="s">
        <v>641</v>
      </c>
      <c r="C19" s="184" t="s">
        <v>642</v>
      </c>
      <c r="D19" s="177" t="s">
        <v>464</v>
      </c>
      <c r="E19" s="178">
        <v>45</v>
      </c>
      <c r="F19" s="179"/>
      <c r="G19" s="180">
        <f t="shared" si="0"/>
        <v>0</v>
      </c>
      <c r="H19" s="179"/>
      <c r="I19" s="180">
        <f t="shared" si="1"/>
        <v>0</v>
      </c>
      <c r="J19" s="179"/>
      <c r="K19" s="180">
        <f t="shared" si="2"/>
        <v>0</v>
      </c>
      <c r="L19" s="180">
        <v>21</v>
      </c>
      <c r="M19" s="180">
        <f t="shared" si="3"/>
        <v>0</v>
      </c>
      <c r="N19" s="178">
        <v>2.5000000000000001E-4</v>
      </c>
      <c r="O19" s="178">
        <f t="shared" si="4"/>
        <v>0.01</v>
      </c>
      <c r="P19" s="178">
        <v>0</v>
      </c>
      <c r="Q19" s="178">
        <f t="shared" si="5"/>
        <v>0</v>
      </c>
      <c r="R19" s="180" t="s">
        <v>622</v>
      </c>
      <c r="S19" s="180" t="s">
        <v>182</v>
      </c>
      <c r="T19" s="181" t="s">
        <v>182</v>
      </c>
      <c r="U19" s="157">
        <v>0.26</v>
      </c>
      <c r="V19" s="157">
        <f t="shared" si="6"/>
        <v>11.7</v>
      </c>
      <c r="W19" s="157"/>
      <c r="X19" s="157" t="s">
        <v>222</v>
      </c>
      <c r="Y19" s="157" t="s">
        <v>185</v>
      </c>
      <c r="Z19" s="146"/>
      <c r="AA19" s="146"/>
      <c r="AB19" s="146"/>
      <c r="AC19" s="146"/>
      <c r="AD19" s="146"/>
      <c r="AE19" s="146"/>
      <c r="AF19" s="146"/>
      <c r="AG19" s="146" t="s">
        <v>223</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1" x14ac:dyDescent="0.2">
      <c r="A20" s="175">
        <v>12</v>
      </c>
      <c r="B20" s="176" t="s">
        <v>643</v>
      </c>
      <c r="C20" s="184" t="s">
        <v>644</v>
      </c>
      <c r="D20" s="177" t="s">
        <v>309</v>
      </c>
      <c r="E20" s="178">
        <v>50</v>
      </c>
      <c r="F20" s="179"/>
      <c r="G20" s="180">
        <f t="shared" si="0"/>
        <v>0</v>
      </c>
      <c r="H20" s="179"/>
      <c r="I20" s="180">
        <f t="shared" si="1"/>
        <v>0</v>
      </c>
      <c r="J20" s="179"/>
      <c r="K20" s="180">
        <f t="shared" si="2"/>
        <v>0</v>
      </c>
      <c r="L20" s="180">
        <v>21</v>
      </c>
      <c r="M20" s="180">
        <f t="shared" si="3"/>
        <v>0</v>
      </c>
      <c r="N20" s="178">
        <v>2.9E-4</v>
      </c>
      <c r="O20" s="178">
        <f t="shared" si="4"/>
        <v>0.01</v>
      </c>
      <c r="P20" s="178">
        <v>0</v>
      </c>
      <c r="Q20" s="178">
        <f t="shared" si="5"/>
        <v>0</v>
      </c>
      <c r="R20" s="180"/>
      <c r="S20" s="180" t="s">
        <v>182</v>
      </c>
      <c r="T20" s="181" t="s">
        <v>182</v>
      </c>
      <c r="U20" s="157">
        <v>0.09</v>
      </c>
      <c r="V20" s="157">
        <f t="shared" si="6"/>
        <v>4.5</v>
      </c>
      <c r="W20" s="157"/>
      <c r="X20" s="157" t="s">
        <v>222</v>
      </c>
      <c r="Y20" s="157" t="s">
        <v>185</v>
      </c>
      <c r="Z20" s="146"/>
      <c r="AA20" s="146"/>
      <c r="AB20" s="146"/>
      <c r="AC20" s="146"/>
      <c r="AD20" s="146"/>
      <c r="AE20" s="146"/>
      <c r="AF20" s="146"/>
      <c r="AG20" s="146" t="s">
        <v>223</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1" x14ac:dyDescent="0.2">
      <c r="A21" s="175">
        <v>13</v>
      </c>
      <c r="B21" s="176" t="s">
        <v>645</v>
      </c>
      <c r="C21" s="184" t="s">
        <v>646</v>
      </c>
      <c r="D21" s="177" t="s">
        <v>464</v>
      </c>
      <c r="E21" s="178">
        <v>240</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182</v>
      </c>
      <c r="T21" s="181" t="s">
        <v>182</v>
      </c>
      <c r="U21" s="157">
        <v>0.05</v>
      </c>
      <c r="V21" s="157">
        <f t="shared" si="6"/>
        <v>12</v>
      </c>
      <c r="W21" s="157"/>
      <c r="X21" s="157" t="s">
        <v>222</v>
      </c>
      <c r="Y21" s="157" t="s">
        <v>185</v>
      </c>
      <c r="Z21" s="146"/>
      <c r="AA21" s="146"/>
      <c r="AB21" s="146"/>
      <c r="AC21" s="146"/>
      <c r="AD21" s="146"/>
      <c r="AE21" s="146"/>
      <c r="AF21" s="146"/>
      <c r="AG21" s="146" t="s">
        <v>223</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1" x14ac:dyDescent="0.2">
      <c r="A22" s="175">
        <v>14</v>
      </c>
      <c r="B22" s="176" t="s">
        <v>647</v>
      </c>
      <c r="C22" s="184" t="s">
        <v>648</v>
      </c>
      <c r="D22" s="177" t="s">
        <v>464</v>
      </c>
      <c r="E22" s="178">
        <v>20</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182</v>
      </c>
      <c r="T22" s="181" t="s">
        <v>182</v>
      </c>
      <c r="U22" s="157">
        <v>0.08</v>
      </c>
      <c r="V22" s="157">
        <f t="shared" si="6"/>
        <v>1.6</v>
      </c>
      <c r="W22" s="157"/>
      <c r="X22" s="157" t="s">
        <v>222</v>
      </c>
      <c r="Y22" s="157" t="s">
        <v>185</v>
      </c>
      <c r="Z22" s="146"/>
      <c r="AA22" s="146"/>
      <c r="AB22" s="146"/>
      <c r="AC22" s="146"/>
      <c r="AD22" s="146"/>
      <c r="AE22" s="146"/>
      <c r="AF22" s="146"/>
      <c r="AG22" s="146" t="s">
        <v>223</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x14ac:dyDescent="0.2">
      <c r="A23" s="160" t="s">
        <v>177</v>
      </c>
      <c r="B23" s="161" t="s">
        <v>131</v>
      </c>
      <c r="C23" s="182" t="s">
        <v>132</v>
      </c>
      <c r="D23" s="162"/>
      <c r="E23" s="163"/>
      <c r="F23" s="164"/>
      <c r="G23" s="164">
        <f>SUMIF(AG24:AG26,"&lt;&gt;NOR",G24:G26)</f>
        <v>0</v>
      </c>
      <c r="H23" s="164"/>
      <c r="I23" s="164">
        <f>SUM(I24:I26)</f>
        <v>0</v>
      </c>
      <c r="J23" s="164"/>
      <c r="K23" s="164">
        <f>SUM(K24:K26)</f>
        <v>0</v>
      </c>
      <c r="L23" s="164"/>
      <c r="M23" s="164">
        <f>SUM(M24:M26)</f>
        <v>0</v>
      </c>
      <c r="N23" s="163"/>
      <c r="O23" s="163">
        <f>SUM(O24:O26)</f>
        <v>0</v>
      </c>
      <c r="P23" s="163"/>
      <c r="Q23" s="163">
        <f>SUM(Q24:Q26)</f>
        <v>0</v>
      </c>
      <c r="R23" s="164"/>
      <c r="S23" s="164"/>
      <c r="T23" s="165"/>
      <c r="U23" s="159"/>
      <c r="V23" s="159">
        <f>SUM(V24:V26)</f>
        <v>1</v>
      </c>
      <c r="W23" s="159"/>
      <c r="X23" s="159"/>
      <c r="Y23" s="159"/>
      <c r="AG23" t="s">
        <v>178</v>
      </c>
    </row>
    <row r="24" spans="1:60" ht="33.75" outlineLevel="1" x14ac:dyDescent="0.2">
      <c r="A24" s="175">
        <v>15</v>
      </c>
      <c r="B24" s="176" t="s">
        <v>649</v>
      </c>
      <c r="C24" s="184" t="s">
        <v>650</v>
      </c>
      <c r="D24" s="177" t="s">
        <v>464</v>
      </c>
      <c r="E24" s="178">
        <v>4</v>
      </c>
      <c r="F24" s="179"/>
      <c r="G24" s="180">
        <f>ROUND(E24*F24,2)</f>
        <v>0</v>
      </c>
      <c r="H24" s="179"/>
      <c r="I24" s="180">
        <f>ROUND(E24*H24,2)</f>
        <v>0</v>
      </c>
      <c r="J24" s="179"/>
      <c r="K24" s="180">
        <f>ROUND(E24*J24,2)</f>
        <v>0</v>
      </c>
      <c r="L24" s="180">
        <v>21</v>
      </c>
      <c r="M24" s="180">
        <f>G24*(1+L24/100)</f>
        <v>0</v>
      </c>
      <c r="N24" s="178">
        <v>9.0000000000000006E-5</v>
      </c>
      <c r="O24" s="178">
        <f>ROUND(E24*N24,2)</f>
        <v>0</v>
      </c>
      <c r="P24" s="178">
        <v>0</v>
      </c>
      <c r="Q24" s="178">
        <f>ROUND(E24*P24,2)</f>
        <v>0</v>
      </c>
      <c r="R24" s="180" t="s">
        <v>622</v>
      </c>
      <c r="S24" s="180" t="s">
        <v>182</v>
      </c>
      <c r="T24" s="181" t="s">
        <v>182</v>
      </c>
      <c r="U24" s="157">
        <v>0.25</v>
      </c>
      <c r="V24" s="157">
        <f>ROUND(E24*U24,2)</f>
        <v>1</v>
      </c>
      <c r="W24" s="157"/>
      <c r="X24" s="157" t="s">
        <v>222</v>
      </c>
      <c r="Y24" s="157" t="s">
        <v>185</v>
      </c>
      <c r="Z24" s="146"/>
      <c r="AA24" s="146"/>
      <c r="AB24" s="146"/>
      <c r="AC24" s="146"/>
      <c r="AD24" s="146"/>
      <c r="AE24" s="146"/>
      <c r="AF24" s="146"/>
      <c r="AG24" s="146" t="s">
        <v>223</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1" x14ac:dyDescent="0.2">
      <c r="A25" s="175">
        <v>16</v>
      </c>
      <c r="B25" s="176" t="s">
        <v>651</v>
      </c>
      <c r="C25" s="184" t="s">
        <v>652</v>
      </c>
      <c r="D25" s="177" t="s">
        <v>464</v>
      </c>
      <c r="E25" s="178">
        <v>4</v>
      </c>
      <c r="F25" s="179"/>
      <c r="G25" s="180">
        <f>ROUND(E25*F25,2)</f>
        <v>0</v>
      </c>
      <c r="H25" s="179"/>
      <c r="I25" s="180">
        <f>ROUND(E25*H25,2)</f>
        <v>0</v>
      </c>
      <c r="J25" s="179"/>
      <c r="K25" s="180">
        <f>ROUND(E25*J25,2)</f>
        <v>0</v>
      </c>
      <c r="L25" s="180">
        <v>21</v>
      </c>
      <c r="M25" s="180">
        <f>G25*(1+L25/100)</f>
        <v>0</v>
      </c>
      <c r="N25" s="178">
        <v>4.0999999999999999E-4</v>
      </c>
      <c r="O25" s="178">
        <f>ROUND(E25*N25,2)</f>
        <v>0</v>
      </c>
      <c r="P25" s="178">
        <v>0</v>
      </c>
      <c r="Q25" s="178">
        <f>ROUND(E25*P25,2)</f>
        <v>0</v>
      </c>
      <c r="R25" s="180"/>
      <c r="S25" s="180" t="s">
        <v>256</v>
      </c>
      <c r="T25" s="181" t="s">
        <v>183</v>
      </c>
      <c r="U25" s="157">
        <v>0</v>
      </c>
      <c r="V25" s="157">
        <f>ROUND(E25*U25,2)</f>
        <v>0</v>
      </c>
      <c r="W25" s="157"/>
      <c r="X25" s="157" t="s">
        <v>415</v>
      </c>
      <c r="Y25" s="157" t="s">
        <v>185</v>
      </c>
      <c r="Z25" s="146"/>
      <c r="AA25" s="146"/>
      <c r="AB25" s="146"/>
      <c r="AC25" s="146"/>
      <c r="AD25" s="146"/>
      <c r="AE25" s="146"/>
      <c r="AF25" s="146"/>
      <c r="AG25" s="146" t="s">
        <v>416</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ht="22.5" outlineLevel="1" x14ac:dyDescent="0.2">
      <c r="A26" s="175">
        <v>17</v>
      </c>
      <c r="B26" s="176" t="s">
        <v>653</v>
      </c>
      <c r="C26" s="184" t="s">
        <v>654</v>
      </c>
      <c r="D26" s="177" t="s">
        <v>464</v>
      </c>
      <c r="E26" s="178">
        <v>2</v>
      </c>
      <c r="F26" s="179"/>
      <c r="G26" s="180">
        <f>ROUND(E26*F26,2)</f>
        <v>0</v>
      </c>
      <c r="H26" s="179"/>
      <c r="I26" s="180">
        <f>ROUND(E26*H26,2)</f>
        <v>0</v>
      </c>
      <c r="J26" s="179"/>
      <c r="K26" s="180">
        <f>ROUND(E26*J26,2)</f>
        <v>0</v>
      </c>
      <c r="L26" s="180">
        <v>21</v>
      </c>
      <c r="M26" s="180">
        <f>G26*(1+L26/100)</f>
        <v>0</v>
      </c>
      <c r="N26" s="178">
        <v>0</v>
      </c>
      <c r="O26" s="178">
        <f>ROUND(E26*N26,2)</f>
        <v>0</v>
      </c>
      <c r="P26" s="178">
        <v>0</v>
      </c>
      <c r="Q26" s="178">
        <f>ROUND(E26*P26,2)</f>
        <v>0</v>
      </c>
      <c r="R26" s="180" t="s">
        <v>414</v>
      </c>
      <c r="S26" s="180" t="s">
        <v>182</v>
      </c>
      <c r="T26" s="181" t="s">
        <v>182</v>
      </c>
      <c r="U26" s="157">
        <v>0</v>
      </c>
      <c r="V26" s="157">
        <f>ROUND(E26*U26,2)</f>
        <v>0</v>
      </c>
      <c r="W26" s="157"/>
      <c r="X26" s="157" t="s">
        <v>415</v>
      </c>
      <c r="Y26" s="157" t="s">
        <v>185</v>
      </c>
      <c r="Z26" s="146"/>
      <c r="AA26" s="146"/>
      <c r="AB26" s="146"/>
      <c r="AC26" s="146"/>
      <c r="AD26" s="146"/>
      <c r="AE26" s="146"/>
      <c r="AF26" s="146"/>
      <c r="AG26" s="146" t="s">
        <v>416</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x14ac:dyDescent="0.2">
      <c r="A27" s="160" t="s">
        <v>177</v>
      </c>
      <c r="B27" s="161" t="s">
        <v>133</v>
      </c>
      <c r="C27" s="182" t="s">
        <v>134</v>
      </c>
      <c r="D27" s="162"/>
      <c r="E27" s="163"/>
      <c r="F27" s="164"/>
      <c r="G27" s="164">
        <f>SUMIF(AG28:AG42,"&lt;&gt;NOR",G28:G42)</f>
        <v>0</v>
      </c>
      <c r="H27" s="164"/>
      <c r="I27" s="164">
        <f>SUM(I28:I42)</f>
        <v>0</v>
      </c>
      <c r="J27" s="164"/>
      <c r="K27" s="164">
        <f>SUM(K28:K42)</f>
        <v>0</v>
      </c>
      <c r="L27" s="164"/>
      <c r="M27" s="164">
        <f>SUM(M28:M42)</f>
        <v>0</v>
      </c>
      <c r="N27" s="163"/>
      <c r="O27" s="163">
        <f>SUM(O28:O42)</f>
        <v>0.12</v>
      </c>
      <c r="P27" s="163"/>
      <c r="Q27" s="163">
        <f>SUM(Q28:Q42)</f>
        <v>0</v>
      </c>
      <c r="R27" s="164"/>
      <c r="S27" s="164"/>
      <c r="T27" s="165"/>
      <c r="U27" s="159"/>
      <c r="V27" s="159">
        <f>SUM(V28:V42)</f>
        <v>95.43</v>
      </c>
      <c r="W27" s="159"/>
      <c r="X27" s="159"/>
      <c r="Y27" s="159"/>
      <c r="AG27" t="s">
        <v>178</v>
      </c>
    </row>
    <row r="28" spans="1:60" outlineLevel="1" x14ac:dyDescent="0.2">
      <c r="A28" s="175">
        <v>18</v>
      </c>
      <c r="B28" s="176" t="s">
        <v>655</v>
      </c>
      <c r="C28" s="184" t="s">
        <v>656</v>
      </c>
      <c r="D28" s="177" t="s">
        <v>464</v>
      </c>
      <c r="E28" s="178">
        <v>20</v>
      </c>
      <c r="F28" s="179"/>
      <c r="G28" s="180">
        <f t="shared" ref="G28:G40" si="7">ROUND(E28*F28,2)</f>
        <v>0</v>
      </c>
      <c r="H28" s="179"/>
      <c r="I28" s="180">
        <f t="shared" ref="I28:I40" si="8">ROUND(E28*H28,2)</f>
        <v>0</v>
      </c>
      <c r="J28" s="179"/>
      <c r="K28" s="180">
        <f t="shared" ref="K28:K40" si="9">ROUND(E28*J28,2)</f>
        <v>0</v>
      </c>
      <c r="L28" s="180">
        <v>21</v>
      </c>
      <c r="M28" s="180">
        <f t="shared" ref="M28:M40" si="10">G28*(1+L28/100)</f>
        <v>0</v>
      </c>
      <c r="N28" s="178">
        <v>1.2999999999999999E-4</v>
      </c>
      <c r="O28" s="178">
        <f t="shared" ref="O28:O40" si="11">ROUND(E28*N28,2)</f>
        <v>0</v>
      </c>
      <c r="P28" s="178">
        <v>0</v>
      </c>
      <c r="Q28" s="178">
        <f t="shared" ref="Q28:Q40" si="12">ROUND(E28*P28,2)</f>
        <v>0</v>
      </c>
      <c r="R28" s="180"/>
      <c r="S28" s="180" t="s">
        <v>182</v>
      </c>
      <c r="T28" s="181" t="s">
        <v>182</v>
      </c>
      <c r="U28" s="157">
        <v>0.39</v>
      </c>
      <c r="V28" s="157">
        <f t="shared" ref="V28:V40" si="13">ROUND(E28*U28,2)</f>
        <v>7.8</v>
      </c>
      <c r="W28" s="157"/>
      <c r="X28" s="157" t="s">
        <v>222</v>
      </c>
      <c r="Y28" s="157" t="s">
        <v>185</v>
      </c>
      <c r="Z28" s="146"/>
      <c r="AA28" s="146"/>
      <c r="AB28" s="146"/>
      <c r="AC28" s="146"/>
      <c r="AD28" s="146"/>
      <c r="AE28" s="146"/>
      <c r="AF28" s="146"/>
      <c r="AG28" s="146" t="s">
        <v>223</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ht="22.5" outlineLevel="1" x14ac:dyDescent="0.2">
      <c r="A29" s="175">
        <v>19</v>
      </c>
      <c r="B29" s="176" t="s">
        <v>657</v>
      </c>
      <c r="C29" s="184" t="s">
        <v>658</v>
      </c>
      <c r="D29" s="177" t="s">
        <v>464</v>
      </c>
      <c r="E29" s="178">
        <v>50</v>
      </c>
      <c r="F29" s="179"/>
      <c r="G29" s="180">
        <f t="shared" si="7"/>
        <v>0</v>
      </c>
      <c r="H29" s="179"/>
      <c r="I29" s="180">
        <f t="shared" si="8"/>
        <v>0</v>
      </c>
      <c r="J29" s="179"/>
      <c r="K29" s="180">
        <f t="shared" si="9"/>
        <v>0</v>
      </c>
      <c r="L29" s="180">
        <v>21</v>
      </c>
      <c r="M29" s="180">
        <f t="shared" si="10"/>
        <v>0</v>
      </c>
      <c r="N29" s="178">
        <v>2.0000000000000002E-5</v>
      </c>
      <c r="O29" s="178">
        <f t="shared" si="11"/>
        <v>0</v>
      </c>
      <c r="P29" s="178">
        <v>0</v>
      </c>
      <c r="Q29" s="178">
        <f t="shared" si="12"/>
        <v>0</v>
      </c>
      <c r="R29" s="180"/>
      <c r="S29" s="180" t="s">
        <v>182</v>
      </c>
      <c r="T29" s="181" t="s">
        <v>182</v>
      </c>
      <c r="U29" s="157">
        <v>0.14000000000000001</v>
      </c>
      <c r="V29" s="157">
        <f t="shared" si="13"/>
        <v>7</v>
      </c>
      <c r="W29" s="157"/>
      <c r="X29" s="157" t="s">
        <v>222</v>
      </c>
      <c r="Y29" s="157" t="s">
        <v>185</v>
      </c>
      <c r="Z29" s="146"/>
      <c r="AA29" s="146"/>
      <c r="AB29" s="146"/>
      <c r="AC29" s="146"/>
      <c r="AD29" s="146"/>
      <c r="AE29" s="146"/>
      <c r="AF29" s="146"/>
      <c r="AG29" s="146" t="s">
        <v>223</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
      <c r="A30" s="175">
        <v>20</v>
      </c>
      <c r="B30" s="176" t="s">
        <v>659</v>
      </c>
      <c r="C30" s="184" t="s">
        <v>660</v>
      </c>
      <c r="D30" s="177" t="s">
        <v>464</v>
      </c>
      <c r="E30" s="178">
        <v>5</v>
      </c>
      <c r="F30" s="179"/>
      <c r="G30" s="180">
        <f t="shared" si="7"/>
        <v>0</v>
      </c>
      <c r="H30" s="179"/>
      <c r="I30" s="180">
        <f t="shared" si="8"/>
        <v>0</v>
      </c>
      <c r="J30" s="179"/>
      <c r="K30" s="180">
        <f t="shared" si="9"/>
        <v>0</v>
      </c>
      <c r="L30" s="180">
        <v>21</v>
      </c>
      <c r="M30" s="180">
        <f t="shared" si="10"/>
        <v>0</v>
      </c>
      <c r="N30" s="178">
        <v>2.2000000000000001E-4</v>
      </c>
      <c r="O30" s="178">
        <f t="shared" si="11"/>
        <v>0</v>
      </c>
      <c r="P30" s="178">
        <v>0</v>
      </c>
      <c r="Q30" s="178">
        <f t="shared" si="12"/>
        <v>0</v>
      </c>
      <c r="R30" s="180"/>
      <c r="S30" s="180" t="s">
        <v>182</v>
      </c>
      <c r="T30" s="181" t="s">
        <v>182</v>
      </c>
      <c r="U30" s="157">
        <v>0.23</v>
      </c>
      <c r="V30" s="157">
        <f t="shared" si="13"/>
        <v>1.1499999999999999</v>
      </c>
      <c r="W30" s="157"/>
      <c r="X30" s="157" t="s">
        <v>222</v>
      </c>
      <c r="Y30" s="157" t="s">
        <v>185</v>
      </c>
      <c r="Z30" s="146"/>
      <c r="AA30" s="146"/>
      <c r="AB30" s="146"/>
      <c r="AC30" s="146"/>
      <c r="AD30" s="146"/>
      <c r="AE30" s="146"/>
      <c r="AF30" s="146"/>
      <c r="AG30" s="146" t="s">
        <v>223</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1" x14ac:dyDescent="0.2">
      <c r="A31" s="175">
        <v>21</v>
      </c>
      <c r="B31" s="176" t="s">
        <v>661</v>
      </c>
      <c r="C31" s="184" t="s">
        <v>662</v>
      </c>
      <c r="D31" s="177" t="s">
        <v>464</v>
      </c>
      <c r="E31" s="178">
        <v>10</v>
      </c>
      <c r="F31" s="179"/>
      <c r="G31" s="180">
        <f t="shared" si="7"/>
        <v>0</v>
      </c>
      <c r="H31" s="179"/>
      <c r="I31" s="180">
        <f t="shared" si="8"/>
        <v>0</v>
      </c>
      <c r="J31" s="179"/>
      <c r="K31" s="180">
        <f t="shared" si="9"/>
        <v>0</v>
      </c>
      <c r="L31" s="180">
        <v>21</v>
      </c>
      <c r="M31" s="180">
        <f t="shared" si="10"/>
        <v>0</v>
      </c>
      <c r="N31" s="178">
        <v>0</v>
      </c>
      <c r="O31" s="178">
        <f t="shared" si="11"/>
        <v>0</v>
      </c>
      <c r="P31" s="178">
        <v>0</v>
      </c>
      <c r="Q31" s="178">
        <f t="shared" si="12"/>
        <v>0</v>
      </c>
      <c r="R31" s="180"/>
      <c r="S31" s="180" t="s">
        <v>256</v>
      </c>
      <c r="T31" s="181" t="s">
        <v>257</v>
      </c>
      <c r="U31" s="157">
        <v>0.61</v>
      </c>
      <c r="V31" s="157">
        <f t="shared" si="13"/>
        <v>6.1</v>
      </c>
      <c r="W31" s="157"/>
      <c r="X31" s="157" t="s">
        <v>222</v>
      </c>
      <c r="Y31" s="157" t="s">
        <v>185</v>
      </c>
      <c r="Z31" s="146"/>
      <c r="AA31" s="146"/>
      <c r="AB31" s="146"/>
      <c r="AC31" s="146"/>
      <c r="AD31" s="146"/>
      <c r="AE31" s="146"/>
      <c r="AF31" s="146"/>
      <c r="AG31" s="146" t="s">
        <v>223</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ht="22.5" outlineLevel="1" x14ac:dyDescent="0.2">
      <c r="A32" s="175">
        <v>22</v>
      </c>
      <c r="B32" s="176" t="s">
        <v>663</v>
      </c>
      <c r="C32" s="184" t="s">
        <v>664</v>
      </c>
      <c r="D32" s="177" t="s">
        <v>464</v>
      </c>
      <c r="E32" s="178">
        <v>100</v>
      </c>
      <c r="F32" s="179"/>
      <c r="G32" s="180">
        <f t="shared" si="7"/>
        <v>0</v>
      </c>
      <c r="H32" s="179"/>
      <c r="I32" s="180">
        <f t="shared" si="8"/>
        <v>0</v>
      </c>
      <c r="J32" s="179"/>
      <c r="K32" s="180">
        <f t="shared" si="9"/>
        <v>0</v>
      </c>
      <c r="L32" s="180">
        <v>21</v>
      </c>
      <c r="M32" s="180">
        <f t="shared" si="10"/>
        <v>0</v>
      </c>
      <c r="N32" s="178">
        <v>0</v>
      </c>
      <c r="O32" s="178">
        <f t="shared" si="11"/>
        <v>0</v>
      </c>
      <c r="P32" s="178">
        <v>0</v>
      </c>
      <c r="Q32" s="178">
        <f t="shared" si="12"/>
        <v>0</v>
      </c>
      <c r="R32" s="180" t="s">
        <v>414</v>
      </c>
      <c r="S32" s="180" t="s">
        <v>182</v>
      </c>
      <c r="T32" s="181" t="s">
        <v>182</v>
      </c>
      <c r="U32" s="157">
        <v>0</v>
      </c>
      <c r="V32" s="157">
        <f t="shared" si="13"/>
        <v>0</v>
      </c>
      <c r="W32" s="157"/>
      <c r="X32" s="157" t="s">
        <v>415</v>
      </c>
      <c r="Y32" s="157" t="s">
        <v>185</v>
      </c>
      <c r="Z32" s="146"/>
      <c r="AA32" s="146"/>
      <c r="AB32" s="146"/>
      <c r="AC32" s="146"/>
      <c r="AD32" s="146"/>
      <c r="AE32" s="146"/>
      <c r="AF32" s="146"/>
      <c r="AG32" s="146" t="s">
        <v>416</v>
      </c>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row>
    <row r="33" spans="1:60" outlineLevel="1" x14ac:dyDescent="0.2">
      <c r="A33" s="175">
        <v>23</v>
      </c>
      <c r="B33" s="176" t="s">
        <v>665</v>
      </c>
      <c r="C33" s="184" t="s">
        <v>666</v>
      </c>
      <c r="D33" s="177" t="s">
        <v>309</v>
      </c>
      <c r="E33" s="178">
        <v>40</v>
      </c>
      <c r="F33" s="179"/>
      <c r="G33" s="180">
        <f t="shared" si="7"/>
        <v>0</v>
      </c>
      <c r="H33" s="179"/>
      <c r="I33" s="180">
        <f t="shared" si="8"/>
        <v>0</v>
      </c>
      <c r="J33" s="179"/>
      <c r="K33" s="180">
        <f t="shared" si="9"/>
        <v>0</v>
      </c>
      <c r="L33" s="180">
        <v>21</v>
      </c>
      <c r="M33" s="180">
        <f t="shared" si="10"/>
        <v>0</v>
      </c>
      <c r="N33" s="178">
        <v>0</v>
      </c>
      <c r="O33" s="178">
        <f t="shared" si="11"/>
        <v>0</v>
      </c>
      <c r="P33" s="178">
        <v>0</v>
      </c>
      <c r="Q33" s="178">
        <f t="shared" si="12"/>
        <v>0</v>
      </c>
      <c r="R33" s="180"/>
      <c r="S33" s="180" t="s">
        <v>182</v>
      </c>
      <c r="T33" s="181" t="s">
        <v>182</v>
      </c>
      <c r="U33" s="157">
        <v>0.1</v>
      </c>
      <c r="V33" s="157">
        <f t="shared" si="13"/>
        <v>4</v>
      </c>
      <c r="W33" s="157"/>
      <c r="X33" s="157" t="s">
        <v>222</v>
      </c>
      <c r="Y33" s="157" t="s">
        <v>185</v>
      </c>
      <c r="Z33" s="146"/>
      <c r="AA33" s="146"/>
      <c r="AB33" s="146"/>
      <c r="AC33" s="146"/>
      <c r="AD33" s="146"/>
      <c r="AE33" s="146"/>
      <c r="AF33" s="146"/>
      <c r="AG33" s="146" t="s">
        <v>223</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1" x14ac:dyDescent="0.2">
      <c r="A34" s="175">
        <v>24</v>
      </c>
      <c r="B34" s="176" t="s">
        <v>667</v>
      </c>
      <c r="C34" s="184" t="s">
        <v>668</v>
      </c>
      <c r="D34" s="177" t="s">
        <v>309</v>
      </c>
      <c r="E34" s="178">
        <v>50</v>
      </c>
      <c r="F34" s="179"/>
      <c r="G34" s="180">
        <f t="shared" si="7"/>
        <v>0</v>
      </c>
      <c r="H34" s="179"/>
      <c r="I34" s="180">
        <f t="shared" si="8"/>
        <v>0</v>
      </c>
      <c r="J34" s="179"/>
      <c r="K34" s="180">
        <f t="shared" si="9"/>
        <v>0</v>
      </c>
      <c r="L34" s="180">
        <v>21</v>
      </c>
      <c r="M34" s="180">
        <f t="shared" si="10"/>
        <v>0</v>
      </c>
      <c r="N34" s="178">
        <v>0</v>
      </c>
      <c r="O34" s="178">
        <f t="shared" si="11"/>
        <v>0</v>
      </c>
      <c r="P34" s="178">
        <v>0</v>
      </c>
      <c r="Q34" s="178">
        <f t="shared" si="12"/>
        <v>0</v>
      </c>
      <c r="R34" s="180"/>
      <c r="S34" s="180" t="s">
        <v>182</v>
      </c>
      <c r="T34" s="181" t="s">
        <v>182</v>
      </c>
      <c r="U34" s="157">
        <v>0.1</v>
      </c>
      <c r="V34" s="157">
        <f t="shared" si="13"/>
        <v>5</v>
      </c>
      <c r="W34" s="157"/>
      <c r="X34" s="157" t="s">
        <v>222</v>
      </c>
      <c r="Y34" s="157" t="s">
        <v>185</v>
      </c>
      <c r="Z34" s="146"/>
      <c r="AA34" s="146"/>
      <c r="AB34" s="146"/>
      <c r="AC34" s="146"/>
      <c r="AD34" s="146"/>
      <c r="AE34" s="146"/>
      <c r="AF34" s="146"/>
      <c r="AG34" s="146" t="s">
        <v>223</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ht="22.5" outlineLevel="1" x14ac:dyDescent="0.2">
      <c r="A35" s="175">
        <v>25</v>
      </c>
      <c r="B35" s="176" t="s">
        <v>669</v>
      </c>
      <c r="C35" s="184" t="s">
        <v>670</v>
      </c>
      <c r="D35" s="177" t="s">
        <v>309</v>
      </c>
      <c r="E35" s="178">
        <v>40</v>
      </c>
      <c r="F35" s="179"/>
      <c r="G35" s="180">
        <f t="shared" si="7"/>
        <v>0</v>
      </c>
      <c r="H35" s="179"/>
      <c r="I35" s="180">
        <f t="shared" si="8"/>
        <v>0</v>
      </c>
      <c r="J35" s="179"/>
      <c r="K35" s="180">
        <f t="shared" si="9"/>
        <v>0</v>
      </c>
      <c r="L35" s="180">
        <v>21</v>
      </c>
      <c r="M35" s="180">
        <f t="shared" si="10"/>
        <v>0</v>
      </c>
      <c r="N35" s="178">
        <v>2.1000000000000001E-4</v>
      </c>
      <c r="O35" s="178">
        <f t="shared" si="11"/>
        <v>0.01</v>
      </c>
      <c r="P35" s="178">
        <v>0</v>
      </c>
      <c r="Q35" s="178">
        <f t="shared" si="12"/>
        <v>0</v>
      </c>
      <c r="R35" s="180" t="s">
        <v>414</v>
      </c>
      <c r="S35" s="180" t="s">
        <v>182</v>
      </c>
      <c r="T35" s="181" t="s">
        <v>182</v>
      </c>
      <c r="U35" s="157">
        <v>0</v>
      </c>
      <c r="V35" s="157">
        <f t="shared" si="13"/>
        <v>0</v>
      </c>
      <c r="W35" s="157"/>
      <c r="X35" s="157" t="s">
        <v>415</v>
      </c>
      <c r="Y35" s="157" t="s">
        <v>185</v>
      </c>
      <c r="Z35" s="146"/>
      <c r="AA35" s="146"/>
      <c r="AB35" s="146"/>
      <c r="AC35" s="146"/>
      <c r="AD35" s="146"/>
      <c r="AE35" s="146"/>
      <c r="AF35" s="146"/>
      <c r="AG35" s="146" t="s">
        <v>416</v>
      </c>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row>
    <row r="36" spans="1:60" ht="22.5" outlineLevel="1" x14ac:dyDescent="0.2">
      <c r="A36" s="175">
        <v>26</v>
      </c>
      <c r="B36" s="176" t="s">
        <v>671</v>
      </c>
      <c r="C36" s="184" t="s">
        <v>672</v>
      </c>
      <c r="D36" s="177" t="s">
        <v>309</v>
      </c>
      <c r="E36" s="178">
        <v>50</v>
      </c>
      <c r="F36" s="179"/>
      <c r="G36" s="180">
        <f t="shared" si="7"/>
        <v>0</v>
      </c>
      <c r="H36" s="179"/>
      <c r="I36" s="180">
        <f t="shared" si="8"/>
        <v>0</v>
      </c>
      <c r="J36" s="179"/>
      <c r="K36" s="180">
        <f t="shared" si="9"/>
        <v>0</v>
      </c>
      <c r="L36" s="180">
        <v>21</v>
      </c>
      <c r="M36" s="180">
        <f t="shared" si="10"/>
        <v>0</v>
      </c>
      <c r="N36" s="178">
        <v>0</v>
      </c>
      <c r="O36" s="178">
        <f t="shared" si="11"/>
        <v>0</v>
      </c>
      <c r="P36" s="178">
        <v>0</v>
      </c>
      <c r="Q36" s="178">
        <f t="shared" si="12"/>
        <v>0</v>
      </c>
      <c r="R36" s="180" t="s">
        <v>414</v>
      </c>
      <c r="S36" s="180" t="s">
        <v>673</v>
      </c>
      <c r="T36" s="181" t="s">
        <v>673</v>
      </c>
      <c r="U36" s="157">
        <v>0</v>
      </c>
      <c r="V36" s="157">
        <f t="shared" si="13"/>
        <v>0</v>
      </c>
      <c r="W36" s="157"/>
      <c r="X36" s="157" t="s">
        <v>415</v>
      </c>
      <c r="Y36" s="157" t="s">
        <v>185</v>
      </c>
      <c r="Z36" s="146"/>
      <c r="AA36" s="146"/>
      <c r="AB36" s="146"/>
      <c r="AC36" s="146"/>
      <c r="AD36" s="146"/>
      <c r="AE36" s="146"/>
      <c r="AF36" s="146"/>
      <c r="AG36" s="146" t="s">
        <v>416</v>
      </c>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row>
    <row r="37" spans="1:60" ht="22.5" outlineLevel="1" x14ac:dyDescent="0.2">
      <c r="A37" s="175">
        <v>27</v>
      </c>
      <c r="B37" s="176" t="s">
        <v>674</v>
      </c>
      <c r="C37" s="184" t="s">
        <v>675</v>
      </c>
      <c r="D37" s="177" t="s">
        <v>309</v>
      </c>
      <c r="E37" s="178">
        <v>250</v>
      </c>
      <c r="F37" s="179"/>
      <c r="G37" s="180">
        <f t="shared" si="7"/>
        <v>0</v>
      </c>
      <c r="H37" s="179"/>
      <c r="I37" s="180">
        <f t="shared" si="8"/>
        <v>0</v>
      </c>
      <c r="J37" s="179"/>
      <c r="K37" s="180">
        <f t="shared" si="9"/>
        <v>0</v>
      </c>
      <c r="L37" s="180">
        <v>21</v>
      </c>
      <c r="M37" s="180">
        <f t="shared" si="10"/>
        <v>0</v>
      </c>
      <c r="N37" s="178">
        <v>1.2E-4</v>
      </c>
      <c r="O37" s="178">
        <f t="shared" si="11"/>
        <v>0.03</v>
      </c>
      <c r="P37" s="178">
        <v>0</v>
      </c>
      <c r="Q37" s="178">
        <f t="shared" si="12"/>
        <v>0</v>
      </c>
      <c r="R37" s="180" t="s">
        <v>622</v>
      </c>
      <c r="S37" s="180" t="s">
        <v>182</v>
      </c>
      <c r="T37" s="181" t="s">
        <v>182</v>
      </c>
      <c r="U37" s="157">
        <v>0.08</v>
      </c>
      <c r="V37" s="157">
        <f t="shared" si="13"/>
        <v>20</v>
      </c>
      <c r="W37" s="157"/>
      <c r="X37" s="157" t="s">
        <v>222</v>
      </c>
      <c r="Y37" s="157" t="s">
        <v>185</v>
      </c>
      <c r="Z37" s="146"/>
      <c r="AA37" s="146"/>
      <c r="AB37" s="146"/>
      <c r="AC37" s="146"/>
      <c r="AD37" s="146"/>
      <c r="AE37" s="146"/>
      <c r="AF37" s="146"/>
      <c r="AG37" s="146" t="s">
        <v>223</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ht="22.5" outlineLevel="1" x14ac:dyDescent="0.2">
      <c r="A38" s="175">
        <v>28</v>
      </c>
      <c r="B38" s="176" t="s">
        <v>676</v>
      </c>
      <c r="C38" s="184" t="s">
        <v>677</v>
      </c>
      <c r="D38" s="177" t="s">
        <v>309</v>
      </c>
      <c r="E38" s="178">
        <v>20</v>
      </c>
      <c r="F38" s="179"/>
      <c r="G38" s="180">
        <f t="shared" si="7"/>
        <v>0</v>
      </c>
      <c r="H38" s="179"/>
      <c r="I38" s="180">
        <f t="shared" si="8"/>
        <v>0</v>
      </c>
      <c r="J38" s="179"/>
      <c r="K38" s="180">
        <f t="shared" si="9"/>
        <v>0</v>
      </c>
      <c r="L38" s="180">
        <v>21</v>
      </c>
      <c r="M38" s="180">
        <f t="shared" si="10"/>
        <v>0</v>
      </c>
      <c r="N38" s="178">
        <v>1.4999999999999999E-4</v>
      </c>
      <c r="O38" s="178">
        <f t="shared" si="11"/>
        <v>0</v>
      </c>
      <c r="P38" s="178">
        <v>0</v>
      </c>
      <c r="Q38" s="178">
        <f t="shared" si="12"/>
        <v>0</v>
      </c>
      <c r="R38" s="180" t="s">
        <v>622</v>
      </c>
      <c r="S38" s="180" t="s">
        <v>182</v>
      </c>
      <c r="T38" s="181" t="s">
        <v>182</v>
      </c>
      <c r="U38" s="157">
        <v>9.4E-2</v>
      </c>
      <c r="V38" s="157">
        <f t="shared" si="13"/>
        <v>1.88</v>
      </c>
      <c r="W38" s="157"/>
      <c r="X38" s="157" t="s">
        <v>222</v>
      </c>
      <c r="Y38" s="157" t="s">
        <v>185</v>
      </c>
      <c r="Z38" s="146"/>
      <c r="AA38" s="146"/>
      <c r="AB38" s="146"/>
      <c r="AC38" s="146"/>
      <c r="AD38" s="146"/>
      <c r="AE38" s="146"/>
      <c r="AF38" s="146"/>
      <c r="AG38" s="146" t="s">
        <v>223</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ht="22.5" outlineLevel="1" x14ac:dyDescent="0.2">
      <c r="A39" s="175">
        <v>29</v>
      </c>
      <c r="B39" s="176" t="s">
        <v>678</v>
      </c>
      <c r="C39" s="184" t="s">
        <v>679</v>
      </c>
      <c r="D39" s="177" t="s">
        <v>309</v>
      </c>
      <c r="E39" s="178">
        <v>50</v>
      </c>
      <c r="F39" s="179"/>
      <c r="G39" s="180">
        <f t="shared" si="7"/>
        <v>0</v>
      </c>
      <c r="H39" s="179"/>
      <c r="I39" s="180">
        <f t="shared" si="8"/>
        <v>0</v>
      </c>
      <c r="J39" s="179"/>
      <c r="K39" s="180">
        <f t="shared" si="9"/>
        <v>0</v>
      </c>
      <c r="L39" s="180">
        <v>21</v>
      </c>
      <c r="M39" s="180">
        <f t="shared" si="10"/>
        <v>0</v>
      </c>
      <c r="N39" s="178">
        <v>1.66E-3</v>
      </c>
      <c r="O39" s="178">
        <f t="shared" si="11"/>
        <v>0.08</v>
      </c>
      <c r="P39" s="178">
        <v>0</v>
      </c>
      <c r="Q39" s="178">
        <f t="shared" si="12"/>
        <v>0</v>
      </c>
      <c r="R39" s="180"/>
      <c r="S39" s="180" t="s">
        <v>256</v>
      </c>
      <c r="T39" s="181" t="s">
        <v>183</v>
      </c>
      <c r="U39" s="157">
        <v>0</v>
      </c>
      <c r="V39" s="157">
        <f t="shared" si="13"/>
        <v>0</v>
      </c>
      <c r="W39" s="157"/>
      <c r="X39" s="157" t="s">
        <v>415</v>
      </c>
      <c r="Y39" s="157" t="s">
        <v>185</v>
      </c>
      <c r="Z39" s="146"/>
      <c r="AA39" s="146"/>
      <c r="AB39" s="146"/>
      <c r="AC39" s="146"/>
      <c r="AD39" s="146"/>
      <c r="AE39" s="146"/>
      <c r="AF39" s="146"/>
      <c r="AG39" s="146" t="s">
        <v>416</v>
      </c>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row>
    <row r="40" spans="1:60" outlineLevel="1" x14ac:dyDescent="0.2">
      <c r="A40" s="167">
        <v>30</v>
      </c>
      <c r="B40" s="168" t="s">
        <v>680</v>
      </c>
      <c r="C40" s="183" t="s">
        <v>681</v>
      </c>
      <c r="D40" s="169" t="s">
        <v>309</v>
      </c>
      <c r="E40" s="170">
        <v>50</v>
      </c>
      <c r="F40" s="171"/>
      <c r="G40" s="172">
        <f t="shared" si="7"/>
        <v>0</v>
      </c>
      <c r="H40" s="171"/>
      <c r="I40" s="172">
        <f t="shared" si="8"/>
        <v>0</v>
      </c>
      <c r="J40" s="171"/>
      <c r="K40" s="172">
        <f t="shared" si="9"/>
        <v>0</v>
      </c>
      <c r="L40" s="172">
        <v>21</v>
      </c>
      <c r="M40" s="172">
        <f t="shared" si="10"/>
        <v>0</v>
      </c>
      <c r="N40" s="170">
        <v>0</v>
      </c>
      <c r="O40" s="170">
        <f t="shared" si="11"/>
        <v>0</v>
      </c>
      <c r="P40" s="170">
        <v>0</v>
      </c>
      <c r="Q40" s="170">
        <f t="shared" si="12"/>
        <v>0</v>
      </c>
      <c r="R40" s="172"/>
      <c r="S40" s="172" t="s">
        <v>256</v>
      </c>
      <c r="T40" s="173" t="s">
        <v>257</v>
      </c>
      <c r="U40" s="157">
        <v>0.64</v>
      </c>
      <c r="V40" s="157">
        <f t="shared" si="13"/>
        <v>32</v>
      </c>
      <c r="W40" s="157"/>
      <c r="X40" s="157" t="s">
        <v>222</v>
      </c>
      <c r="Y40" s="157" t="s">
        <v>185</v>
      </c>
      <c r="Z40" s="146"/>
      <c r="AA40" s="146"/>
      <c r="AB40" s="146"/>
      <c r="AC40" s="146"/>
      <c r="AD40" s="146"/>
      <c r="AE40" s="146"/>
      <c r="AF40" s="146"/>
      <c r="AG40" s="146" t="s">
        <v>223</v>
      </c>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row>
    <row r="41" spans="1:60" outlineLevel="2" x14ac:dyDescent="0.2">
      <c r="A41" s="153"/>
      <c r="B41" s="154"/>
      <c r="C41" s="251" t="s">
        <v>682</v>
      </c>
      <c r="D41" s="252"/>
      <c r="E41" s="252"/>
      <c r="F41" s="252"/>
      <c r="G41" s="252"/>
      <c r="H41" s="157"/>
      <c r="I41" s="157"/>
      <c r="J41" s="157"/>
      <c r="K41" s="157"/>
      <c r="L41" s="157"/>
      <c r="M41" s="157"/>
      <c r="N41" s="156"/>
      <c r="O41" s="156"/>
      <c r="P41" s="156"/>
      <c r="Q41" s="156"/>
      <c r="R41" s="157"/>
      <c r="S41" s="157"/>
      <c r="T41" s="157"/>
      <c r="U41" s="157"/>
      <c r="V41" s="157"/>
      <c r="W41" s="157"/>
      <c r="X41" s="157"/>
      <c r="Y41" s="157"/>
      <c r="Z41" s="146"/>
      <c r="AA41" s="146"/>
      <c r="AB41" s="146"/>
      <c r="AC41" s="146"/>
      <c r="AD41" s="146"/>
      <c r="AE41" s="146"/>
      <c r="AF41" s="146"/>
      <c r="AG41" s="146" t="s">
        <v>188</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1" x14ac:dyDescent="0.2">
      <c r="A42" s="175">
        <v>31</v>
      </c>
      <c r="B42" s="176" t="s">
        <v>683</v>
      </c>
      <c r="C42" s="184" t="s">
        <v>684</v>
      </c>
      <c r="D42" s="177" t="s">
        <v>464</v>
      </c>
      <c r="E42" s="178">
        <v>150</v>
      </c>
      <c r="F42" s="179"/>
      <c r="G42" s="180">
        <f>ROUND(E42*F42,2)</f>
        <v>0</v>
      </c>
      <c r="H42" s="179"/>
      <c r="I42" s="180">
        <f>ROUND(E42*H42,2)</f>
        <v>0</v>
      </c>
      <c r="J42" s="179"/>
      <c r="K42" s="180">
        <f>ROUND(E42*J42,2)</f>
        <v>0</v>
      </c>
      <c r="L42" s="180">
        <v>21</v>
      </c>
      <c r="M42" s="180">
        <f>G42*(1+L42/100)</f>
        <v>0</v>
      </c>
      <c r="N42" s="178">
        <v>0</v>
      </c>
      <c r="O42" s="178">
        <f>ROUND(E42*N42,2)</f>
        <v>0</v>
      </c>
      <c r="P42" s="178">
        <v>0</v>
      </c>
      <c r="Q42" s="178">
        <f>ROUND(E42*P42,2)</f>
        <v>0</v>
      </c>
      <c r="R42" s="180" t="s">
        <v>622</v>
      </c>
      <c r="S42" s="180" t="s">
        <v>182</v>
      </c>
      <c r="T42" s="181" t="s">
        <v>182</v>
      </c>
      <c r="U42" s="157">
        <v>7.0000000000000007E-2</v>
      </c>
      <c r="V42" s="157">
        <f>ROUND(E42*U42,2)</f>
        <v>10.5</v>
      </c>
      <c r="W42" s="157"/>
      <c r="X42" s="157" t="s">
        <v>222</v>
      </c>
      <c r="Y42" s="157" t="s">
        <v>185</v>
      </c>
      <c r="Z42" s="146"/>
      <c r="AA42" s="146"/>
      <c r="AB42" s="146"/>
      <c r="AC42" s="146"/>
      <c r="AD42" s="146"/>
      <c r="AE42" s="146"/>
      <c r="AF42" s="146"/>
      <c r="AG42" s="146" t="s">
        <v>223</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x14ac:dyDescent="0.2">
      <c r="A43" s="160" t="s">
        <v>177</v>
      </c>
      <c r="B43" s="161" t="s">
        <v>135</v>
      </c>
      <c r="C43" s="182" t="s">
        <v>136</v>
      </c>
      <c r="D43" s="162"/>
      <c r="E43" s="163"/>
      <c r="F43" s="164"/>
      <c r="G43" s="164">
        <f>SUMIF(AG44:AG88,"&lt;&gt;NOR",G44:G88)</f>
        <v>0</v>
      </c>
      <c r="H43" s="164"/>
      <c r="I43" s="164">
        <f>SUM(I44:I88)</f>
        <v>0</v>
      </c>
      <c r="J43" s="164"/>
      <c r="K43" s="164">
        <f>SUM(K44:K88)</f>
        <v>0</v>
      </c>
      <c r="L43" s="164"/>
      <c r="M43" s="164">
        <f>SUM(M44:M88)</f>
        <v>0</v>
      </c>
      <c r="N43" s="163"/>
      <c r="O43" s="163">
        <f>SUM(O44:O88)</f>
        <v>0</v>
      </c>
      <c r="P43" s="163"/>
      <c r="Q43" s="163">
        <f>SUM(Q44:Q88)</f>
        <v>0</v>
      </c>
      <c r="R43" s="164"/>
      <c r="S43" s="164"/>
      <c r="T43" s="165"/>
      <c r="U43" s="159"/>
      <c r="V43" s="159">
        <f>SUM(V44:V88)</f>
        <v>18.479999999999997</v>
      </c>
      <c r="W43" s="159"/>
      <c r="X43" s="159"/>
      <c r="Y43" s="159"/>
      <c r="AG43" t="s">
        <v>178</v>
      </c>
    </row>
    <row r="44" spans="1:60" outlineLevel="1" x14ac:dyDescent="0.2">
      <c r="A44" s="167">
        <v>32</v>
      </c>
      <c r="B44" s="168" t="s">
        <v>685</v>
      </c>
      <c r="C44" s="183" t="s">
        <v>686</v>
      </c>
      <c r="D44" s="169" t="s">
        <v>464</v>
      </c>
      <c r="E44" s="170">
        <v>1</v>
      </c>
      <c r="F44" s="171"/>
      <c r="G44" s="172">
        <f>ROUND(E44*F44,2)</f>
        <v>0</v>
      </c>
      <c r="H44" s="171"/>
      <c r="I44" s="172">
        <f>ROUND(E44*H44,2)</f>
        <v>0</v>
      </c>
      <c r="J44" s="171"/>
      <c r="K44" s="172">
        <f>ROUND(E44*J44,2)</f>
        <v>0</v>
      </c>
      <c r="L44" s="172">
        <v>21</v>
      </c>
      <c r="M44" s="172">
        <f>G44*(1+L44/100)</f>
        <v>0</v>
      </c>
      <c r="N44" s="170">
        <v>0</v>
      </c>
      <c r="O44" s="170">
        <f>ROUND(E44*N44,2)</f>
        <v>0</v>
      </c>
      <c r="P44" s="170">
        <v>0</v>
      </c>
      <c r="Q44" s="170">
        <f>ROUND(E44*P44,2)</f>
        <v>0</v>
      </c>
      <c r="R44" s="172"/>
      <c r="S44" s="172" t="s">
        <v>256</v>
      </c>
      <c r="T44" s="173" t="s">
        <v>183</v>
      </c>
      <c r="U44" s="157">
        <v>0</v>
      </c>
      <c r="V44" s="157">
        <f>ROUND(E44*U44,2)</f>
        <v>0</v>
      </c>
      <c r="W44" s="157"/>
      <c r="X44" s="157" t="s">
        <v>415</v>
      </c>
      <c r="Y44" s="157" t="s">
        <v>185</v>
      </c>
      <c r="Z44" s="146"/>
      <c r="AA44" s="146"/>
      <c r="AB44" s="146"/>
      <c r="AC44" s="146"/>
      <c r="AD44" s="146"/>
      <c r="AE44" s="146"/>
      <c r="AF44" s="146"/>
      <c r="AG44" s="146" t="s">
        <v>416</v>
      </c>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row>
    <row r="45" spans="1:60" outlineLevel="2" x14ac:dyDescent="0.2">
      <c r="A45" s="153"/>
      <c r="B45" s="154"/>
      <c r="C45" s="251" t="s">
        <v>687</v>
      </c>
      <c r="D45" s="252"/>
      <c r="E45" s="252"/>
      <c r="F45" s="252"/>
      <c r="G45" s="252"/>
      <c r="H45" s="157"/>
      <c r="I45" s="157"/>
      <c r="J45" s="157"/>
      <c r="K45" s="157"/>
      <c r="L45" s="157"/>
      <c r="M45" s="157"/>
      <c r="N45" s="156"/>
      <c r="O45" s="156"/>
      <c r="P45" s="156"/>
      <c r="Q45" s="156"/>
      <c r="R45" s="157"/>
      <c r="S45" s="157"/>
      <c r="T45" s="157"/>
      <c r="U45" s="157"/>
      <c r="V45" s="157"/>
      <c r="W45" s="157"/>
      <c r="X45" s="157"/>
      <c r="Y45" s="157"/>
      <c r="Z45" s="146"/>
      <c r="AA45" s="146"/>
      <c r="AB45" s="146"/>
      <c r="AC45" s="146"/>
      <c r="AD45" s="146"/>
      <c r="AE45" s="146"/>
      <c r="AF45" s="146"/>
      <c r="AG45" s="146" t="s">
        <v>188</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ht="22.5" outlineLevel="1" x14ac:dyDescent="0.2">
      <c r="A46" s="175">
        <v>33</v>
      </c>
      <c r="B46" s="176" t="s">
        <v>688</v>
      </c>
      <c r="C46" s="184" t="s">
        <v>689</v>
      </c>
      <c r="D46" s="177" t="s">
        <v>464</v>
      </c>
      <c r="E46" s="178">
        <v>1</v>
      </c>
      <c r="F46" s="179"/>
      <c r="G46" s="180">
        <f t="shared" ref="G46:G81" si="14">ROUND(E46*F46,2)</f>
        <v>0</v>
      </c>
      <c r="H46" s="179"/>
      <c r="I46" s="180">
        <f t="shared" ref="I46:I81" si="15">ROUND(E46*H46,2)</f>
        <v>0</v>
      </c>
      <c r="J46" s="179"/>
      <c r="K46" s="180">
        <f t="shared" ref="K46:K81" si="16">ROUND(E46*J46,2)</f>
        <v>0</v>
      </c>
      <c r="L46" s="180">
        <v>21</v>
      </c>
      <c r="M46" s="180">
        <f t="shared" ref="M46:M81" si="17">G46*(1+L46/100)</f>
        <v>0</v>
      </c>
      <c r="N46" s="178">
        <v>0</v>
      </c>
      <c r="O46" s="178">
        <f t="shared" ref="O46:O81" si="18">ROUND(E46*N46,2)</f>
        <v>0</v>
      </c>
      <c r="P46" s="178">
        <v>0</v>
      </c>
      <c r="Q46" s="178">
        <f t="shared" ref="Q46:Q81" si="19">ROUND(E46*P46,2)</f>
        <v>0</v>
      </c>
      <c r="R46" s="180"/>
      <c r="S46" s="180" t="s">
        <v>256</v>
      </c>
      <c r="T46" s="181" t="s">
        <v>690</v>
      </c>
      <c r="U46" s="157">
        <v>0</v>
      </c>
      <c r="V46" s="157">
        <f t="shared" ref="V46:V81" si="20">ROUND(E46*U46,2)</f>
        <v>0</v>
      </c>
      <c r="W46" s="157"/>
      <c r="X46" s="157" t="s">
        <v>415</v>
      </c>
      <c r="Y46" s="157" t="s">
        <v>185</v>
      </c>
      <c r="Z46" s="146"/>
      <c r="AA46" s="146"/>
      <c r="AB46" s="146"/>
      <c r="AC46" s="146"/>
      <c r="AD46" s="146"/>
      <c r="AE46" s="146"/>
      <c r="AF46" s="146"/>
      <c r="AG46" s="146" t="s">
        <v>416</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ht="22.5" outlineLevel="1" x14ac:dyDescent="0.2">
      <c r="A47" s="175">
        <v>34</v>
      </c>
      <c r="B47" s="176" t="s">
        <v>691</v>
      </c>
      <c r="C47" s="184" t="s">
        <v>692</v>
      </c>
      <c r="D47" s="177" t="s">
        <v>464</v>
      </c>
      <c r="E47" s="178">
        <v>1</v>
      </c>
      <c r="F47" s="179"/>
      <c r="G47" s="180">
        <f t="shared" si="14"/>
        <v>0</v>
      </c>
      <c r="H47" s="179"/>
      <c r="I47" s="180">
        <f t="shared" si="15"/>
        <v>0</v>
      </c>
      <c r="J47" s="179"/>
      <c r="K47" s="180">
        <f t="shared" si="16"/>
        <v>0</v>
      </c>
      <c r="L47" s="180">
        <v>21</v>
      </c>
      <c r="M47" s="180">
        <f t="shared" si="17"/>
        <v>0</v>
      </c>
      <c r="N47" s="178">
        <v>0</v>
      </c>
      <c r="O47" s="178">
        <f t="shared" si="18"/>
        <v>0</v>
      </c>
      <c r="P47" s="178">
        <v>0</v>
      </c>
      <c r="Q47" s="178">
        <f t="shared" si="19"/>
        <v>0</v>
      </c>
      <c r="R47" s="180"/>
      <c r="S47" s="180" t="s">
        <v>256</v>
      </c>
      <c r="T47" s="181" t="s">
        <v>690</v>
      </c>
      <c r="U47" s="157">
        <v>0</v>
      </c>
      <c r="V47" s="157">
        <f t="shared" si="20"/>
        <v>0</v>
      </c>
      <c r="W47" s="157"/>
      <c r="X47" s="157" t="s">
        <v>415</v>
      </c>
      <c r="Y47" s="157" t="s">
        <v>185</v>
      </c>
      <c r="Z47" s="146"/>
      <c r="AA47" s="146"/>
      <c r="AB47" s="146"/>
      <c r="AC47" s="146"/>
      <c r="AD47" s="146"/>
      <c r="AE47" s="146"/>
      <c r="AF47" s="146"/>
      <c r="AG47" s="146" t="s">
        <v>416</v>
      </c>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row>
    <row r="48" spans="1:60" ht="22.5" outlineLevel="1" x14ac:dyDescent="0.2">
      <c r="A48" s="175">
        <v>35</v>
      </c>
      <c r="B48" s="176" t="s">
        <v>693</v>
      </c>
      <c r="C48" s="184" t="s">
        <v>694</v>
      </c>
      <c r="D48" s="177" t="s">
        <v>464</v>
      </c>
      <c r="E48" s="178">
        <v>1</v>
      </c>
      <c r="F48" s="179"/>
      <c r="G48" s="180">
        <f t="shared" si="14"/>
        <v>0</v>
      </c>
      <c r="H48" s="179"/>
      <c r="I48" s="180">
        <f t="shared" si="15"/>
        <v>0</v>
      </c>
      <c r="J48" s="179"/>
      <c r="K48" s="180">
        <f t="shared" si="16"/>
        <v>0</v>
      </c>
      <c r="L48" s="180">
        <v>21</v>
      </c>
      <c r="M48" s="180">
        <f t="shared" si="17"/>
        <v>0</v>
      </c>
      <c r="N48" s="178">
        <v>5.0000000000000001E-4</v>
      </c>
      <c r="O48" s="178">
        <f t="shared" si="18"/>
        <v>0</v>
      </c>
      <c r="P48" s="178">
        <v>0</v>
      </c>
      <c r="Q48" s="178">
        <f t="shared" si="19"/>
        <v>0</v>
      </c>
      <c r="R48" s="180" t="s">
        <v>414</v>
      </c>
      <c r="S48" s="180" t="s">
        <v>182</v>
      </c>
      <c r="T48" s="181" t="s">
        <v>182</v>
      </c>
      <c r="U48" s="157">
        <v>0</v>
      </c>
      <c r="V48" s="157">
        <f t="shared" si="20"/>
        <v>0</v>
      </c>
      <c r="W48" s="157"/>
      <c r="X48" s="157" t="s">
        <v>415</v>
      </c>
      <c r="Y48" s="157" t="s">
        <v>185</v>
      </c>
      <c r="Z48" s="146"/>
      <c r="AA48" s="146"/>
      <c r="AB48" s="146"/>
      <c r="AC48" s="146"/>
      <c r="AD48" s="146"/>
      <c r="AE48" s="146"/>
      <c r="AF48" s="146"/>
      <c r="AG48" s="146" t="s">
        <v>416</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1" x14ac:dyDescent="0.2">
      <c r="A49" s="175">
        <v>36</v>
      </c>
      <c r="B49" s="176" t="s">
        <v>695</v>
      </c>
      <c r="C49" s="184" t="s">
        <v>696</v>
      </c>
      <c r="D49" s="177" t="s">
        <v>464</v>
      </c>
      <c r="E49" s="178">
        <v>1</v>
      </c>
      <c r="F49" s="179"/>
      <c r="G49" s="180">
        <f t="shared" si="14"/>
        <v>0</v>
      </c>
      <c r="H49" s="179"/>
      <c r="I49" s="180">
        <f t="shared" si="15"/>
        <v>0</v>
      </c>
      <c r="J49" s="179"/>
      <c r="K49" s="180">
        <f t="shared" si="16"/>
        <v>0</v>
      </c>
      <c r="L49" s="180">
        <v>21</v>
      </c>
      <c r="M49" s="180">
        <f t="shared" si="17"/>
        <v>0</v>
      </c>
      <c r="N49" s="178">
        <v>0</v>
      </c>
      <c r="O49" s="178">
        <f t="shared" si="18"/>
        <v>0</v>
      </c>
      <c r="P49" s="178">
        <v>0</v>
      </c>
      <c r="Q49" s="178">
        <f t="shared" si="19"/>
        <v>0</v>
      </c>
      <c r="R49" s="180"/>
      <c r="S49" s="180" t="s">
        <v>256</v>
      </c>
      <c r="T49" s="181" t="s">
        <v>690</v>
      </c>
      <c r="U49" s="157">
        <v>0</v>
      </c>
      <c r="V49" s="157">
        <f t="shared" si="20"/>
        <v>0</v>
      </c>
      <c r="W49" s="157"/>
      <c r="X49" s="157" t="s">
        <v>415</v>
      </c>
      <c r="Y49" s="157" t="s">
        <v>185</v>
      </c>
      <c r="Z49" s="146"/>
      <c r="AA49" s="146"/>
      <c r="AB49" s="146"/>
      <c r="AC49" s="146"/>
      <c r="AD49" s="146"/>
      <c r="AE49" s="146"/>
      <c r="AF49" s="146"/>
      <c r="AG49" s="146" t="s">
        <v>416</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ht="22.5" outlineLevel="1" x14ac:dyDescent="0.2">
      <c r="A50" s="175">
        <v>37</v>
      </c>
      <c r="B50" s="176" t="s">
        <v>697</v>
      </c>
      <c r="C50" s="184" t="s">
        <v>698</v>
      </c>
      <c r="D50" s="177" t="s">
        <v>464</v>
      </c>
      <c r="E50" s="178">
        <v>1</v>
      </c>
      <c r="F50" s="179"/>
      <c r="G50" s="180">
        <f t="shared" si="14"/>
        <v>0</v>
      </c>
      <c r="H50" s="179"/>
      <c r="I50" s="180">
        <f t="shared" si="15"/>
        <v>0</v>
      </c>
      <c r="J50" s="179"/>
      <c r="K50" s="180">
        <f t="shared" si="16"/>
        <v>0</v>
      </c>
      <c r="L50" s="180">
        <v>21</v>
      </c>
      <c r="M50" s="180">
        <f t="shared" si="17"/>
        <v>0</v>
      </c>
      <c r="N50" s="178">
        <v>0</v>
      </c>
      <c r="O50" s="178">
        <f t="shared" si="18"/>
        <v>0</v>
      </c>
      <c r="P50" s="178">
        <v>0</v>
      </c>
      <c r="Q50" s="178">
        <f t="shared" si="19"/>
        <v>0</v>
      </c>
      <c r="R50" s="180"/>
      <c r="S50" s="180" t="s">
        <v>256</v>
      </c>
      <c r="T50" s="181" t="s">
        <v>690</v>
      </c>
      <c r="U50" s="157">
        <v>0</v>
      </c>
      <c r="V50" s="157">
        <f t="shared" si="20"/>
        <v>0</v>
      </c>
      <c r="W50" s="157"/>
      <c r="X50" s="157" t="s">
        <v>415</v>
      </c>
      <c r="Y50" s="157" t="s">
        <v>185</v>
      </c>
      <c r="Z50" s="146"/>
      <c r="AA50" s="146"/>
      <c r="AB50" s="146"/>
      <c r="AC50" s="146"/>
      <c r="AD50" s="146"/>
      <c r="AE50" s="146"/>
      <c r="AF50" s="146"/>
      <c r="AG50" s="146" t="s">
        <v>416</v>
      </c>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row>
    <row r="51" spans="1:60" outlineLevel="1" x14ac:dyDescent="0.2">
      <c r="A51" s="175">
        <v>38</v>
      </c>
      <c r="B51" s="176" t="s">
        <v>699</v>
      </c>
      <c r="C51" s="184" t="s">
        <v>700</v>
      </c>
      <c r="D51" s="177" t="s">
        <v>464</v>
      </c>
      <c r="E51" s="178">
        <v>9</v>
      </c>
      <c r="F51" s="179"/>
      <c r="G51" s="180">
        <f t="shared" si="14"/>
        <v>0</v>
      </c>
      <c r="H51" s="179"/>
      <c r="I51" s="180">
        <f t="shared" si="15"/>
        <v>0</v>
      </c>
      <c r="J51" s="179"/>
      <c r="K51" s="180">
        <f t="shared" si="16"/>
        <v>0</v>
      </c>
      <c r="L51" s="180">
        <v>21</v>
      </c>
      <c r="M51" s="180">
        <f t="shared" si="17"/>
        <v>0</v>
      </c>
      <c r="N51" s="178">
        <v>0</v>
      </c>
      <c r="O51" s="178">
        <f t="shared" si="18"/>
        <v>0</v>
      </c>
      <c r="P51" s="178">
        <v>0</v>
      </c>
      <c r="Q51" s="178">
        <f t="shared" si="19"/>
        <v>0</v>
      </c>
      <c r="R51" s="180" t="s">
        <v>414</v>
      </c>
      <c r="S51" s="180" t="s">
        <v>182</v>
      </c>
      <c r="T51" s="181" t="s">
        <v>182</v>
      </c>
      <c r="U51" s="157">
        <v>0</v>
      </c>
      <c r="V51" s="157">
        <f t="shared" si="20"/>
        <v>0</v>
      </c>
      <c r="W51" s="157"/>
      <c r="X51" s="157" t="s">
        <v>415</v>
      </c>
      <c r="Y51" s="157" t="s">
        <v>185</v>
      </c>
      <c r="Z51" s="146"/>
      <c r="AA51" s="146"/>
      <c r="AB51" s="146"/>
      <c r="AC51" s="146"/>
      <c r="AD51" s="146"/>
      <c r="AE51" s="146"/>
      <c r="AF51" s="146"/>
      <c r="AG51" s="146" t="s">
        <v>416</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1" x14ac:dyDescent="0.2">
      <c r="A52" s="175">
        <v>39</v>
      </c>
      <c r="B52" s="176" t="s">
        <v>701</v>
      </c>
      <c r="C52" s="184" t="s">
        <v>702</v>
      </c>
      <c r="D52" s="177" t="s">
        <v>464</v>
      </c>
      <c r="E52" s="178">
        <v>15</v>
      </c>
      <c r="F52" s="179"/>
      <c r="G52" s="180">
        <f t="shared" si="14"/>
        <v>0</v>
      </c>
      <c r="H52" s="179"/>
      <c r="I52" s="180">
        <f t="shared" si="15"/>
        <v>0</v>
      </c>
      <c r="J52" s="179"/>
      <c r="K52" s="180">
        <f t="shared" si="16"/>
        <v>0</v>
      </c>
      <c r="L52" s="180">
        <v>21</v>
      </c>
      <c r="M52" s="180">
        <f t="shared" si="17"/>
        <v>0</v>
      </c>
      <c r="N52" s="178">
        <v>0</v>
      </c>
      <c r="O52" s="178">
        <f t="shared" si="18"/>
        <v>0</v>
      </c>
      <c r="P52" s="178">
        <v>0</v>
      </c>
      <c r="Q52" s="178">
        <f t="shared" si="19"/>
        <v>0</v>
      </c>
      <c r="R52" s="180"/>
      <c r="S52" s="180" t="s">
        <v>256</v>
      </c>
      <c r="T52" s="181" t="s">
        <v>183</v>
      </c>
      <c r="U52" s="157">
        <v>0</v>
      </c>
      <c r="V52" s="157">
        <f t="shared" si="20"/>
        <v>0</v>
      </c>
      <c r="W52" s="157"/>
      <c r="X52" s="157" t="s">
        <v>415</v>
      </c>
      <c r="Y52" s="157" t="s">
        <v>185</v>
      </c>
      <c r="Z52" s="146"/>
      <c r="AA52" s="146"/>
      <c r="AB52" s="146"/>
      <c r="AC52" s="146"/>
      <c r="AD52" s="146"/>
      <c r="AE52" s="146"/>
      <c r="AF52" s="146"/>
      <c r="AG52" s="146" t="s">
        <v>416</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outlineLevel="1" x14ac:dyDescent="0.2">
      <c r="A53" s="175">
        <v>40</v>
      </c>
      <c r="B53" s="176" t="s">
        <v>703</v>
      </c>
      <c r="C53" s="184" t="s">
        <v>704</v>
      </c>
      <c r="D53" s="177" t="s">
        <v>464</v>
      </c>
      <c r="E53" s="178">
        <v>15</v>
      </c>
      <c r="F53" s="179"/>
      <c r="G53" s="180">
        <f t="shared" si="14"/>
        <v>0</v>
      </c>
      <c r="H53" s="179"/>
      <c r="I53" s="180">
        <f t="shared" si="15"/>
        <v>0</v>
      </c>
      <c r="J53" s="179"/>
      <c r="K53" s="180">
        <f t="shared" si="16"/>
        <v>0</v>
      </c>
      <c r="L53" s="180">
        <v>21</v>
      </c>
      <c r="M53" s="180">
        <f t="shared" si="17"/>
        <v>0</v>
      </c>
      <c r="N53" s="178">
        <v>0</v>
      </c>
      <c r="O53" s="178">
        <f t="shared" si="18"/>
        <v>0</v>
      </c>
      <c r="P53" s="178">
        <v>0</v>
      </c>
      <c r="Q53" s="178">
        <f t="shared" si="19"/>
        <v>0</v>
      </c>
      <c r="R53" s="180"/>
      <c r="S53" s="180" t="s">
        <v>256</v>
      </c>
      <c r="T53" s="181" t="s">
        <v>183</v>
      </c>
      <c r="U53" s="157">
        <v>0</v>
      </c>
      <c r="V53" s="157">
        <f t="shared" si="20"/>
        <v>0</v>
      </c>
      <c r="W53" s="157"/>
      <c r="X53" s="157" t="s">
        <v>415</v>
      </c>
      <c r="Y53" s="157" t="s">
        <v>185</v>
      </c>
      <c r="Z53" s="146"/>
      <c r="AA53" s="146"/>
      <c r="AB53" s="146"/>
      <c r="AC53" s="146"/>
      <c r="AD53" s="146"/>
      <c r="AE53" s="146"/>
      <c r="AF53" s="146"/>
      <c r="AG53" s="146" t="s">
        <v>416</v>
      </c>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row>
    <row r="54" spans="1:60" outlineLevel="1" x14ac:dyDescent="0.2">
      <c r="A54" s="175">
        <v>41</v>
      </c>
      <c r="B54" s="176" t="s">
        <v>705</v>
      </c>
      <c r="C54" s="184" t="s">
        <v>706</v>
      </c>
      <c r="D54" s="177" t="s">
        <v>707</v>
      </c>
      <c r="E54" s="178">
        <v>15</v>
      </c>
      <c r="F54" s="179"/>
      <c r="G54" s="180">
        <f t="shared" si="14"/>
        <v>0</v>
      </c>
      <c r="H54" s="179"/>
      <c r="I54" s="180">
        <f t="shared" si="15"/>
        <v>0</v>
      </c>
      <c r="J54" s="179"/>
      <c r="K54" s="180">
        <f t="shared" si="16"/>
        <v>0</v>
      </c>
      <c r="L54" s="180">
        <v>21</v>
      </c>
      <c r="M54" s="180">
        <f t="shared" si="17"/>
        <v>0</v>
      </c>
      <c r="N54" s="178">
        <v>0</v>
      </c>
      <c r="O54" s="178">
        <f t="shared" si="18"/>
        <v>0</v>
      </c>
      <c r="P54" s="178">
        <v>0</v>
      </c>
      <c r="Q54" s="178">
        <f t="shared" si="19"/>
        <v>0</v>
      </c>
      <c r="R54" s="180"/>
      <c r="S54" s="180" t="s">
        <v>256</v>
      </c>
      <c r="T54" s="181" t="s">
        <v>183</v>
      </c>
      <c r="U54" s="157">
        <v>0</v>
      </c>
      <c r="V54" s="157">
        <f t="shared" si="20"/>
        <v>0</v>
      </c>
      <c r="W54" s="157"/>
      <c r="X54" s="157" t="s">
        <v>415</v>
      </c>
      <c r="Y54" s="157" t="s">
        <v>185</v>
      </c>
      <c r="Z54" s="146"/>
      <c r="AA54" s="146"/>
      <c r="AB54" s="146"/>
      <c r="AC54" s="146"/>
      <c r="AD54" s="146"/>
      <c r="AE54" s="146"/>
      <c r="AF54" s="146"/>
      <c r="AG54" s="146" t="s">
        <v>416</v>
      </c>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row>
    <row r="55" spans="1:60" ht="22.5" outlineLevel="1" x14ac:dyDescent="0.2">
      <c r="A55" s="175">
        <v>42</v>
      </c>
      <c r="B55" s="176" t="s">
        <v>708</v>
      </c>
      <c r="C55" s="184" t="s">
        <v>709</v>
      </c>
      <c r="D55" s="177" t="s">
        <v>464</v>
      </c>
      <c r="E55" s="178">
        <v>8</v>
      </c>
      <c r="F55" s="179"/>
      <c r="G55" s="180">
        <f t="shared" si="14"/>
        <v>0</v>
      </c>
      <c r="H55" s="179"/>
      <c r="I55" s="180">
        <f t="shared" si="15"/>
        <v>0</v>
      </c>
      <c r="J55" s="179"/>
      <c r="K55" s="180">
        <f t="shared" si="16"/>
        <v>0</v>
      </c>
      <c r="L55" s="180">
        <v>21</v>
      </c>
      <c r="M55" s="180">
        <f t="shared" si="17"/>
        <v>0</v>
      </c>
      <c r="N55" s="178">
        <v>0</v>
      </c>
      <c r="O55" s="178">
        <f t="shared" si="18"/>
        <v>0</v>
      </c>
      <c r="P55" s="178">
        <v>0</v>
      </c>
      <c r="Q55" s="178">
        <f t="shared" si="19"/>
        <v>0</v>
      </c>
      <c r="R55" s="180"/>
      <c r="S55" s="180" t="s">
        <v>256</v>
      </c>
      <c r="T55" s="181" t="s">
        <v>690</v>
      </c>
      <c r="U55" s="157">
        <v>0</v>
      </c>
      <c r="V55" s="157">
        <f t="shared" si="20"/>
        <v>0</v>
      </c>
      <c r="W55" s="157"/>
      <c r="X55" s="157" t="s">
        <v>415</v>
      </c>
      <c r="Y55" s="157" t="s">
        <v>185</v>
      </c>
      <c r="Z55" s="146"/>
      <c r="AA55" s="146"/>
      <c r="AB55" s="146"/>
      <c r="AC55" s="146"/>
      <c r="AD55" s="146"/>
      <c r="AE55" s="146"/>
      <c r="AF55" s="146"/>
      <c r="AG55" s="146" t="s">
        <v>416</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ht="22.5" outlineLevel="1" x14ac:dyDescent="0.2">
      <c r="A56" s="175">
        <v>43</v>
      </c>
      <c r="B56" s="176" t="s">
        <v>710</v>
      </c>
      <c r="C56" s="184" t="s">
        <v>711</v>
      </c>
      <c r="D56" s="177" t="s">
        <v>712</v>
      </c>
      <c r="E56" s="178">
        <v>1</v>
      </c>
      <c r="F56" s="179"/>
      <c r="G56" s="180">
        <f t="shared" si="14"/>
        <v>0</v>
      </c>
      <c r="H56" s="179"/>
      <c r="I56" s="180">
        <f t="shared" si="15"/>
        <v>0</v>
      </c>
      <c r="J56" s="179"/>
      <c r="K56" s="180">
        <f t="shared" si="16"/>
        <v>0</v>
      </c>
      <c r="L56" s="180">
        <v>21</v>
      </c>
      <c r="M56" s="180">
        <f t="shared" si="17"/>
        <v>0</v>
      </c>
      <c r="N56" s="178">
        <v>0</v>
      </c>
      <c r="O56" s="178">
        <f t="shared" si="18"/>
        <v>0</v>
      </c>
      <c r="P56" s="178">
        <v>0</v>
      </c>
      <c r="Q56" s="178">
        <f t="shared" si="19"/>
        <v>0</v>
      </c>
      <c r="R56" s="180"/>
      <c r="S56" s="180" t="s">
        <v>256</v>
      </c>
      <c r="T56" s="181" t="s">
        <v>183</v>
      </c>
      <c r="U56" s="157">
        <v>0</v>
      </c>
      <c r="V56" s="157">
        <f t="shared" si="20"/>
        <v>0</v>
      </c>
      <c r="W56" s="157"/>
      <c r="X56" s="157" t="s">
        <v>415</v>
      </c>
      <c r="Y56" s="157" t="s">
        <v>185</v>
      </c>
      <c r="Z56" s="146"/>
      <c r="AA56" s="146"/>
      <c r="AB56" s="146"/>
      <c r="AC56" s="146"/>
      <c r="AD56" s="146"/>
      <c r="AE56" s="146"/>
      <c r="AF56" s="146"/>
      <c r="AG56" s="146" t="s">
        <v>416</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ht="33.75" outlineLevel="1" x14ac:dyDescent="0.2">
      <c r="A57" s="175">
        <v>44</v>
      </c>
      <c r="B57" s="176" t="s">
        <v>713</v>
      </c>
      <c r="C57" s="184" t="s">
        <v>714</v>
      </c>
      <c r="D57" s="177" t="s">
        <v>464</v>
      </c>
      <c r="E57" s="178">
        <v>1</v>
      </c>
      <c r="F57" s="179"/>
      <c r="G57" s="180">
        <f t="shared" si="14"/>
        <v>0</v>
      </c>
      <c r="H57" s="179"/>
      <c r="I57" s="180">
        <f t="shared" si="15"/>
        <v>0</v>
      </c>
      <c r="J57" s="179"/>
      <c r="K57" s="180">
        <f t="shared" si="16"/>
        <v>0</v>
      </c>
      <c r="L57" s="180">
        <v>21</v>
      </c>
      <c r="M57" s="180">
        <f t="shared" si="17"/>
        <v>0</v>
      </c>
      <c r="N57" s="178">
        <v>1.2999999999999999E-4</v>
      </c>
      <c r="O57" s="178">
        <f t="shared" si="18"/>
        <v>0</v>
      </c>
      <c r="P57" s="178">
        <v>0</v>
      </c>
      <c r="Q57" s="178">
        <f t="shared" si="19"/>
        <v>0</v>
      </c>
      <c r="R57" s="180" t="s">
        <v>414</v>
      </c>
      <c r="S57" s="180" t="s">
        <v>182</v>
      </c>
      <c r="T57" s="181" t="s">
        <v>182</v>
      </c>
      <c r="U57" s="157">
        <v>0</v>
      </c>
      <c r="V57" s="157">
        <f t="shared" si="20"/>
        <v>0</v>
      </c>
      <c r="W57" s="157"/>
      <c r="X57" s="157" t="s">
        <v>415</v>
      </c>
      <c r="Y57" s="157" t="s">
        <v>185</v>
      </c>
      <c r="Z57" s="146"/>
      <c r="AA57" s="146"/>
      <c r="AB57" s="146"/>
      <c r="AC57" s="146"/>
      <c r="AD57" s="146"/>
      <c r="AE57" s="146"/>
      <c r="AF57" s="146"/>
      <c r="AG57" s="146" t="s">
        <v>416</v>
      </c>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row>
    <row r="58" spans="1:60" ht="22.5" outlineLevel="1" x14ac:dyDescent="0.2">
      <c r="A58" s="175">
        <v>45</v>
      </c>
      <c r="B58" s="176" t="s">
        <v>715</v>
      </c>
      <c r="C58" s="184" t="s">
        <v>716</v>
      </c>
      <c r="D58" s="177" t="s">
        <v>464</v>
      </c>
      <c r="E58" s="178">
        <v>6</v>
      </c>
      <c r="F58" s="179"/>
      <c r="G58" s="180">
        <f t="shared" si="14"/>
        <v>0</v>
      </c>
      <c r="H58" s="179"/>
      <c r="I58" s="180">
        <f t="shared" si="15"/>
        <v>0</v>
      </c>
      <c r="J58" s="179"/>
      <c r="K58" s="180">
        <f t="shared" si="16"/>
        <v>0</v>
      </c>
      <c r="L58" s="180">
        <v>21</v>
      </c>
      <c r="M58" s="180">
        <f t="shared" si="17"/>
        <v>0</v>
      </c>
      <c r="N58" s="178">
        <v>0</v>
      </c>
      <c r="O58" s="178">
        <f t="shared" si="18"/>
        <v>0</v>
      </c>
      <c r="P58" s="178">
        <v>0</v>
      </c>
      <c r="Q58" s="178">
        <f t="shared" si="19"/>
        <v>0</v>
      </c>
      <c r="R58" s="180"/>
      <c r="S58" s="180" t="s">
        <v>256</v>
      </c>
      <c r="T58" s="181" t="s">
        <v>690</v>
      </c>
      <c r="U58" s="157">
        <v>0</v>
      </c>
      <c r="V58" s="157">
        <f t="shared" si="20"/>
        <v>0</v>
      </c>
      <c r="W58" s="157"/>
      <c r="X58" s="157" t="s">
        <v>415</v>
      </c>
      <c r="Y58" s="157" t="s">
        <v>185</v>
      </c>
      <c r="Z58" s="146"/>
      <c r="AA58" s="146"/>
      <c r="AB58" s="146"/>
      <c r="AC58" s="146"/>
      <c r="AD58" s="146"/>
      <c r="AE58" s="146"/>
      <c r="AF58" s="146"/>
      <c r="AG58" s="146" t="s">
        <v>416</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ht="22.5" outlineLevel="1" x14ac:dyDescent="0.2">
      <c r="A59" s="175">
        <v>46</v>
      </c>
      <c r="B59" s="176" t="s">
        <v>717</v>
      </c>
      <c r="C59" s="184" t="s">
        <v>718</v>
      </c>
      <c r="D59" s="177" t="s">
        <v>464</v>
      </c>
      <c r="E59" s="178">
        <v>3</v>
      </c>
      <c r="F59" s="179"/>
      <c r="G59" s="180">
        <f t="shared" si="14"/>
        <v>0</v>
      </c>
      <c r="H59" s="179"/>
      <c r="I59" s="180">
        <f t="shared" si="15"/>
        <v>0</v>
      </c>
      <c r="J59" s="179"/>
      <c r="K59" s="180">
        <f t="shared" si="16"/>
        <v>0</v>
      </c>
      <c r="L59" s="180">
        <v>21</v>
      </c>
      <c r="M59" s="180">
        <f t="shared" si="17"/>
        <v>0</v>
      </c>
      <c r="N59" s="178">
        <v>0</v>
      </c>
      <c r="O59" s="178">
        <f t="shared" si="18"/>
        <v>0</v>
      </c>
      <c r="P59" s="178">
        <v>0</v>
      </c>
      <c r="Q59" s="178">
        <f t="shared" si="19"/>
        <v>0</v>
      </c>
      <c r="R59" s="180" t="s">
        <v>414</v>
      </c>
      <c r="S59" s="180" t="s">
        <v>719</v>
      </c>
      <c r="T59" s="181" t="s">
        <v>719</v>
      </c>
      <c r="U59" s="157">
        <v>0</v>
      </c>
      <c r="V59" s="157">
        <f t="shared" si="20"/>
        <v>0</v>
      </c>
      <c r="W59" s="157"/>
      <c r="X59" s="157" t="s">
        <v>415</v>
      </c>
      <c r="Y59" s="157" t="s">
        <v>185</v>
      </c>
      <c r="Z59" s="146"/>
      <c r="AA59" s="146"/>
      <c r="AB59" s="146"/>
      <c r="AC59" s="146"/>
      <c r="AD59" s="146"/>
      <c r="AE59" s="146"/>
      <c r="AF59" s="146"/>
      <c r="AG59" s="146" t="s">
        <v>416</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outlineLevel="1" x14ac:dyDescent="0.2">
      <c r="A60" s="175">
        <v>47</v>
      </c>
      <c r="B60" s="176" t="s">
        <v>720</v>
      </c>
      <c r="C60" s="184" t="s">
        <v>721</v>
      </c>
      <c r="D60" s="177" t="s">
        <v>464</v>
      </c>
      <c r="E60" s="178">
        <v>6</v>
      </c>
      <c r="F60" s="179"/>
      <c r="G60" s="180">
        <f t="shared" si="14"/>
        <v>0</v>
      </c>
      <c r="H60" s="179"/>
      <c r="I60" s="180">
        <f t="shared" si="15"/>
        <v>0</v>
      </c>
      <c r="J60" s="179"/>
      <c r="K60" s="180">
        <f t="shared" si="16"/>
        <v>0</v>
      </c>
      <c r="L60" s="180">
        <v>21</v>
      </c>
      <c r="M60" s="180">
        <f t="shared" si="17"/>
        <v>0</v>
      </c>
      <c r="N60" s="178">
        <v>0</v>
      </c>
      <c r="O60" s="178">
        <f t="shared" si="18"/>
        <v>0</v>
      </c>
      <c r="P60" s="178">
        <v>0</v>
      </c>
      <c r="Q60" s="178">
        <f t="shared" si="19"/>
        <v>0</v>
      </c>
      <c r="R60" s="180" t="s">
        <v>414</v>
      </c>
      <c r="S60" s="180" t="s">
        <v>182</v>
      </c>
      <c r="T60" s="181" t="s">
        <v>182</v>
      </c>
      <c r="U60" s="157">
        <v>0</v>
      </c>
      <c r="V60" s="157">
        <f t="shared" si="20"/>
        <v>0</v>
      </c>
      <c r="W60" s="157"/>
      <c r="X60" s="157" t="s">
        <v>415</v>
      </c>
      <c r="Y60" s="157" t="s">
        <v>185</v>
      </c>
      <c r="Z60" s="146"/>
      <c r="AA60" s="146"/>
      <c r="AB60" s="146"/>
      <c r="AC60" s="146"/>
      <c r="AD60" s="146"/>
      <c r="AE60" s="146"/>
      <c r="AF60" s="146"/>
      <c r="AG60" s="146" t="s">
        <v>416</v>
      </c>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row>
    <row r="61" spans="1:60" outlineLevel="1" x14ac:dyDescent="0.2">
      <c r="A61" s="175">
        <v>48</v>
      </c>
      <c r="B61" s="176" t="s">
        <v>722</v>
      </c>
      <c r="C61" s="184" t="s">
        <v>723</v>
      </c>
      <c r="D61" s="177" t="s">
        <v>464</v>
      </c>
      <c r="E61" s="178">
        <v>3</v>
      </c>
      <c r="F61" s="179"/>
      <c r="G61" s="180">
        <f t="shared" si="14"/>
        <v>0</v>
      </c>
      <c r="H61" s="179"/>
      <c r="I61" s="180">
        <f t="shared" si="15"/>
        <v>0</v>
      </c>
      <c r="J61" s="179"/>
      <c r="K61" s="180">
        <f t="shared" si="16"/>
        <v>0</v>
      </c>
      <c r="L61" s="180">
        <v>21</v>
      </c>
      <c r="M61" s="180">
        <f t="shared" si="17"/>
        <v>0</v>
      </c>
      <c r="N61" s="178">
        <v>0</v>
      </c>
      <c r="O61" s="178">
        <f t="shared" si="18"/>
        <v>0</v>
      </c>
      <c r="P61" s="178">
        <v>0</v>
      </c>
      <c r="Q61" s="178">
        <f t="shared" si="19"/>
        <v>0</v>
      </c>
      <c r="R61" s="180" t="s">
        <v>414</v>
      </c>
      <c r="S61" s="180" t="s">
        <v>182</v>
      </c>
      <c r="T61" s="181" t="s">
        <v>182</v>
      </c>
      <c r="U61" s="157">
        <v>0</v>
      </c>
      <c r="V61" s="157">
        <f t="shared" si="20"/>
        <v>0</v>
      </c>
      <c r="W61" s="157"/>
      <c r="X61" s="157" t="s">
        <v>415</v>
      </c>
      <c r="Y61" s="157" t="s">
        <v>185</v>
      </c>
      <c r="Z61" s="146"/>
      <c r="AA61" s="146"/>
      <c r="AB61" s="146"/>
      <c r="AC61" s="146"/>
      <c r="AD61" s="146"/>
      <c r="AE61" s="146"/>
      <c r="AF61" s="146"/>
      <c r="AG61" s="146" t="s">
        <v>416</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ht="22.5" outlineLevel="1" x14ac:dyDescent="0.2">
      <c r="A62" s="175">
        <v>49</v>
      </c>
      <c r="B62" s="176" t="s">
        <v>724</v>
      </c>
      <c r="C62" s="184" t="s">
        <v>725</v>
      </c>
      <c r="D62" s="177" t="s">
        <v>464</v>
      </c>
      <c r="E62" s="178">
        <v>8</v>
      </c>
      <c r="F62" s="179"/>
      <c r="G62" s="180">
        <f t="shared" si="14"/>
        <v>0</v>
      </c>
      <c r="H62" s="179"/>
      <c r="I62" s="180">
        <f t="shared" si="15"/>
        <v>0</v>
      </c>
      <c r="J62" s="179"/>
      <c r="K62" s="180">
        <f t="shared" si="16"/>
        <v>0</v>
      </c>
      <c r="L62" s="180">
        <v>21</v>
      </c>
      <c r="M62" s="180">
        <f t="shared" si="17"/>
        <v>0</v>
      </c>
      <c r="N62" s="178">
        <v>1.8000000000000001E-4</v>
      </c>
      <c r="O62" s="178">
        <f t="shared" si="18"/>
        <v>0</v>
      </c>
      <c r="P62" s="178">
        <v>0</v>
      </c>
      <c r="Q62" s="178">
        <f t="shared" si="19"/>
        <v>0</v>
      </c>
      <c r="R62" s="180" t="s">
        <v>414</v>
      </c>
      <c r="S62" s="180" t="s">
        <v>182</v>
      </c>
      <c r="T62" s="181" t="s">
        <v>182</v>
      </c>
      <c r="U62" s="157">
        <v>0</v>
      </c>
      <c r="V62" s="157">
        <f t="shared" si="20"/>
        <v>0</v>
      </c>
      <c r="W62" s="157"/>
      <c r="X62" s="157" t="s">
        <v>415</v>
      </c>
      <c r="Y62" s="157" t="s">
        <v>185</v>
      </c>
      <c r="Z62" s="146"/>
      <c r="AA62" s="146"/>
      <c r="AB62" s="146"/>
      <c r="AC62" s="146"/>
      <c r="AD62" s="146"/>
      <c r="AE62" s="146"/>
      <c r="AF62" s="146"/>
      <c r="AG62" s="146" t="s">
        <v>416</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ht="22.5" outlineLevel="1" x14ac:dyDescent="0.2">
      <c r="A63" s="175">
        <v>50</v>
      </c>
      <c r="B63" s="176" t="s">
        <v>726</v>
      </c>
      <c r="C63" s="184" t="s">
        <v>727</v>
      </c>
      <c r="D63" s="177" t="s">
        <v>464</v>
      </c>
      <c r="E63" s="178">
        <v>7</v>
      </c>
      <c r="F63" s="179"/>
      <c r="G63" s="180">
        <f t="shared" si="14"/>
        <v>0</v>
      </c>
      <c r="H63" s="179"/>
      <c r="I63" s="180">
        <f t="shared" si="15"/>
        <v>0</v>
      </c>
      <c r="J63" s="179"/>
      <c r="K63" s="180">
        <f t="shared" si="16"/>
        <v>0</v>
      </c>
      <c r="L63" s="180">
        <v>21</v>
      </c>
      <c r="M63" s="180">
        <f t="shared" si="17"/>
        <v>0</v>
      </c>
      <c r="N63" s="178">
        <v>1.8000000000000001E-4</v>
      </c>
      <c r="O63" s="178">
        <f t="shared" si="18"/>
        <v>0</v>
      </c>
      <c r="P63" s="178">
        <v>0</v>
      </c>
      <c r="Q63" s="178">
        <f t="shared" si="19"/>
        <v>0</v>
      </c>
      <c r="R63" s="180" t="s">
        <v>414</v>
      </c>
      <c r="S63" s="180" t="s">
        <v>182</v>
      </c>
      <c r="T63" s="181" t="s">
        <v>182</v>
      </c>
      <c r="U63" s="157">
        <v>0</v>
      </c>
      <c r="V63" s="157">
        <f t="shared" si="20"/>
        <v>0</v>
      </c>
      <c r="W63" s="157"/>
      <c r="X63" s="157" t="s">
        <v>415</v>
      </c>
      <c r="Y63" s="157" t="s">
        <v>185</v>
      </c>
      <c r="Z63" s="146"/>
      <c r="AA63" s="146"/>
      <c r="AB63" s="146"/>
      <c r="AC63" s="146"/>
      <c r="AD63" s="146"/>
      <c r="AE63" s="146"/>
      <c r="AF63" s="146"/>
      <c r="AG63" s="146" t="s">
        <v>416</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ht="22.5" outlineLevel="1" x14ac:dyDescent="0.2">
      <c r="A64" s="175">
        <v>51</v>
      </c>
      <c r="B64" s="176" t="s">
        <v>728</v>
      </c>
      <c r="C64" s="184" t="s">
        <v>729</v>
      </c>
      <c r="D64" s="177" t="s">
        <v>464</v>
      </c>
      <c r="E64" s="178">
        <v>9</v>
      </c>
      <c r="F64" s="179"/>
      <c r="G64" s="180">
        <f t="shared" si="14"/>
        <v>0</v>
      </c>
      <c r="H64" s="179"/>
      <c r="I64" s="180">
        <f t="shared" si="15"/>
        <v>0</v>
      </c>
      <c r="J64" s="179"/>
      <c r="K64" s="180">
        <f t="shared" si="16"/>
        <v>0</v>
      </c>
      <c r="L64" s="180">
        <v>21</v>
      </c>
      <c r="M64" s="180">
        <f t="shared" si="17"/>
        <v>0</v>
      </c>
      <c r="N64" s="178">
        <v>5.0000000000000001E-4</v>
      </c>
      <c r="O64" s="178">
        <f t="shared" si="18"/>
        <v>0</v>
      </c>
      <c r="P64" s="178">
        <v>0</v>
      </c>
      <c r="Q64" s="178">
        <f t="shared" si="19"/>
        <v>0</v>
      </c>
      <c r="R64" s="180" t="s">
        <v>414</v>
      </c>
      <c r="S64" s="180" t="s">
        <v>182</v>
      </c>
      <c r="T64" s="181" t="s">
        <v>182</v>
      </c>
      <c r="U64" s="157">
        <v>0</v>
      </c>
      <c r="V64" s="157">
        <f t="shared" si="20"/>
        <v>0</v>
      </c>
      <c r="W64" s="157"/>
      <c r="X64" s="157" t="s">
        <v>415</v>
      </c>
      <c r="Y64" s="157" t="s">
        <v>185</v>
      </c>
      <c r="Z64" s="146"/>
      <c r="AA64" s="146"/>
      <c r="AB64" s="146"/>
      <c r="AC64" s="146"/>
      <c r="AD64" s="146"/>
      <c r="AE64" s="146"/>
      <c r="AF64" s="146"/>
      <c r="AG64" s="146" t="s">
        <v>416</v>
      </c>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row>
    <row r="65" spans="1:60" ht="22.5" outlineLevel="1" x14ac:dyDescent="0.2">
      <c r="A65" s="175">
        <v>52</v>
      </c>
      <c r="B65" s="176" t="s">
        <v>730</v>
      </c>
      <c r="C65" s="184" t="s">
        <v>731</v>
      </c>
      <c r="D65" s="177" t="s">
        <v>464</v>
      </c>
      <c r="E65" s="178">
        <v>1</v>
      </c>
      <c r="F65" s="179"/>
      <c r="G65" s="180">
        <f t="shared" si="14"/>
        <v>0</v>
      </c>
      <c r="H65" s="179"/>
      <c r="I65" s="180">
        <f t="shared" si="15"/>
        <v>0</v>
      </c>
      <c r="J65" s="179"/>
      <c r="K65" s="180">
        <f t="shared" si="16"/>
        <v>0</v>
      </c>
      <c r="L65" s="180">
        <v>21</v>
      </c>
      <c r="M65" s="180">
        <f t="shared" si="17"/>
        <v>0</v>
      </c>
      <c r="N65" s="178">
        <v>0</v>
      </c>
      <c r="O65" s="178">
        <f t="shared" si="18"/>
        <v>0</v>
      </c>
      <c r="P65" s="178">
        <v>0</v>
      </c>
      <c r="Q65" s="178">
        <f t="shared" si="19"/>
        <v>0</v>
      </c>
      <c r="R65" s="180"/>
      <c r="S65" s="180" t="s">
        <v>256</v>
      </c>
      <c r="T65" s="181" t="s">
        <v>690</v>
      </c>
      <c r="U65" s="157">
        <v>0</v>
      </c>
      <c r="V65" s="157">
        <f t="shared" si="20"/>
        <v>0</v>
      </c>
      <c r="W65" s="157"/>
      <c r="X65" s="157" t="s">
        <v>415</v>
      </c>
      <c r="Y65" s="157" t="s">
        <v>185</v>
      </c>
      <c r="Z65" s="146"/>
      <c r="AA65" s="146"/>
      <c r="AB65" s="146"/>
      <c r="AC65" s="146"/>
      <c r="AD65" s="146"/>
      <c r="AE65" s="146"/>
      <c r="AF65" s="146"/>
      <c r="AG65" s="146" t="s">
        <v>416</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ht="22.5" outlineLevel="1" x14ac:dyDescent="0.2">
      <c r="A66" s="175">
        <v>53</v>
      </c>
      <c r="B66" s="176" t="s">
        <v>732</v>
      </c>
      <c r="C66" s="184" t="s">
        <v>733</v>
      </c>
      <c r="D66" s="177" t="s">
        <v>464</v>
      </c>
      <c r="E66" s="178">
        <v>2</v>
      </c>
      <c r="F66" s="179"/>
      <c r="G66" s="180">
        <f t="shared" si="14"/>
        <v>0</v>
      </c>
      <c r="H66" s="179"/>
      <c r="I66" s="180">
        <f t="shared" si="15"/>
        <v>0</v>
      </c>
      <c r="J66" s="179"/>
      <c r="K66" s="180">
        <f t="shared" si="16"/>
        <v>0</v>
      </c>
      <c r="L66" s="180">
        <v>21</v>
      </c>
      <c r="M66" s="180">
        <f t="shared" si="17"/>
        <v>0</v>
      </c>
      <c r="N66" s="178">
        <v>0</v>
      </c>
      <c r="O66" s="178">
        <f t="shared" si="18"/>
        <v>0</v>
      </c>
      <c r="P66" s="178">
        <v>0</v>
      </c>
      <c r="Q66" s="178">
        <f t="shared" si="19"/>
        <v>0</v>
      </c>
      <c r="R66" s="180"/>
      <c r="S66" s="180" t="s">
        <v>256</v>
      </c>
      <c r="T66" s="181" t="s">
        <v>690</v>
      </c>
      <c r="U66" s="157">
        <v>0</v>
      </c>
      <c r="V66" s="157">
        <f t="shared" si="20"/>
        <v>0</v>
      </c>
      <c r="W66" s="157"/>
      <c r="X66" s="157" t="s">
        <v>415</v>
      </c>
      <c r="Y66" s="157" t="s">
        <v>185</v>
      </c>
      <c r="Z66" s="146"/>
      <c r="AA66" s="146"/>
      <c r="AB66" s="146"/>
      <c r="AC66" s="146"/>
      <c r="AD66" s="146"/>
      <c r="AE66" s="146"/>
      <c r="AF66" s="146"/>
      <c r="AG66" s="146" t="s">
        <v>416</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ht="22.5" outlineLevel="1" x14ac:dyDescent="0.2">
      <c r="A67" s="175">
        <v>54</v>
      </c>
      <c r="B67" s="176" t="s">
        <v>734</v>
      </c>
      <c r="C67" s="184" t="s">
        <v>735</v>
      </c>
      <c r="D67" s="177" t="s">
        <v>464</v>
      </c>
      <c r="E67" s="178">
        <v>8</v>
      </c>
      <c r="F67" s="179"/>
      <c r="G67" s="180">
        <f t="shared" si="14"/>
        <v>0</v>
      </c>
      <c r="H67" s="179"/>
      <c r="I67" s="180">
        <f t="shared" si="15"/>
        <v>0</v>
      </c>
      <c r="J67" s="179"/>
      <c r="K67" s="180">
        <f t="shared" si="16"/>
        <v>0</v>
      </c>
      <c r="L67" s="180">
        <v>21</v>
      </c>
      <c r="M67" s="180">
        <f t="shared" si="17"/>
        <v>0</v>
      </c>
      <c r="N67" s="178">
        <v>0</v>
      </c>
      <c r="O67" s="178">
        <f t="shared" si="18"/>
        <v>0</v>
      </c>
      <c r="P67" s="178">
        <v>0</v>
      </c>
      <c r="Q67" s="178">
        <f t="shared" si="19"/>
        <v>0</v>
      </c>
      <c r="R67" s="180"/>
      <c r="S67" s="180" t="s">
        <v>256</v>
      </c>
      <c r="T67" s="181" t="s">
        <v>690</v>
      </c>
      <c r="U67" s="157">
        <v>0</v>
      </c>
      <c r="V67" s="157">
        <f t="shared" si="20"/>
        <v>0</v>
      </c>
      <c r="W67" s="157"/>
      <c r="X67" s="157" t="s">
        <v>415</v>
      </c>
      <c r="Y67" s="157" t="s">
        <v>185</v>
      </c>
      <c r="Z67" s="146"/>
      <c r="AA67" s="146"/>
      <c r="AB67" s="146"/>
      <c r="AC67" s="146"/>
      <c r="AD67" s="146"/>
      <c r="AE67" s="146"/>
      <c r="AF67" s="146"/>
      <c r="AG67" s="146" t="s">
        <v>416</v>
      </c>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row>
    <row r="68" spans="1:60" ht="22.5" outlineLevel="1" x14ac:dyDescent="0.2">
      <c r="A68" s="175">
        <v>55</v>
      </c>
      <c r="B68" s="176" t="s">
        <v>736</v>
      </c>
      <c r="C68" s="184" t="s">
        <v>737</v>
      </c>
      <c r="D68" s="177" t="s">
        <v>464</v>
      </c>
      <c r="E68" s="178">
        <v>1</v>
      </c>
      <c r="F68" s="179"/>
      <c r="G68" s="180">
        <f t="shared" si="14"/>
        <v>0</v>
      </c>
      <c r="H68" s="179"/>
      <c r="I68" s="180">
        <f t="shared" si="15"/>
        <v>0</v>
      </c>
      <c r="J68" s="179"/>
      <c r="K68" s="180">
        <f t="shared" si="16"/>
        <v>0</v>
      </c>
      <c r="L68" s="180">
        <v>21</v>
      </c>
      <c r="M68" s="180">
        <f t="shared" si="17"/>
        <v>0</v>
      </c>
      <c r="N68" s="178">
        <v>0</v>
      </c>
      <c r="O68" s="178">
        <f t="shared" si="18"/>
        <v>0</v>
      </c>
      <c r="P68" s="178">
        <v>0</v>
      </c>
      <c r="Q68" s="178">
        <f t="shared" si="19"/>
        <v>0</v>
      </c>
      <c r="R68" s="180"/>
      <c r="S68" s="180" t="s">
        <v>256</v>
      </c>
      <c r="T68" s="181" t="s">
        <v>690</v>
      </c>
      <c r="U68" s="157">
        <v>0</v>
      </c>
      <c r="V68" s="157">
        <f t="shared" si="20"/>
        <v>0</v>
      </c>
      <c r="W68" s="157"/>
      <c r="X68" s="157" t="s">
        <v>415</v>
      </c>
      <c r="Y68" s="157" t="s">
        <v>185</v>
      </c>
      <c r="Z68" s="146"/>
      <c r="AA68" s="146"/>
      <c r="AB68" s="146"/>
      <c r="AC68" s="146"/>
      <c r="AD68" s="146"/>
      <c r="AE68" s="146"/>
      <c r="AF68" s="146"/>
      <c r="AG68" s="146" t="s">
        <v>416</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ht="22.5" outlineLevel="1" x14ac:dyDescent="0.2">
      <c r="A69" s="175">
        <v>56</v>
      </c>
      <c r="B69" s="176" t="s">
        <v>738</v>
      </c>
      <c r="C69" s="184" t="s">
        <v>739</v>
      </c>
      <c r="D69" s="177" t="s">
        <v>464</v>
      </c>
      <c r="E69" s="178">
        <v>10</v>
      </c>
      <c r="F69" s="179"/>
      <c r="G69" s="180">
        <f t="shared" si="14"/>
        <v>0</v>
      </c>
      <c r="H69" s="179"/>
      <c r="I69" s="180">
        <f t="shared" si="15"/>
        <v>0</v>
      </c>
      <c r="J69" s="179"/>
      <c r="K69" s="180">
        <f t="shared" si="16"/>
        <v>0</v>
      </c>
      <c r="L69" s="180">
        <v>21</v>
      </c>
      <c r="M69" s="180">
        <f t="shared" si="17"/>
        <v>0</v>
      </c>
      <c r="N69" s="178">
        <v>0</v>
      </c>
      <c r="O69" s="178">
        <f t="shared" si="18"/>
        <v>0</v>
      </c>
      <c r="P69" s="178">
        <v>0</v>
      </c>
      <c r="Q69" s="178">
        <f t="shared" si="19"/>
        <v>0</v>
      </c>
      <c r="R69" s="180"/>
      <c r="S69" s="180" t="s">
        <v>256</v>
      </c>
      <c r="T69" s="181" t="s">
        <v>690</v>
      </c>
      <c r="U69" s="157">
        <v>0</v>
      </c>
      <c r="V69" s="157">
        <f t="shared" si="20"/>
        <v>0</v>
      </c>
      <c r="W69" s="157"/>
      <c r="X69" s="157" t="s">
        <v>415</v>
      </c>
      <c r="Y69" s="157" t="s">
        <v>185</v>
      </c>
      <c r="Z69" s="146"/>
      <c r="AA69" s="146"/>
      <c r="AB69" s="146"/>
      <c r="AC69" s="146"/>
      <c r="AD69" s="146"/>
      <c r="AE69" s="146"/>
      <c r="AF69" s="146"/>
      <c r="AG69" s="146" t="s">
        <v>416</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ht="22.5" outlineLevel="1" x14ac:dyDescent="0.2">
      <c r="A70" s="175">
        <v>57</v>
      </c>
      <c r="B70" s="176" t="s">
        <v>740</v>
      </c>
      <c r="C70" s="184" t="s">
        <v>741</v>
      </c>
      <c r="D70" s="177" t="s">
        <v>464</v>
      </c>
      <c r="E70" s="178">
        <v>3</v>
      </c>
      <c r="F70" s="179"/>
      <c r="G70" s="180">
        <f t="shared" si="14"/>
        <v>0</v>
      </c>
      <c r="H70" s="179"/>
      <c r="I70" s="180">
        <f t="shared" si="15"/>
        <v>0</v>
      </c>
      <c r="J70" s="179"/>
      <c r="K70" s="180">
        <f t="shared" si="16"/>
        <v>0</v>
      </c>
      <c r="L70" s="180">
        <v>21</v>
      </c>
      <c r="M70" s="180">
        <f t="shared" si="17"/>
        <v>0</v>
      </c>
      <c r="N70" s="178">
        <v>0</v>
      </c>
      <c r="O70" s="178">
        <f t="shared" si="18"/>
        <v>0</v>
      </c>
      <c r="P70" s="178">
        <v>0</v>
      </c>
      <c r="Q70" s="178">
        <f t="shared" si="19"/>
        <v>0</v>
      </c>
      <c r="R70" s="180"/>
      <c r="S70" s="180" t="s">
        <v>256</v>
      </c>
      <c r="T70" s="181" t="s">
        <v>690</v>
      </c>
      <c r="U70" s="157">
        <v>0</v>
      </c>
      <c r="V70" s="157">
        <f t="shared" si="20"/>
        <v>0</v>
      </c>
      <c r="W70" s="157"/>
      <c r="X70" s="157" t="s">
        <v>415</v>
      </c>
      <c r="Y70" s="157" t="s">
        <v>185</v>
      </c>
      <c r="Z70" s="146"/>
      <c r="AA70" s="146"/>
      <c r="AB70" s="146"/>
      <c r="AC70" s="146"/>
      <c r="AD70" s="146"/>
      <c r="AE70" s="146"/>
      <c r="AF70" s="146"/>
      <c r="AG70" s="146" t="s">
        <v>416</v>
      </c>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row>
    <row r="71" spans="1:60" ht="22.5" outlineLevel="1" x14ac:dyDescent="0.2">
      <c r="A71" s="175">
        <v>58</v>
      </c>
      <c r="B71" s="176" t="s">
        <v>742</v>
      </c>
      <c r="C71" s="184" t="s">
        <v>743</v>
      </c>
      <c r="D71" s="177" t="s">
        <v>464</v>
      </c>
      <c r="E71" s="178">
        <v>4</v>
      </c>
      <c r="F71" s="179"/>
      <c r="G71" s="180">
        <f t="shared" si="14"/>
        <v>0</v>
      </c>
      <c r="H71" s="179"/>
      <c r="I71" s="180">
        <f t="shared" si="15"/>
        <v>0</v>
      </c>
      <c r="J71" s="179"/>
      <c r="K71" s="180">
        <f t="shared" si="16"/>
        <v>0</v>
      </c>
      <c r="L71" s="180">
        <v>21</v>
      </c>
      <c r="M71" s="180">
        <f t="shared" si="17"/>
        <v>0</v>
      </c>
      <c r="N71" s="178">
        <v>0</v>
      </c>
      <c r="O71" s="178">
        <f t="shared" si="18"/>
        <v>0</v>
      </c>
      <c r="P71" s="178">
        <v>0</v>
      </c>
      <c r="Q71" s="178">
        <f t="shared" si="19"/>
        <v>0</v>
      </c>
      <c r="R71" s="180"/>
      <c r="S71" s="180" t="s">
        <v>256</v>
      </c>
      <c r="T71" s="181" t="s">
        <v>690</v>
      </c>
      <c r="U71" s="157">
        <v>0</v>
      </c>
      <c r="V71" s="157">
        <f t="shared" si="20"/>
        <v>0</v>
      </c>
      <c r="W71" s="157"/>
      <c r="X71" s="157" t="s">
        <v>415</v>
      </c>
      <c r="Y71" s="157" t="s">
        <v>185</v>
      </c>
      <c r="Z71" s="146"/>
      <c r="AA71" s="146"/>
      <c r="AB71" s="146"/>
      <c r="AC71" s="146"/>
      <c r="AD71" s="146"/>
      <c r="AE71" s="146"/>
      <c r="AF71" s="146"/>
      <c r="AG71" s="146" t="s">
        <v>416</v>
      </c>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1" x14ac:dyDescent="0.2">
      <c r="A72" s="175">
        <v>59</v>
      </c>
      <c r="B72" s="176" t="s">
        <v>744</v>
      </c>
      <c r="C72" s="184" t="s">
        <v>745</v>
      </c>
      <c r="D72" s="177" t="s">
        <v>464</v>
      </c>
      <c r="E72" s="178">
        <v>8</v>
      </c>
      <c r="F72" s="179"/>
      <c r="G72" s="180">
        <f t="shared" si="14"/>
        <v>0</v>
      </c>
      <c r="H72" s="179"/>
      <c r="I72" s="180">
        <f t="shared" si="15"/>
        <v>0</v>
      </c>
      <c r="J72" s="179"/>
      <c r="K72" s="180">
        <f t="shared" si="16"/>
        <v>0</v>
      </c>
      <c r="L72" s="180">
        <v>21</v>
      </c>
      <c r="M72" s="180">
        <f t="shared" si="17"/>
        <v>0</v>
      </c>
      <c r="N72" s="178">
        <v>1.2E-4</v>
      </c>
      <c r="O72" s="178">
        <f t="shared" si="18"/>
        <v>0</v>
      </c>
      <c r="P72" s="178">
        <v>0</v>
      </c>
      <c r="Q72" s="178">
        <f t="shared" si="19"/>
        <v>0</v>
      </c>
      <c r="R72" s="180"/>
      <c r="S72" s="180" t="s">
        <v>256</v>
      </c>
      <c r="T72" s="181" t="s">
        <v>183</v>
      </c>
      <c r="U72" s="157">
        <v>0</v>
      </c>
      <c r="V72" s="157">
        <f t="shared" si="20"/>
        <v>0</v>
      </c>
      <c r="W72" s="157"/>
      <c r="X72" s="157" t="s">
        <v>415</v>
      </c>
      <c r="Y72" s="157" t="s">
        <v>185</v>
      </c>
      <c r="Z72" s="146"/>
      <c r="AA72" s="146"/>
      <c r="AB72" s="146"/>
      <c r="AC72" s="146"/>
      <c r="AD72" s="146"/>
      <c r="AE72" s="146"/>
      <c r="AF72" s="146"/>
      <c r="AG72" s="146" t="s">
        <v>416</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outlineLevel="1" x14ac:dyDescent="0.2">
      <c r="A73" s="175">
        <v>60</v>
      </c>
      <c r="B73" s="176" t="s">
        <v>746</v>
      </c>
      <c r="C73" s="184" t="s">
        <v>747</v>
      </c>
      <c r="D73" s="177" t="s">
        <v>464</v>
      </c>
      <c r="E73" s="178">
        <v>8</v>
      </c>
      <c r="F73" s="179"/>
      <c r="G73" s="180">
        <f t="shared" si="14"/>
        <v>0</v>
      </c>
      <c r="H73" s="179"/>
      <c r="I73" s="180">
        <f t="shared" si="15"/>
        <v>0</v>
      </c>
      <c r="J73" s="179"/>
      <c r="K73" s="180">
        <f t="shared" si="16"/>
        <v>0</v>
      </c>
      <c r="L73" s="180">
        <v>21</v>
      </c>
      <c r="M73" s="180">
        <f t="shared" si="17"/>
        <v>0</v>
      </c>
      <c r="N73" s="178">
        <v>0</v>
      </c>
      <c r="O73" s="178">
        <f t="shared" si="18"/>
        <v>0</v>
      </c>
      <c r="P73" s="178">
        <v>0</v>
      </c>
      <c r="Q73" s="178">
        <f t="shared" si="19"/>
        <v>0</v>
      </c>
      <c r="R73" s="180"/>
      <c r="S73" s="180" t="s">
        <v>256</v>
      </c>
      <c r="T73" s="181" t="s">
        <v>183</v>
      </c>
      <c r="U73" s="157">
        <v>0</v>
      </c>
      <c r="V73" s="157">
        <f t="shared" si="20"/>
        <v>0</v>
      </c>
      <c r="W73" s="157"/>
      <c r="X73" s="157" t="s">
        <v>415</v>
      </c>
      <c r="Y73" s="157" t="s">
        <v>185</v>
      </c>
      <c r="Z73" s="146"/>
      <c r="AA73" s="146"/>
      <c r="AB73" s="146"/>
      <c r="AC73" s="146"/>
      <c r="AD73" s="146"/>
      <c r="AE73" s="146"/>
      <c r="AF73" s="146"/>
      <c r="AG73" s="146" t="s">
        <v>416</v>
      </c>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row>
    <row r="74" spans="1:60" outlineLevel="1" x14ac:dyDescent="0.2">
      <c r="A74" s="175">
        <v>61</v>
      </c>
      <c r="B74" s="176" t="s">
        <v>748</v>
      </c>
      <c r="C74" s="184" t="s">
        <v>749</v>
      </c>
      <c r="D74" s="177" t="s">
        <v>464</v>
      </c>
      <c r="E74" s="178">
        <v>2</v>
      </c>
      <c r="F74" s="179"/>
      <c r="G74" s="180">
        <f t="shared" si="14"/>
        <v>0</v>
      </c>
      <c r="H74" s="179"/>
      <c r="I74" s="180">
        <f t="shared" si="15"/>
        <v>0</v>
      </c>
      <c r="J74" s="179"/>
      <c r="K74" s="180">
        <f t="shared" si="16"/>
        <v>0</v>
      </c>
      <c r="L74" s="180">
        <v>21</v>
      </c>
      <c r="M74" s="180">
        <f t="shared" si="17"/>
        <v>0</v>
      </c>
      <c r="N74" s="178">
        <v>5.5000000000000003E-4</v>
      </c>
      <c r="O74" s="178">
        <f t="shared" si="18"/>
        <v>0</v>
      </c>
      <c r="P74" s="178">
        <v>0</v>
      </c>
      <c r="Q74" s="178">
        <f t="shared" si="19"/>
        <v>0</v>
      </c>
      <c r="R74" s="180"/>
      <c r="S74" s="180" t="s">
        <v>256</v>
      </c>
      <c r="T74" s="181" t="s">
        <v>183</v>
      </c>
      <c r="U74" s="157">
        <v>0</v>
      </c>
      <c r="V74" s="157">
        <f t="shared" si="20"/>
        <v>0</v>
      </c>
      <c r="W74" s="157"/>
      <c r="X74" s="157" t="s">
        <v>415</v>
      </c>
      <c r="Y74" s="157" t="s">
        <v>185</v>
      </c>
      <c r="Z74" s="146"/>
      <c r="AA74" s="146"/>
      <c r="AB74" s="146"/>
      <c r="AC74" s="146"/>
      <c r="AD74" s="146"/>
      <c r="AE74" s="146"/>
      <c r="AF74" s="146"/>
      <c r="AG74" s="146" t="s">
        <v>416</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ht="22.5" outlineLevel="1" x14ac:dyDescent="0.2">
      <c r="A75" s="175">
        <v>62</v>
      </c>
      <c r="B75" s="176" t="s">
        <v>710</v>
      </c>
      <c r="C75" s="184" t="s">
        <v>711</v>
      </c>
      <c r="D75" s="177" t="s">
        <v>712</v>
      </c>
      <c r="E75" s="178">
        <v>1</v>
      </c>
      <c r="F75" s="179"/>
      <c r="G75" s="180">
        <f t="shared" si="14"/>
        <v>0</v>
      </c>
      <c r="H75" s="179"/>
      <c r="I75" s="180">
        <f t="shared" si="15"/>
        <v>0</v>
      </c>
      <c r="J75" s="179"/>
      <c r="K75" s="180">
        <f t="shared" si="16"/>
        <v>0</v>
      </c>
      <c r="L75" s="180">
        <v>21</v>
      </c>
      <c r="M75" s="180">
        <f t="shared" si="17"/>
        <v>0</v>
      </c>
      <c r="N75" s="178">
        <v>0</v>
      </c>
      <c r="O75" s="178">
        <f t="shared" si="18"/>
        <v>0</v>
      </c>
      <c r="P75" s="178">
        <v>0</v>
      </c>
      <c r="Q75" s="178">
        <f t="shared" si="19"/>
        <v>0</v>
      </c>
      <c r="R75" s="180"/>
      <c r="S75" s="180" t="s">
        <v>256</v>
      </c>
      <c r="T75" s="181" t="s">
        <v>183</v>
      </c>
      <c r="U75" s="157">
        <v>0</v>
      </c>
      <c r="V75" s="157">
        <f t="shared" si="20"/>
        <v>0</v>
      </c>
      <c r="W75" s="157"/>
      <c r="X75" s="157" t="s">
        <v>415</v>
      </c>
      <c r="Y75" s="157" t="s">
        <v>185</v>
      </c>
      <c r="Z75" s="146"/>
      <c r="AA75" s="146"/>
      <c r="AB75" s="146"/>
      <c r="AC75" s="146"/>
      <c r="AD75" s="146"/>
      <c r="AE75" s="146"/>
      <c r="AF75" s="146"/>
      <c r="AG75" s="146" t="s">
        <v>416</v>
      </c>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1" x14ac:dyDescent="0.2">
      <c r="A76" s="175">
        <v>63</v>
      </c>
      <c r="B76" s="176" t="s">
        <v>750</v>
      </c>
      <c r="C76" s="184" t="s">
        <v>751</v>
      </c>
      <c r="D76" s="177" t="s">
        <v>464</v>
      </c>
      <c r="E76" s="178">
        <v>6</v>
      </c>
      <c r="F76" s="179"/>
      <c r="G76" s="180">
        <f t="shared" si="14"/>
        <v>0</v>
      </c>
      <c r="H76" s="179"/>
      <c r="I76" s="180">
        <f t="shared" si="15"/>
        <v>0</v>
      </c>
      <c r="J76" s="179"/>
      <c r="K76" s="180">
        <f t="shared" si="16"/>
        <v>0</v>
      </c>
      <c r="L76" s="180">
        <v>21</v>
      </c>
      <c r="M76" s="180">
        <f t="shared" si="17"/>
        <v>0</v>
      </c>
      <c r="N76" s="178">
        <v>5.5000000000000003E-4</v>
      </c>
      <c r="O76" s="178">
        <f t="shared" si="18"/>
        <v>0</v>
      </c>
      <c r="P76" s="178">
        <v>0</v>
      </c>
      <c r="Q76" s="178">
        <f t="shared" si="19"/>
        <v>0</v>
      </c>
      <c r="R76" s="180"/>
      <c r="S76" s="180" t="s">
        <v>256</v>
      </c>
      <c r="T76" s="181" t="s">
        <v>183</v>
      </c>
      <c r="U76" s="157">
        <v>0</v>
      </c>
      <c r="V76" s="157">
        <f t="shared" si="20"/>
        <v>0</v>
      </c>
      <c r="W76" s="157"/>
      <c r="X76" s="157" t="s">
        <v>415</v>
      </c>
      <c r="Y76" s="157" t="s">
        <v>185</v>
      </c>
      <c r="Z76" s="146"/>
      <c r="AA76" s="146"/>
      <c r="AB76" s="146"/>
      <c r="AC76" s="146"/>
      <c r="AD76" s="146"/>
      <c r="AE76" s="146"/>
      <c r="AF76" s="146"/>
      <c r="AG76" s="146" t="s">
        <v>416</v>
      </c>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outlineLevel="1" x14ac:dyDescent="0.2">
      <c r="A77" s="175">
        <v>64</v>
      </c>
      <c r="B77" s="176" t="s">
        <v>752</v>
      </c>
      <c r="C77" s="184" t="s">
        <v>753</v>
      </c>
      <c r="D77" s="177" t="s">
        <v>464</v>
      </c>
      <c r="E77" s="178">
        <v>1</v>
      </c>
      <c r="F77" s="179"/>
      <c r="G77" s="180">
        <f t="shared" si="14"/>
        <v>0</v>
      </c>
      <c r="H77" s="179"/>
      <c r="I77" s="180">
        <f t="shared" si="15"/>
        <v>0</v>
      </c>
      <c r="J77" s="179"/>
      <c r="K77" s="180">
        <f t="shared" si="16"/>
        <v>0</v>
      </c>
      <c r="L77" s="180">
        <v>21</v>
      </c>
      <c r="M77" s="180">
        <f t="shared" si="17"/>
        <v>0</v>
      </c>
      <c r="N77" s="178">
        <v>5.5000000000000003E-4</v>
      </c>
      <c r="O77" s="178">
        <f t="shared" si="18"/>
        <v>0</v>
      </c>
      <c r="P77" s="178">
        <v>0</v>
      </c>
      <c r="Q77" s="178">
        <f t="shared" si="19"/>
        <v>0</v>
      </c>
      <c r="R77" s="180"/>
      <c r="S77" s="180" t="s">
        <v>256</v>
      </c>
      <c r="T77" s="181" t="s">
        <v>183</v>
      </c>
      <c r="U77" s="157">
        <v>0</v>
      </c>
      <c r="V77" s="157">
        <f t="shared" si="20"/>
        <v>0</v>
      </c>
      <c r="W77" s="157"/>
      <c r="X77" s="157" t="s">
        <v>415</v>
      </c>
      <c r="Y77" s="157" t="s">
        <v>185</v>
      </c>
      <c r="Z77" s="146"/>
      <c r="AA77" s="146"/>
      <c r="AB77" s="146"/>
      <c r="AC77" s="146"/>
      <c r="AD77" s="146"/>
      <c r="AE77" s="146"/>
      <c r="AF77" s="146"/>
      <c r="AG77" s="146" t="s">
        <v>416</v>
      </c>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row>
    <row r="78" spans="1:60" ht="22.5" outlineLevel="1" x14ac:dyDescent="0.2">
      <c r="A78" s="175">
        <v>65</v>
      </c>
      <c r="B78" s="176" t="s">
        <v>754</v>
      </c>
      <c r="C78" s="184" t="s">
        <v>755</v>
      </c>
      <c r="D78" s="177" t="s">
        <v>464</v>
      </c>
      <c r="E78" s="178">
        <v>1</v>
      </c>
      <c r="F78" s="179"/>
      <c r="G78" s="180">
        <f t="shared" si="14"/>
        <v>0</v>
      </c>
      <c r="H78" s="179"/>
      <c r="I78" s="180">
        <f t="shared" si="15"/>
        <v>0</v>
      </c>
      <c r="J78" s="179"/>
      <c r="K78" s="180">
        <f t="shared" si="16"/>
        <v>0</v>
      </c>
      <c r="L78" s="180">
        <v>21</v>
      </c>
      <c r="M78" s="180">
        <f t="shared" si="17"/>
        <v>0</v>
      </c>
      <c r="N78" s="178">
        <v>0</v>
      </c>
      <c r="O78" s="178">
        <f t="shared" si="18"/>
        <v>0</v>
      </c>
      <c r="P78" s="178">
        <v>0</v>
      </c>
      <c r="Q78" s="178">
        <f t="shared" si="19"/>
        <v>0</v>
      </c>
      <c r="R78" s="180"/>
      <c r="S78" s="180" t="s">
        <v>256</v>
      </c>
      <c r="T78" s="181" t="s">
        <v>690</v>
      </c>
      <c r="U78" s="157">
        <v>0</v>
      </c>
      <c r="V78" s="157">
        <f t="shared" si="20"/>
        <v>0</v>
      </c>
      <c r="W78" s="157"/>
      <c r="X78" s="157" t="s">
        <v>415</v>
      </c>
      <c r="Y78" s="157" t="s">
        <v>185</v>
      </c>
      <c r="Z78" s="146"/>
      <c r="AA78" s="146"/>
      <c r="AB78" s="146"/>
      <c r="AC78" s="146"/>
      <c r="AD78" s="146"/>
      <c r="AE78" s="146"/>
      <c r="AF78" s="146"/>
      <c r="AG78" s="146" t="s">
        <v>416</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1" x14ac:dyDescent="0.2">
      <c r="A79" s="175">
        <v>66</v>
      </c>
      <c r="B79" s="176" t="s">
        <v>756</v>
      </c>
      <c r="C79" s="184" t="s">
        <v>757</v>
      </c>
      <c r="D79" s="177" t="s">
        <v>464</v>
      </c>
      <c r="E79" s="178">
        <v>1</v>
      </c>
      <c r="F79" s="179"/>
      <c r="G79" s="180">
        <f t="shared" si="14"/>
        <v>0</v>
      </c>
      <c r="H79" s="179"/>
      <c r="I79" s="180">
        <f t="shared" si="15"/>
        <v>0</v>
      </c>
      <c r="J79" s="179"/>
      <c r="K79" s="180">
        <f t="shared" si="16"/>
        <v>0</v>
      </c>
      <c r="L79" s="180">
        <v>21</v>
      </c>
      <c r="M79" s="180">
        <f t="shared" si="17"/>
        <v>0</v>
      </c>
      <c r="N79" s="178">
        <v>0</v>
      </c>
      <c r="O79" s="178">
        <f t="shared" si="18"/>
        <v>0</v>
      </c>
      <c r="P79" s="178">
        <v>0</v>
      </c>
      <c r="Q79" s="178">
        <f t="shared" si="19"/>
        <v>0</v>
      </c>
      <c r="R79" s="180"/>
      <c r="S79" s="180" t="s">
        <v>256</v>
      </c>
      <c r="T79" s="181" t="s">
        <v>257</v>
      </c>
      <c r="U79" s="157">
        <v>0</v>
      </c>
      <c r="V79" s="157">
        <f t="shared" si="20"/>
        <v>0</v>
      </c>
      <c r="W79" s="157"/>
      <c r="X79" s="157" t="s">
        <v>222</v>
      </c>
      <c r="Y79" s="157" t="s">
        <v>185</v>
      </c>
      <c r="Z79" s="146"/>
      <c r="AA79" s="146"/>
      <c r="AB79" s="146"/>
      <c r="AC79" s="146"/>
      <c r="AD79" s="146"/>
      <c r="AE79" s="146"/>
      <c r="AF79" s="146"/>
      <c r="AG79" s="146" t="s">
        <v>223</v>
      </c>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outlineLevel="1" x14ac:dyDescent="0.2">
      <c r="A80" s="175">
        <v>67</v>
      </c>
      <c r="B80" s="176" t="s">
        <v>758</v>
      </c>
      <c r="C80" s="184" t="s">
        <v>759</v>
      </c>
      <c r="D80" s="177" t="s">
        <v>464</v>
      </c>
      <c r="E80" s="178">
        <v>3</v>
      </c>
      <c r="F80" s="179"/>
      <c r="G80" s="180">
        <f t="shared" si="14"/>
        <v>0</v>
      </c>
      <c r="H80" s="179"/>
      <c r="I80" s="180">
        <f t="shared" si="15"/>
        <v>0</v>
      </c>
      <c r="J80" s="179"/>
      <c r="K80" s="180">
        <f t="shared" si="16"/>
        <v>0</v>
      </c>
      <c r="L80" s="180">
        <v>21</v>
      </c>
      <c r="M80" s="180">
        <f t="shared" si="17"/>
        <v>0</v>
      </c>
      <c r="N80" s="178">
        <v>0</v>
      </c>
      <c r="O80" s="178">
        <f t="shared" si="18"/>
        <v>0</v>
      </c>
      <c r="P80" s="178">
        <v>0</v>
      </c>
      <c r="Q80" s="178">
        <f t="shared" si="19"/>
        <v>0</v>
      </c>
      <c r="R80" s="180"/>
      <c r="S80" s="180" t="s">
        <v>256</v>
      </c>
      <c r="T80" s="181" t="s">
        <v>257</v>
      </c>
      <c r="U80" s="157">
        <v>0</v>
      </c>
      <c r="V80" s="157">
        <f t="shared" si="20"/>
        <v>0</v>
      </c>
      <c r="W80" s="157"/>
      <c r="X80" s="157" t="s">
        <v>222</v>
      </c>
      <c r="Y80" s="157" t="s">
        <v>185</v>
      </c>
      <c r="Z80" s="146"/>
      <c r="AA80" s="146"/>
      <c r="AB80" s="146"/>
      <c r="AC80" s="146"/>
      <c r="AD80" s="146"/>
      <c r="AE80" s="146"/>
      <c r="AF80" s="146"/>
      <c r="AG80" s="146" t="s">
        <v>223</v>
      </c>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row>
    <row r="81" spans="1:60" outlineLevel="1" x14ac:dyDescent="0.2">
      <c r="A81" s="167">
        <v>68</v>
      </c>
      <c r="B81" s="168" t="s">
        <v>760</v>
      </c>
      <c r="C81" s="183" t="s">
        <v>761</v>
      </c>
      <c r="D81" s="169" t="s">
        <v>464</v>
      </c>
      <c r="E81" s="170">
        <v>10</v>
      </c>
      <c r="F81" s="171"/>
      <c r="G81" s="172">
        <f t="shared" si="14"/>
        <v>0</v>
      </c>
      <c r="H81" s="171"/>
      <c r="I81" s="172">
        <f t="shared" si="15"/>
        <v>0</v>
      </c>
      <c r="J81" s="171"/>
      <c r="K81" s="172">
        <f t="shared" si="16"/>
        <v>0</v>
      </c>
      <c r="L81" s="172">
        <v>21</v>
      </c>
      <c r="M81" s="172">
        <f t="shared" si="17"/>
        <v>0</v>
      </c>
      <c r="N81" s="170">
        <v>0</v>
      </c>
      <c r="O81" s="170">
        <f t="shared" si="18"/>
        <v>0</v>
      </c>
      <c r="P81" s="170">
        <v>0</v>
      </c>
      <c r="Q81" s="170">
        <f t="shared" si="19"/>
        <v>0</v>
      </c>
      <c r="R81" s="172" t="s">
        <v>622</v>
      </c>
      <c r="S81" s="172" t="s">
        <v>182</v>
      </c>
      <c r="T81" s="173" t="s">
        <v>182</v>
      </c>
      <c r="U81" s="157">
        <v>0.85</v>
      </c>
      <c r="V81" s="157">
        <f t="shared" si="20"/>
        <v>8.5</v>
      </c>
      <c r="W81" s="157"/>
      <c r="X81" s="157" t="s">
        <v>222</v>
      </c>
      <c r="Y81" s="157" t="s">
        <v>185</v>
      </c>
      <c r="Z81" s="146"/>
      <c r="AA81" s="146"/>
      <c r="AB81" s="146"/>
      <c r="AC81" s="146"/>
      <c r="AD81" s="146"/>
      <c r="AE81" s="146"/>
      <c r="AF81" s="146"/>
      <c r="AG81" s="146" t="s">
        <v>223</v>
      </c>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2" x14ac:dyDescent="0.2">
      <c r="A82" s="153"/>
      <c r="B82" s="154"/>
      <c r="C82" s="260" t="s">
        <v>762</v>
      </c>
      <c r="D82" s="261"/>
      <c r="E82" s="261"/>
      <c r="F82" s="261"/>
      <c r="G82" s="261"/>
      <c r="H82" s="157"/>
      <c r="I82" s="157"/>
      <c r="J82" s="157"/>
      <c r="K82" s="157"/>
      <c r="L82" s="157"/>
      <c r="M82" s="157"/>
      <c r="N82" s="156"/>
      <c r="O82" s="156"/>
      <c r="P82" s="156"/>
      <c r="Q82" s="156"/>
      <c r="R82" s="157"/>
      <c r="S82" s="157"/>
      <c r="T82" s="157"/>
      <c r="U82" s="157"/>
      <c r="V82" s="157"/>
      <c r="W82" s="157"/>
      <c r="X82" s="157"/>
      <c r="Y82" s="157"/>
      <c r="Z82" s="146"/>
      <c r="AA82" s="146"/>
      <c r="AB82" s="146"/>
      <c r="AC82" s="146"/>
      <c r="AD82" s="146"/>
      <c r="AE82" s="146"/>
      <c r="AF82" s="146"/>
      <c r="AG82" s="146" t="s">
        <v>225</v>
      </c>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outlineLevel="1" x14ac:dyDescent="0.2">
      <c r="A83" s="167">
        <v>69</v>
      </c>
      <c r="B83" s="168" t="s">
        <v>763</v>
      </c>
      <c r="C83" s="183" t="s">
        <v>764</v>
      </c>
      <c r="D83" s="169" t="s">
        <v>464</v>
      </c>
      <c r="E83" s="170">
        <v>8</v>
      </c>
      <c r="F83" s="171"/>
      <c r="G83" s="172">
        <f>ROUND(E83*F83,2)</f>
        <v>0</v>
      </c>
      <c r="H83" s="171"/>
      <c r="I83" s="172">
        <f>ROUND(E83*H83,2)</f>
        <v>0</v>
      </c>
      <c r="J83" s="171"/>
      <c r="K83" s="172">
        <f>ROUND(E83*J83,2)</f>
        <v>0</v>
      </c>
      <c r="L83" s="172">
        <v>21</v>
      </c>
      <c r="M83" s="172">
        <f>G83*(1+L83/100)</f>
        <v>0</v>
      </c>
      <c r="N83" s="170">
        <v>0</v>
      </c>
      <c r="O83" s="170">
        <f>ROUND(E83*N83,2)</f>
        <v>0</v>
      </c>
      <c r="P83" s="170">
        <v>0</v>
      </c>
      <c r="Q83" s="170">
        <f>ROUND(E83*P83,2)</f>
        <v>0</v>
      </c>
      <c r="R83" s="172" t="s">
        <v>622</v>
      </c>
      <c r="S83" s="172" t="s">
        <v>182</v>
      </c>
      <c r="T83" s="173" t="s">
        <v>182</v>
      </c>
      <c r="U83" s="157">
        <v>0.42</v>
      </c>
      <c r="V83" s="157">
        <f>ROUND(E83*U83,2)</f>
        <v>3.36</v>
      </c>
      <c r="W83" s="157"/>
      <c r="X83" s="157" t="s">
        <v>222</v>
      </c>
      <c r="Y83" s="157" t="s">
        <v>185</v>
      </c>
      <c r="Z83" s="146"/>
      <c r="AA83" s="146"/>
      <c r="AB83" s="146"/>
      <c r="AC83" s="146"/>
      <c r="AD83" s="146"/>
      <c r="AE83" s="146"/>
      <c r="AF83" s="146"/>
      <c r="AG83" s="146" t="s">
        <v>223</v>
      </c>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c r="BH83" s="146"/>
    </row>
    <row r="84" spans="1:60" outlineLevel="2" x14ac:dyDescent="0.2">
      <c r="A84" s="153"/>
      <c r="B84" s="154"/>
      <c r="C84" s="260" t="s">
        <v>762</v>
      </c>
      <c r="D84" s="261"/>
      <c r="E84" s="261"/>
      <c r="F84" s="261"/>
      <c r="G84" s="261"/>
      <c r="H84" s="157"/>
      <c r="I84" s="157"/>
      <c r="J84" s="157"/>
      <c r="K84" s="157"/>
      <c r="L84" s="157"/>
      <c r="M84" s="157"/>
      <c r="N84" s="156"/>
      <c r="O84" s="156"/>
      <c r="P84" s="156"/>
      <c r="Q84" s="156"/>
      <c r="R84" s="157"/>
      <c r="S84" s="157"/>
      <c r="T84" s="157"/>
      <c r="U84" s="157"/>
      <c r="V84" s="157"/>
      <c r="W84" s="157"/>
      <c r="X84" s="157"/>
      <c r="Y84" s="157"/>
      <c r="Z84" s="146"/>
      <c r="AA84" s="146"/>
      <c r="AB84" s="146"/>
      <c r="AC84" s="146"/>
      <c r="AD84" s="146"/>
      <c r="AE84" s="146"/>
      <c r="AF84" s="146"/>
      <c r="AG84" s="146" t="s">
        <v>225</v>
      </c>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6"/>
      <c r="BF84" s="146"/>
      <c r="BG84" s="146"/>
      <c r="BH84" s="146"/>
    </row>
    <row r="85" spans="1:60" outlineLevel="1" x14ac:dyDescent="0.2">
      <c r="A85" s="175">
        <v>70</v>
      </c>
      <c r="B85" s="176" t="s">
        <v>765</v>
      </c>
      <c r="C85" s="184" t="s">
        <v>766</v>
      </c>
      <c r="D85" s="177" t="s">
        <v>464</v>
      </c>
      <c r="E85" s="178">
        <v>2</v>
      </c>
      <c r="F85" s="179"/>
      <c r="G85" s="180">
        <f>ROUND(E85*F85,2)</f>
        <v>0</v>
      </c>
      <c r="H85" s="179"/>
      <c r="I85" s="180">
        <f>ROUND(E85*H85,2)</f>
        <v>0</v>
      </c>
      <c r="J85" s="179"/>
      <c r="K85" s="180">
        <f>ROUND(E85*J85,2)</f>
        <v>0</v>
      </c>
      <c r="L85" s="180">
        <v>21</v>
      </c>
      <c r="M85" s="180">
        <f>G85*(1+L85/100)</f>
        <v>0</v>
      </c>
      <c r="N85" s="178">
        <v>0</v>
      </c>
      <c r="O85" s="178">
        <f>ROUND(E85*N85,2)</f>
        <v>0</v>
      </c>
      <c r="P85" s="178">
        <v>0</v>
      </c>
      <c r="Q85" s="178">
        <f>ROUND(E85*P85,2)</f>
        <v>0</v>
      </c>
      <c r="R85" s="180"/>
      <c r="S85" s="180" t="s">
        <v>182</v>
      </c>
      <c r="T85" s="181" t="s">
        <v>182</v>
      </c>
      <c r="U85" s="157">
        <v>0.35</v>
      </c>
      <c r="V85" s="157">
        <f>ROUND(E85*U85,2)</f>
        <v>0.7</v>
      </c>
      <c r="W85" s="157"/>
      <c r="X85" s="157" t="s">
        <v>222</v>
      </c>
      <c r="Y85" s="157" t="s">
        <v>185</v>
      </c>
      <c r="Z85" s="146"/>
      <c r="AA85" s="146"/>
      <c r="AB85" s="146"/>
      <c r="AC85" s="146"/>
      <c r="AD85" s="146"/>
      <c r="AE85" s="146"/>
      <c r="AF85" s="146"/>
      <c r="AG85" s="146" t="s">
        <v>223</v>
      </c>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row>
    <row r="86" spans="1:60" outlineLevel="1" x14ac:dyDescent="0.2">
      <c r="A86" s="175">
        <v>71</v>
      </c>
      <c r="B86" s="176" t="s">
        <v>767</v>
      </c>
      <c r="C86" s="184" t="s">
        <v>768</v>
      </c>
      <c r="D86" s="177" t="s">
        <v>464</v>
      </c>
      <c r="E86" s="178">
        <v>8</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c r="S86" s="180" t="s">
        <v>182</v>
      </c>
      <c r="T86" s="181" t="s">
        <v>182</v>
      </c>
      <c r="U86" s="157">
        <v>0.74</v>
      </c>
      <c r="V86" s="157">
        <f>ROUND(E86*U86,2)</f>
        <v>5.92</v>
      </c>
      <c r="W86" s="157"/>
      <c r="X86" s="157" t="s">
        <v>222</v>
      </c>
      <c r="Y86" s="157" t="s">
        <v>185</v>
      </c>
      <c r="Z86" s="146"/>
      <c r="AA86" s="146"/>
      <c r="AB86" s="146"/>
      <c r="AC86" s="146"/>
      <c r="AD86" s="146"/>
      <c r="AE86" s="146"/>
      <c r="AF86" s="146"/>
      <c r="AG86" s="146" t="s">
        <v>223</v>
      </c>
      <c r="AH86" s="146"/>
      <c r="AI86" s="146"/>
      <c r="AJ86" s="146"/>
      <c r="AK86" s="146"/>
      <c r="AL86" s="146"/>
      <c r="AM86" s="146"/>
      <c r="AN86" s="146"/>
      <c r="AO86" s="146"/>
      <c r="AP86" s="146"/>
      <c r="AQ86" s="146"/>
      <c r="AR86" s="146"/>
      <c r="AS86" s="146"/>
      <c r="AT86" s="146"/>
      <c r="AU86" s="146"/>
      <c r="AV86" s="146"/>
      <c r="AW86" s="146"/>
      <c r="AX86" s="146"/>
      <c r="AY86" s="146"/>
      <c r="AZ86" s="146"/>
      <c r="BA86" s="146"/>
      <c r="BB86" s="146"/>
      <c r="BC86" s="146"/>
      <c r="BD86" s="146"/>
      <c r="BE86" s="146"/>
      <c r="BF86" s="146"/>
      <c r="BG86" s="146"/>
      <c r="BH86" s="146"/>
    </row>
    <row r="87" spans="1:60" ht="22.5" outlineLevel="1" x14ac:dyDescent="0.2">
      <c r="A87" s="175">
        <v>72</v>
      </c>
      <c r="B87" s="176" t="s">
        <v>769</v>
      </c>
      <c r="C87" s="184" t="s">
        <v>770</v>
      </c>
      <c r="D87" s="177" t="s">
        <v>464</v>
      </c>
      <c r="E87" s="178">
        <v>2</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c r="S87" s="180" t="s">
        <v>256</v>
      </c>
      <c r="T87" s="181" t="s">
        <v>690</v>
      </c>
      <c r="U87" s="157">
        <v>0</v>
      </c>
      <c r="V87" s="157">
        <f>ROUND(E87*U87,2)</f>
        <v>0</v>
      </c>
      <c r="W87" s="157"/>
      <c r="X87" s="157" t="s">
        <v>415</v>
      </c>
      <c r="Y87" s="157" t="s">
        <v>185</v>
      </c>
      <c r="Z87" s="146"/>
      <c r="AA87" s="146"/>
      <c r="AB87" s="146"/>
      <c r="AC87" s="146"/>
      <c r="AD87" s="146"/>
      <c r="AE87" s="146"/>
      <c r="AF87" s="146"/>
      <c r="AG87" s="146" t="s">
        <v>416</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1" x14ac:dyDescent="0.2">
      <c r="A88" s="175">
        <v>73</v>
      </c>
      <c r="B88" s="176" t="s">
        <v>771</v>
      </c>
      <c r="C88" s="184" t="s">
        <v>772</v>
      </c>
      <c r="D88" s="177" t="s">
        <v>464</v>
      </c>
      <c r="E88" s="178">
        <v>2</v>
      </c>
      <c r="F88" s="179"/>
      <c r="G88" s="180">
        <f>ROUND(E88*F88,2)</f>
        <v>0</v>
      </c>
      <c r="H88" s="179"/>
      <c r="I88" s="180">
        <f>ROUND(E88*H88,2)</f>
        <v>0</v>
      </c>
      <c r="J88" s="179"/>
      <c r="K88" s="180">
        <f>ROUND(E88*J88,2)</f>
        <v>0</v>
      </c>
      <c r="L88" s="180">
        <v>21</v>
      </c>
      <c r="M88" s="180">
        <f>G88*(1+L88/100)</f>
        <v>0</v>
      </c>
      <c r="N88" s="178">
        <v>5.5000000000000003E-4</v>
      </c>
      <c r="O88" s="178">
        <f>ROUND(E88*N88,2)</f>
        <v>0</v>
      </c>
      <c r="P88" s="178">
        <v>0</v>
      </c>
      <c r="Q88" s="178">
        <f>ROUND(E88*P88,2)</f>
        <v>0</v>
      </c>
      <c r="R88" s="180"/>
      <c r="S88" s="180" t="s">
        <v>256</v>
      </c>
      <c r="T88" s="181" t="s">
        <v>183</v>
      </c>
      <c r="U88" s="157">
        <v>0</v>
      </c>
      <c r="V88" s="157">
        <f>ROUND(E88*U88,2)</f>
        <v>0</v>
      </c>
      <c r="W88" s="157"/>
      <c r="X88" s="157" t="s">
        <v>415</v>
      </c>
      <c r="Y88" s="157" t="s">
        <v>185</v>
      </c>
      <c r="Z88" s="146"/>
      <c r="AA88" s="146"/>
      <c r="AB88" s="146"/>
      <c r="AC88" s="146"/>
      <c r="AD88" s="146"/>
      <c r="AE88" s="146"/>
      <c r="AF88" s="146"/>
      <c r="AG88" s="146" t="s">
        <v>416</v>
      </c>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x14ac:dyDescent="0.2">
      <c r="A89" s="160" t="s">
        <v>177</v>
      </c>
      <c r="B89" s="161" t="s">
        <v>139</v>
      </c>
      <c r="C89" s="182" t="s">
        <v>140</v>
      </c>
      <c r="D89" s="162"/>
      <c r="E89" s="163"/>
      <c r="F89" s="164"/>
      <c r="G89" s="164">
        <f>SUMIF(AG90:AG93,"&lt;&gt;NOR",G90:G93)</f>
        <v>0</v>
      </c>
      <c r="H89" s="164"/>
      <c r="I89" s="164">
        <f>SUM(I90:I93)</f>
        <v>0</v>
      </c>
      <c r="J89" s="164"/>
      <c r="K89" s="164">
        <f>SUM(K90:K93)</f>
        <v>0</v>
      </c>
      <c r="L89" s="164"/>
      <c r="M89" s="164">
        <f>SUM(M90:M93)</f>
        <v>0</v>
      </c>
      <c r="N89" s="163"/>
      <c r="O89" s="163">
        <f>SUM(O90:O93)</f>
        <v>0</v>
      </c>
      <c r="P89" s="163"/>
      <c r="Q89" s="163">
        <f>SUM(Q90:Q93)</f>
        <v>0</v>
      </c>
      <c r="R89" s="164"/>
      <c r="S89" s="164"/>
      <c r="T89" s="165"/>
      <c r="U89" s="159"/>
      <c r="V89" s="159">
        <f>SUM(V90:V93)</f>
        <v>86</v>
      </c>
      <c r="W89" s="159"/>
      <c r="X89" s="159"/>
      <c r="Y89" s="159"/>
      <c r="AG89" t="s">
        <v>178</v>
      </c>
    </row>
    <row r="90" spans="1:60" outlineLevel="1" x14ac:dyDescent="0.2">
      <c r="A90" s="175">
        <v>74</v>
      </c>
      <c r="B90" s="176" t="s">
        <v>773</v>
      </c>
      <c r="C90" s="184" t="s">
        <v>774</v>
      </c>
      <c r="D90" s="177" t="s">
        <v>775</v>
      </c>
      <c r="E90" s="178">
        <v>16</v>
      </c>
      <c r="F90" s="179"/>
      <c r="G90" s="180">
        <f>ROUND(E90*F90,2)</f>
        <v>0</v>
      </c>
      <c r="H90" s="179"/>
      <c r="I90" s="180">
        <f>ROUND(E90*H90,2)</f>
        <v>0</v>
      </c>
      <c r="J90" s="179"/>
      <c r="K90" s="180">
        <f>ROUND(E90*J90,2)</f>
        <v>0</v>
      </c>
      <c r="L90" s="180">
        <v>21</v>
      </c>
      <c r="M90" s="180">
        <f>G90*(1+L90/100)</f>
        <v>0</v>
      </c>
      <c r="N90" s="178">
        <v>0</v>
      </c>
      <c r="O90" s="178">
        <f>ROUND(E90*N90,2)</f>
        <v>0</v>
      </c>
      <c r="P90" s="178">
        <v>0</v>
      </c>
      <c r="Q90" s="178">
        <f>ROUND(E90*P90,2)</f>
        <v>0</v>
      </c>
      <c r="R90" s="180"/>
      <c r="S90" s="180" t="s">
        <v>182</v>
      </c>
      <c r="T90" s="181" t="s">
        <v>182</v>
      </c>
      <c r="U90" s="157">
        <v>1</v>
      </c>
      <c r="V90" s="157">
        <f>ROUND(E90*U90,2)</f>
        <v>16</v>
      </c>
      <c r="W90" s="157"/>
      <c r="X90" s="157" t="s">
        <v>222</v>
      </c>
      <c r="Y90" s="157" t="s">
        <v>185</v>
      </c>
      <c r="Z90" s="146"/>
      <c r="AA90" s="146"/>
      <c r="AB90" s="146"/>
      <c r="AC90" s="146"/>
      <c r="AD90" s="146"/>
      <c r="AE90" s="146"/>
      <c r="AF90" s="146"/>
      <c r="AG90" s="146" t="s">
        <v>223</v>
      </c>
      <c r="AH90" s="146"/>
      <c r="AI90" s="146"/>
      <c r="AJ90" s="146"/>
      <c r="AK90" s="146"/>
      <c r="AL90" s="146"/>
      <c r="AM90" s="146"/>
      <c r="AN90" s="146"/>
      <c r="AO90" s="146"/>
      <c r="AP90" s="146"/>
      <c r="AQ90" s="146"/>
      <c r="AR90" s="146"/>
      <c r="AS90" s="146"/>
      <c r="AT90" s="146"/>
      <c r="AU90" s="146"/>
      <c r="AV90" s="146"/>
      <c r="AW90" s="146"/>
      <c r="AX90" s="146"/>
      <c r="AY90" s="146"/>
      <c r="AZ90" s="146"/>
      <c r="BA90" s="146"/>
      <c r="BB90" s="146"/>
      <c r="BC90" s="146"/>
      <c r="BD90" s="146"/>
      <c r="BE90" s="146"/>
      <c r="BF90" s="146"/>
      <c r="BG90" s="146"/>
      <c r="BH90" s="146"/>
    </row>
    <row r="91" spans="1:60" outlineLevel="1" x14ac:dyDescent="0.2">
      <c r="A91" s="175">
        <v>75</v>
      </c>
      <c r="B91" s="176" t="s">
        <v>776</v>
      </c>
      <c r="C91" s="184" t="s">
        <v>777</v>
      </c>
      <c r="D91" s="177" t="s">
        <v>775</v>
      </c>
      <c r="E91" s="178">
        <v>25</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c r="S91" s="180" t="s">
        <v>256</v>
      </c>
      <c r="T91" s="181" t="s">
        <v>257</v>
      </c>
      <c r="U91" s="157">
        <v>1</v>
      </c>
      <c r="V91" s="157">
        <f>ROUND(E91*U91,2)</f>
        <v>25</v>
      </c>
      <c r="W91" s="157"/>
      <c r="X91" s="157" t="s">
        <v>222</v>
      </c>
      <c r="Y91" s="157" t="s">
        <v>185</v>
      </c>
      <c r="Z91" s="146"/>
      <c r="AA91" s="146"/>
      <c r="AB91" s="146"/>
      <c r="AC91" s="146"/>
      <c r="AD91" s="146"/>
      <c r="AE91" s="146"/>
      <c r="AF91" s="146"/>
      <c r="AG91" s="146" t="s">
        <v>223</v>
      </c>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1" x14ac:dyDescent="0.2">
      <c r="A92" s="175">
        <v>76</v>
      </c>
      <c r="B92" s="176" t="s">
        <v>778</v>
      </c>
      <c r="C92" s="184" t="s">
        <v>779</v>
      </c>
      <c r="D92" s="177" t="s">
        <v>775</v>
      </c>
      <c r="E92" s="178">
        <v>25</v>
      </c>
      <c r="F92" s="179"/>
      <c r="G92" s="180">
        <f>ROUND(E92*F92,2)</f>
        <v>0</v>
      </c>
      <c r="H92" s="179"/>
      <c r="I92" s="180">
        <f>ROUND(E92*H92,2)</f>
        <v>0</v>
      </c>
      <c r="J92" s="179"/>
      <c r="K92" s="180">
        <f>ROUND(E92*J92,2)</f>
        <v>0</v>
      </c>
      <c r="L92" s="180">
        <v>21</v>
      </c>
      <c r="M92" s="180">
        <f>G92*(1+L92/100)</f>
        <v>0</v>
      </c>
      <c r="N92" s="178">
        <v>0</v>
      </c>
      <c r="O92" s="178">
        <f>ROUND(E92*N92,2)</f>
        <v>0</v>
      </c>
      <c r="P92" s="178">
        <v>0</v>
      </c>
      <c r="Q92" s="178">
        <f>ROUND(E92*P92,2)</f>
        <v>0</v>
      </c>
      <c r="R92" s="180"/>
      <c r="S92" s="180" t="s">
        <v>256</v>
      </c>
      <c r="T92" s="181" t="s">
        <v>257</v>
      </c>
      <c r="U92" s="157">
        <v>1</v>
      </c>
      <c r="V92" s="157">
        <f>ROUND(E92*U92,2)</f>
        <v>25</v>
      </c>
      <c r="W92" s="157"/>
      <c r="X92" s="157" t="s">
        <v>222</v>
      </c>
      <c r="Y92" s="157" t="s">
        <v>185</v>
      </c>
      <c r="Z92" s="146"/>
      <c r="AA92" s="146"/>
      <c r="AB92" s="146"/>
      <c r="AC92" s="146"/>
      <c r="AD92" s="146"/>
      <c r="AE92" s="146"/>
      <c r="AF92" s="146"/>
      <c r="AG92" s="146" t="s">
        <v>223</v>
      </c>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outlineLevel="1" x14ac:dyDescent="0.2">
      <c r="A93" s="167">
        <v>77</v>
      </c>
      <c r="B93" s="168" t="s">
        <v>780</v>
      </c>
      <c r="C93" s="183" t="s">
        <v>781</v>
      </c>
      <c r="D93" s="169" t="s">
        <v>775</v>
      </c>
      <c r="E93" s="170">
        <v>20</v>
      </c>
      <c r="F93" s="171"/>
      <c r="G93" s="172">
        <f>ROUND(E93*F93,2)</f>
        <v>0</v>
      </c>
      <c r="H93" s="171"/>
      <c r="I93" s="172">
        <f>ROUND(E93*H93,2)</f>
        <v>0</v>
      </c>
      <c r="J93" s="171"/>
      <c r="K93" s="172">
        <f>ROUND(E93*J93,2)</f>
        <v>0</v>
      </c>
      <c r="L93" s="172">
        <v>21</v>
      </c>
      <c r="M93" s="172">
        <f>G93*(1+L93/100)</f>
        <v>0</v>
      </c>
      <c r="N93" s="170">
        <v>0</v>
      </c>
      <c r="O93" s="170">
        <f>ROUND(E93*N93,2)</f>
        <v>0</v>
      </c>
      <c r="P93" s="170">
        <v>0</v>
      </c>
      <c r="Q93" s="170">
        <f>ROUND(E93*P93,2)</f>
        <v>0</v>
      </c>
      <c r="R93" s="172"/>
      <c r="S93" s="172" t="s">
        <v>256</v>
      </c>
      <c r="T93" s="173" t="s">
        <v>257</v>
      </c>
      <c r="U93" s="157">
        <v>1</v>
      </c>
      <c r="V93" s="157">
        <f>ROUND(E93*U93,2)</f>
        <v>20</v>
      </c>
      <c r="W93" s="157"/>
      <c r="X93" s="157" t="s">
        <v>222</v>
      </c>
      <c r="Y93" s="157" t="s">
        <v>185</v>
      </c>
      <c r="Z93" s="146"/>
      <c r="AA93" s="146"/>
      <c r="AB93" s="146"/>
      <c r="AC93" s="146"/>
      <c r="AD93" s="146"/>
      <c r="AE93" s="146"/>
      <c r="AF93" s="146"/>
      <c r="AG93" s="146" t="s">
        <v>223</v>
      </c>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row>
    <row r="94" spans="1:60" x14ac:dyDescent="0.2">
      <c r="A94" s="3"/>
      <c r="B94" s="4"/>
      <c r="C94" s="185"/>
      <c r="D94" s="6"/>
      <c r="E94" s="3"/>
      <c r="F94" s="3"/>
      <c r="G94" s="3"/>
      <c r="H94" s="3"/>
      <c r="I94" s="3"/>
      <c r="J94" s="3"/>
      <c r="K94" s="3"/>
      <c r="L94" s="3"/>
      <c r="M94" s="3"/>
      <c r="N94" s="3"/>
      <c r="O94" s="3"/>
      <c r="P94" s="3"/>
      <c r="Q94" s="3"/>
      <c r="R94" s="3"/>
      <c r="S94" s="3"/>
      <c r="T94" s="3"/>
      <c r="U94" s="3"/>
      <c r="V94" s="3"/>
      <c r="W94" s="3"/>
      <c r="X94" s="3"/>
      <c r="Y94" s="3"/>
      <c r="AE94">
        <v>15</v>
      </c>
      <c r="AF94">
        <v>21</v>
      </c>
      <c r="AG94" t="s">
        <v>163</v>
      </c>
    </row>
    <row r="95" spans="1:60" x14ac:dyDescent="0.2">
      <c r="A95" s="149"/>
      <c r="B95" s="150" t="s">
        <v>29</v>
      </c>
      <c r="C95" s="186"/>
      <c r="D95" s="151"/>
      <c r="E95" s="152"/>
      <c r="F95" s="152"/>
      <c r="G95" s="166">
        <f>G8+G23+G27+G43+G89</f>
        <v>0</v>
      </c>
      <c r="H95" s="3"/>
      <c r="I95" s="3"/>
      <c r="J95" s="3"/>
      <c r="K95" s="3"/>
      <c r="L95" s="3"/>
      <c r="M95" s="3"/>
      <c r="N95" s="3"/>
      <c r="O95" s="3"/>
      <c r="P95" s="3"/>
      <c r="Q95" s="3"/>
      <c r="R95" s="3"/>
      <c r="S95" s="3"/>
      <c r="T95" s="3"/>
      <c r="U95" s="3"/>
      <c r="V95" s="3"/>
      <c r="W95" s="3"/>
      <c r="X95" s="3"/>
      <c r="Y95" s="3"/>
      <c r="AE95">
        <f>SUMIF(L7:L93,AE94,G7:G93)</f>
        <v>0</v>
      </c>
      <c r="AF95">
        <f>SUMIF(L7:L93,AF94,G7:G93)</f>
        <v>0</v>
      </c>
      <c r="AG95" t="s">
        <v>215</v>
      </c>
    </row>
    <row r="96" spans="1:60" x14ac:dyDescent="0.2">
      <c r="C96" s="187"/>
      <c r="D96" s="10"/>
      <c r="AG96" t="s">
        <v>216</v>
      </c>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rUBVMprE7R7d5ipY0CoycFBPETun+bS9jW2LzpyQ6IA5EfFFCkMRQ3EZIQ7oCX8KkVagrAdGI9heESLbb3xqA==" saltValue="T+lo75To+Y2DAsaNgavK2g==" spinCount="100000" sheet="1" formatRows="0"/>
  <mergeCells count="8">
    <mergeCell ref="C82:G82"/>
    <mergeCell ref="C84:G84"/>
    <mergeCell ref="A1:G1"/>
    <mergeCell ref="C2:G2"/>
    <mergeCell ref="C3:G3"/>
    <mergeCell ref="C4:G4"/>
    <mergeCell ref="C41:G41"/>
    <mergeCell ref="C45:G45"/>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3" t="s">
        <v>217</v>
      </c>
      <c r="B1" s="253"/>
      <c r="C1" s="253"/>
      <c r="D1" s="253"/>
      <c r="E1" s="253"/>
      <c r="F1" s="253"/>
      <c r="G1" s="253"/>
      <c r="AG1" t="s">
        <v>149</v>
      </c>
    </row>
    <row r="2" spans="1:60" ht="24.95" customHeight="1" x14ac:dyDescent="0.2">
      <c r="A2" s="50" t="s">
        <v>7</v>
      </c>
      <c r="B2" s="49" t="s">
        <v>41</v>
      </c>
      <c r="C2" s="254" t="s">
        <v>42</v>
      </c>
      <c r="D2" s="255"/>
      <c r="E2" s="255"/>
      <c r="F2" s="255"/>
      <c r="G2" s="256"/>
      <c r="AG2" t="s">
        <v>150</v>
      </c>
    </row>
    <row r="3" spans="1:60" ht="24.95" customHeight="1" x14ac:dyDescent="0.2">
      <c r="A3" s="50" t="s">
        <v>8</v>
      </c>
      <c r="B3" s="49" t="s">
        <v>54</v>
      </c>
      <c r="C3" s="254" t="s">
        <v>55</v>
      </c>
      <c r="D3" s="255"/>
      <c r="E3" s="255"/>
      <c r="F3" s="255"/>
      <c r="G3" s="256"/>
      <c r="AC3" s="120" t="s">
        <v>150</v>
      </c>
      <c r="AG3" t="s">
        <v>153</v>
      </c>
    </row>
    <row r="4" spans="1:60" ht="24.95" customHeight="1" x14ac:dyDescent="0.2">
      <c r="A4" s="139" t="s">
        <v>9</v>
      </c>
      <c r="B4" s="140" t="s">
        <v>66</v>
      </c>
      <c r="C4" s="257" t="s">
        <v>67</v>
      </c>
      <c r="D4" s="258"/>
      <c r="E4" s="258"/>
      <c r="F4" s="258"/>
      <c r="G4" s="259"/>
      <c r="AG4" t="s">
        <v>154</v>
      </c>
    </row>
    <row r="5" spans="1:60" x14ac:dyDescent="0.2">
      <c r="D5" s="10"/>
    </row>
    <row r="6" spans="1:60" ht="38.25" x14ac:dyDescent="0.2">
      <c r="A6" s="142" t="s">
        <v>155</v>
      </c>
      <c r="B6" s="144" t="s">
        <v>156</v>
      </c>
      <c r="C6" s="144" t="s">
        <v>157</v>
      </c>
      <c r="D6" s="143" t="s">
        <v>158</v>
      </c>
      <c r="E6" s="142" t="s">
        <v>159</v>
      </c>
      <c r="F6" s="141" t="s">
        <v>160</v>
      </c>
      <c r="G6" s="142" t="s">
        <v>29</v>
      </c>
      <c r="H6" s="145" t="s">
        <v>30</v>
      </c>
      <c r="I6" s="145" t="s">
        <v>161</v>
      </c>
      <c r="J6" s="145" t="s">
        <v>31</v>
      </c>
      <c r="K6" s="145" t="s">
        <v>162</v>
      </c>
      <c r="L6" s="145" t="s">
        <v>163</v>
      </c>
      <c r="M6" s="145" t="s">
        <v>164</v>
      </c>
      <c r="N6" s="145" t="s">
        <v>165</v>
      </c>
      <c r="O6" s="145" t="s">
        <v>166</v>
      </c>
      <c r="P6" s="145" t="s">
        <v>167</v>
      </c>
      <c r="Q6" s="145" t="s">
        <v>168</v>
      </c>
      <c r="R6" s="145" t="s">
        <v>169</v>
      </c>
      <c r="S6" s="145" t="s">
        <v>170</v>
      </c>
      <c r="T6" s="145" t="s">
        <v>171</v>
      </c>
      <c r="U6" s="145" t="s">
        <v>172</v>
      </c>
      <c r="V6" s="145" t="s">
        <v>173</v>
      </c>
      <c r="W6" s="145" t="s">
        <v>174</v>
      </c>
      <c r="X6" s="145" t="s">
        <v>175</v>
      </c>
      <c r="Y6" s="145" t="s">
        <v>176</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0" t="s">
        <v>177</v>
      </c>
      <c r="B8" s="161" t="s">
        <v>137</v>
      </c>
      <c r="C8" s="182" t="s">
        <v>138</v>
      </c>
      <c r="D8" s="162"/>
      <c r="E8" s="163"/>
      <c r="F8" s="164"/>
      <c r="G8" s="164">
        <f>SUMIF(AG9:AG31,"&lt;&gt;NOR",G9:G31)</f>
        <v>0</v>
      </c>
      <c r="H8" s="164"/>
      <c r="I8" s="164">
        <f>SUM(I9:I31)</f>
        <v>0</v>
      </c>
      <c r="J8" s="164"/>
      <c r="K8" s="164">
        <f>SUM(K9:K31)</f>
        <v>0</v>
      </c>
      <c r="L8" s="164"/>
      <c r="M8" s="164">
        <f>SUM(M9:M31)</f>
        <v>0</v>
      </c>
      <c r="N8" s="163"/>
      <c r="O8" s="163">
        <f>SUM(O9:O31)</f>
        <v>0</v>
      </c>
      <c r="P8" s="163"/>
      <c r="Q8" s="163">
        <f>SUM(Q9:Q31)</f>
        <v>0</v>
      </c>
      <c r="R8" s="164"/>
      <c r="S8" s="164"/>
      <c r="T8" s="165"/>
      <c r="U8" s="159"/>
      <c r="V8" s="159">
        <f>SUM(V9:V31)</f>
        <v>0</v>
      </c>
      <c r="W8" s="159"/>
      <c r="X8" s="159"/>
      <c r="Y8" s="159"/>
      <c r="AG8" t="s">
        <v>178</v>
      </c>
    </row>
    <row r="9" spans="1:60" outlineLevel="1" x14ac:dyDescent="0.2">
      <c r="A9" s="175">
        <v>1</v>
      </c>
      <c r="B9" s="176" t="s">
        <v>782</v>
      </c>
      <c r="C9" s="184" t="s">
        <v>783</v>
      </c>
      <c r="D9" s="177" t="s">
        <v>521</v>
      </c>
      <c r="E9" s="178">
        <v>1</v>
      </c>
      <c r="F9" s="179"/>
      <c r="G9" s="180">
        <f t="shared" ref="G9:G31" si="0">ROUND(E9*F9,2)</f>
        <v>0</v>
      </c>
      <c r="H9" s="179"/>
      <c r="I9" s="180">
        <f t="shared" ref="I9:I31" si="1">ROUND(E9*H9,2)</f>
        <v>0</v>
      </c>
      <c r="J9" s="179"/>
      <c r="K9" s="180">
        <f t="shared" ref="K9:K31" si="2">ROUND(E9*J9,2)</f>
        <v>0</v>
      </c>
      <c r="L9" s="180">
        <v>21</v>
      </c>
      <c r="M9" s="180">
        <f t="shared" ref="M9:M31" si="3">G9*(1+L9/100)</f>
        <v>0</v>
      </c>
      <c r="N9" s="178">
        <v>0</v>
      </c>
      <c r="O9" s="178">
        <f t="shared" ref="O9:O31" si="4">ROUND(E9*N9,2)</f>
        <v>0</v>
      </c>
      <c r="P9" s="178">
        <v>0</v>
      </c>
      <c r="Q9" s="178">
        <f t="shared" ref="Q9:Q31" si="5">ROUND(E9*P9,2)</f>
        <v>0</v>
      </c>
      <c r="R9" s="180"/>
      <c r="S9" s="180" t="s">
        <v>256</v>
      </c>
      <c r="T9" s="181" t="s">
        <v>183</v>
      </c>
      <c r="U9" s="157">
        <v>0</v>
      </c>
      <c r="V9" s="157">
        <f t="shared" ref="V9:V31" si="6">ROUND(E9*U9,2)</f>
        <v>0</v>
      </c>
      <c r="W9" s="157"/>
      <c r="X9" s="157" t="s">
        <v>415</v>
      </c>
      <c r="Y9" s="157" t="s">
        <v>185</v>
      </c>
      <c r="Z9" s="146"/>
      <c r="AA9" s="146"/>
      <c r="AB9" s="146"/>
      <c r="AC9" s="146"/>
      <c r="AD9" s="146"/>
      <c r="AE9" s="146"/>
      <c r="AF9" s="146"/>
      <c r="AG9" s="146" t="s">
        <v>784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1" x14ac:dyDescent="0.2">
      <c r="A10" s="175">
        <v>2</v>
      </c>
      <c r="B10" s="176" t="s">
        <v>785</v>
      </c>
      <c r="C10" s="184" t="s">
        <v>786</v>
      </c>
      <c r="D10" s="177" t="s">
        <v>521</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256</v>
      </c>
      <c r="T10" s="181" t="s">
        <v>183</v>
      </c>
      <c r="U10" s="157">
        <v>0</v>
      </c>
      <c r="V10" s="157">
        <f t="shared" si="6"/>
        <v>0</v>
      </c>
      <c r="W10" s="157"/>
      <c r="X10" s="157" t="s">
        <v>222</v>
      </c>
      <c r="Y10" s="157" t="s">
        <v>185</v>
      </c>
      <c r="Z10" s="146"/>
      <c r="AA10" s="146"/>
      <c r="AB10" s="146"/>
      <c r="AC10" s="146"/>
      <c r="AD10" s="146"/>
      <c r="AE10" s="146"/>
      <c r="AF10" s="146"/>
      <c r="AG10" s="146" t="s">
        <v>276</v>
      </c>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row>
    <row r="11" spans="1:60" outlineLevel="1" x14ac:dyDescent="0.2">
      <c r="A11" s="175">
        <v>3</v>
      </c>
      <c r="B11" s="176" t="s">
        <v>787</v>
      </c>
      <c r="C11" s="184" t="s">
        <v>788</v>
      </c>
      <c r="D11" s="177" t="s">
        <v>377</v>
      </c>
      <c r="E11" s="178">
        <v>600</v>
      </c>
      <c r="F11" s="179"/>
      <c r="G11" s="180">
        <f t="shared" si="0"/>
        <v>0</v>
      </c>
      <c r="H11" s="179"/>
      <c r="I11" s="180">
        <f t="shared" si="1"/>
        <v>0</v>
      </c>
      <c r="J11" s="179"/>
      <c r="K11" s="180">
        <f t="shared" si="2"/>
        <v>0</v>
      </c>
      <c r="L11" s="180">
        <v>21</v>
      </c>
      <c r="M11" s="180">
        <f t="shared" si="3"/>
        <v>0</v>
      </c>
      <c r="N11" s="178">
        <v>0</v>
      </c>
      <c r="O11" s="178">
        <f t="shared" si="4"/>
        <v>0</v>
      </c>
      <c r="P11" s="178">
        <v>0</v>
      </c>
      <c r="Q11" s="178">
        <f t="shared" si="5"/>
        <v>0</v>
      </c>
      <c r="R11" s="180"/>
      <c r="S11" s="180" t="s">
        <v>256</v>
      </c>
      <c r="T11" s="181" t="s">
        <v>183</v>
      </c>
      <c r="U11" s="157">
        <v>0</v>
      </c>
      <c r="V11" s="157">
        <f t="shared" si="6"/>
        <v>0</v>
      </c>
      <c r="W11" s="157"/>
      <c r="X11" s="157" t="s">
        <v>222</v>
      </c>
      <c r="Y11" s="157" t="s">
        <v>185</v>
      </c>
      <c r="Z11" s="146"/>
      <c r="AA11" s="146"/>
      <c r="AB11" s="146"/>
      <c r="AC11" s="146"/>
      <c r="AD11" s="146"/>
      <c r="AE11" s="146"/>
      <c r="AF11" s="146"/>
      <c r="AG11" s="146" t="s">
        <v>276</v>
      </c>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row>
    <row r="12" spans="1:60" outlineLevel="1" x14ac:dyDescent="0.2">
      <c r="A12" s="175">
        <v>4</v>
      </c>
      <c r="B12" s="176" t="s">
        <v>789</v>
      </c>
      <c r="C12" s="184" t="s">
        <v>790</v>
      </c>
      <c r="D12" s="177" t="s">
        <v>521</v>
      </c>
      <c r="E12" s="178">
        <v>2</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256</v>
      </c>
      <c r="T12" s="181" t="s">
        <v>183</v>
      </c>
      <c r="U12" s="157">
        <v>0</v>
      </c>
      <c r="V12" s="157">
        <f t="shared" si="6"/>
        <v>0</v>
      </c>
      <c r="W12" s="157"/>
      <c r="X12" s="157" t="s">
        <v>415</v>
      </c>
      <c r="Y12" s="157" t="s">
        <v>185</v>
      </c>
      <c r="Z12" s="146"/>
      <c r="AA12" s="146"/>
      <c r="AB12" s="146"/>
      <c r="AC12" s="146"/>
      <c r="AD12" s="146"/>
      <c r="AE12" s="146"/>
      <c r="AF12" s="146"/>
      <c r="AG12" s="146" t="s">
        <v>784</v>
      </c>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row>
    <row r="13" spans="1:60" outlineLevel="1" x14ac:dyDescent="0.2">
      <c r="A13" s="175">
        <v>5</v>
      </c>
      <c r="B13" s="176" t="s">
        <v>791</v>
      </c>
      <c r="C13" s="184" t="s">
        <v>792</v>
      </c>
      <c r="D13" s="177" t="s">
        <v>521</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256</v>
      </c>
      <c r="T13" s="181" t="s">
        <v>183</v>
      </c>
      <c r="U13" s="157">
        <v>0</v>
      </c>
      <c r="V13" s="157">
        <f t="shared" si="6"/>
        <v>0</v>
      </c>
      <c r="W13" s="157"/>
      <c r="X13" s="157" t="s">
        <v>415</v>
      </c>
      <c r="Y13" s="157" t="s">
        <v>185</v>
      </c>
      <c r="Z13" s="146"/>
      <c r="AA13" s="146"/>
      <c r="AB13" s="146"/>
      <c r="AC13" s="146"/>
      <c r="AD13" s="146"/>
      <c r="AE13" s="146"/>
      <c r="AF13" s="146"/>
      <c r="AG13" s="146" t="s">
        <v>784</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1" x14ac:dyDescent="0.2">
      <c r="A14" s="175">
        <v>6</v>
      </c>
      <c r="B14" s="176" t="s">
        <v>793</v>
      </c>
      <c r="C14" s="184" t="s">
        <v>794</v>
      </c>
      <c r="D14" s="177" t="s">
        <v>521</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256</v>
      </c>
      <c r="T14" s="181" t="s">
        <v>183</v>
      </c>
      <c r="U14" s="157">
        <v>0</v>
      </c>
      <c r="V14" s="157">
        <f t="shared" si="6"/>
        <v>0</v>
      </c>
      <c r="W14" s="157"/>
      <c r="X14" s="157" t="s">
        <v>222</v>
      </c>
      <c r="Y14" s="157" t="s">
        <v>185</v>
      </c>
      <c r="Z14" s="146"/>
      <c r="AA14" s="146"/>
      <c r="AB14" s="146"/>
      <c r="AC14" s="146"/>
      <c r="AD14" s="146"/>
      <c r="AE14" s="146"/>
      <c r="AF14" s="146"/>
      <c r="AG14" s="146" t="s">
        <v>276</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1" x14ac:dyDescent="0.2">
      <c r="A15" s="175">
        <v>7</v>
      </c>
      <c r="B15" s="176" t="s">
        <v>795</v>
      </c>
      <c r="C15" s="184" t="s">
        <v>796</v>
      </c>
      <c r="D15" s="177" t="s">
        <v>521</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256</v>
      </c>
      <c r="T15" s="181" t="s">
        <v>183</v>
      </c>
      <c r="U15" s="157">
        <v>0</v>
      </c>
      <c r="V15" s="157">
        <f t="shared" si="6"/>
        <v>0</v>
      </c>
      <c r="W15" s="157"/>
      <c r="X15" s="157" t="s">
        <v>415</v>
      </c>
      <c r="Y15" s="157" t="s">
        <v>185</v>
      </c>
      <c r="Z15" s="146"/>
      <c r="AA15" s="146"/>
      <c r="AB15" s="146"/>
      <c r="AC15" s="146"/>
      <c r="AD15" s="146"/>
      <c r="AE15" s="146"/>
      <c r="AF15" s="146"/>
      <c r="AG15" s="146" t="s">
        <v>784</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outlineLevel="1" x14ac:dyDescent="0.2">
      <c r="A16" s="175">
        <v>8</v>
      </c>
      <c r="B16" s="176" t="s">
        <v>797</v>
      </c>
      <c r="C16" s="184" t="s">
        <v>798</v>
      </c>
      <c r="D16" s="177" t="s">
        <v>521</v>
      </c>
      <c r="E16" s="178">
        <v>3</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256</v>
      </c>
      <c r="T16" s="181" t="s">
        <v>183</v>
      </c>
      <c r="U16" s="157">
        <v>0</v>
      </c>
      <c r="V16" s="157">
        <f t="shared" si="6"/>
        <v>0</v>
      </c>
      <c r="W16" s="157"/>
      <c r="X16" s="157" t="s">
        <v>415</v>
      </c>
      <c r="Y16" s="157" t="s">
        <v>185</v>
      </c>
      <c r="Z16" s="146"/>
      <c r="AA16" s="146"/>
      <c r="AB16" s="146"/>
      <c r="AC16" s="146"/>
      <c r="AD16" s="146"/>
      <c r="AE16" s="146"/>
      <c r="AF16" s="146"/>
      <c r="AG16" s="146" t="s">
        <v>784</v>
      </c>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row>
    <row r="17" spans="1:60" outlineLevel="1" x14ac:dyDescent="0.2">
      <c r="A17" s="175">
        <v>9</v>
      </c>
      <c r="B17" s="176" t="s">
        <v>799</v>
      </c>
      <c r="C17" s="184" t="s">
        <v>800</v>
      </c>
      <c r="D17" s="177" t="s">
        <v>521</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256</v>
      </c>
      <c r="T17" s="181" t="s">
        <v>183</v>
      </c>
      <c r="U17" s="157">
        <v>0</v>
      </c>
      <c r="V17" s="157">
        <f t="shared" si="6"/>
        <v>0</v>
      </c>
      <c r="W17" s="157"/>
      <c r="X17" s="157" t="s">
        <v>415</v>
      </c>
      <c r="Y17" s="157" t="s">
        <v>185</v>
      </c>
      <c r="Z17" s="146"/>
      <c r="AA17" s="146"/>
      <c r="AB17" s="146"/>
      <c r="AC17" s="146"/>
      <c r="AD17" s="146"/>
      <c r="AE17" s="146"/>
      <c r="AF17" s="146"/>
      <c r="AG17" s="146" t="s">
        <v>784</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1" x14ac:dyDescent="0.2">
      <c r="A18" s="175">
        <v>10</v>
      </c>
      <c r="B18" s="176" t="s">
        <v>801</v>
      </c>
      <c r="C18" s="184" t="s">
        <v>802</v>
      </c>
      <c r="D18" s="177" t="s">
        <v>521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256</v>
      </c>
      <c r="T18" s="181" t="s">
        <v>183</v>
      </c>
      <c r="U18" s="157">
        <v>0</v>
      </c>
      <c r="V18" s="157">
        <f t="shared" si="6"/>
        <v>0</v>
      </c>
      <c r="W18" s="157"/>
      <c r="X18" s="157" t="s">
        <v>415</v>
      </c>
      <c r="Y18" s="157" t="s">
        <v>185</v>
      </c>
      <c r="Z18" s="146"/>
      <c r="AA18" s="146"/>
      <c r="AB18" s="146"/>
      <c r="AC18" s="146"/>
      <c r="AD18" s="146"/>
      <c r="AE18" s="146"/>
      <c r="AF18" s="146"/>
      <c r="AG18" s="146" t="s">
        <v>784</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outlineLevel="1" x14ac:dyDescent="0.2">
      <c r="A19" s="175">
        <v>11</v>
      </c>
      <c r="B19" s="176" t="s">
        <v>803</v>
      </c>
      <c r="C19" s="184" t="s">
        <v>804</v>
      </c>
      <c r="D19" s="177" t="s">
        <v>521</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256</v>
      </c>
      <c r="T19" s="181" t="s">
        <v>183</v>
      </c>
      <c r="U19" s="157">
        <v>0</v>
      </c>
      <c r="V19" s="157">
        <f t="shared" si="6"/>
        <v>0</v>
      </c>
      <c r="W19" s="157"/>
      <c r="X19" s="157" t="s">
        <v>415</v>
      </c>
      <c r="Y19" s="157" t="s">
        <v>185</v>
      </c>
      <c r="Z19" s="146"/>
      <c r="AA19" s="146"/>
      <c r="AB19" s="146"/>
      <c r="AC19" s="146"/>
      <c r="AD19" s="146"/>
      <c r="AE19" s="146"/>
      <c r="AF19" s="146"/>
      <c r="AG19" s="146" t="s">
        <v>784</v>
      </c>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row>
    <row r="20" spans="1:60" outlineLevel="1" x14ac:dyDescent="0.2">
      <c r="A20" s="175">
        <v>12</v>
      </c>
      <c r="B20" s="176" t="s">
        <v>805</v>
      </c>
      <c r="C20" s="184" t="s">
        <v>806</v>
      </c>
      <c r="D20" s="177" t="s">
        <v>521</v>
      </c>
      <c r="E20" s="178">
        <v>1</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256</v>
      </c>
      <c r="T20" s="181" t="s">
        <v>183</v>
      </c>
      <c r="U20" s="157">
        <v>0</v>
      </c>
      <c r="V20" s="157">
        <f t="shared" si="6"/>
        <v>0</v>
      </c>
      <c r="W20" s="157"/>
      <c r="X20" s="157" t="s">
        <v>415</v>
      </c>
      <c r="Y20" s="157" t="s">
        <v>185</v>
      </c>
      <c r="Z20" s="146"/>
      <c r="AA20" s="146"/>
      <c r="AB20" s="146"/>
      <c r="AC20" s="146"/>
      <c r="AD20" s="146"/>
      <c r="AE20" s="146"/>
      <c r="AF20" s="146"/>
      <c r="AG20" s="146" t="s">
        <v>784</v>
      </c>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row>
    <row r="21" spans="1:60" outlineLevel="1" x14ac:dyDescent="0.2">
      <c r="A21" s="175">
        <v>13</v>
      </c>
      <c r="B21" s="176" t="s">
        <v>807</v>
      </c>
      <c r="C21" s="184" t="s">
        <v>808</v>
      </c>
      <c r="D21" s="177" t="s">
        <v>521</v>
      </c>
      <c r="E21" s="178">
        <v>1</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256</v>
      </c>
      <c r="T21" s="181" t="s">
        <v>183</v>
      </c>
      <c r="U21" s="157">
        <v>0</v>
      </c>
      <c r="V21" s="157">
        <f t="shared" si="6"/>
        <v>0</v>
      </c>
      <c r="W21" s="157"/>
      <c r="X21" s="157" t="s">
        <v>415</v>
      </c>
      <c r="Y21" s="157" t="s">
        <v>185</v>
      </c>
      <c r="Z21" s="146"/>
      <c r="AA21" s="146"/>
      <c r="AB21" s="146"/>
      <c r="AC21" s="146"/>
      <c r="AD21" s="146"/>
      <c r="AE21" s="146"/>
      <c r="AF21" s="146"/>
      <c r="AG21" s="146" t="s">
        <v>784</v>
      </c>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row>
    <row r="22" spans="1:60" outlineLevel="1" x14ac:dyDescent="0.2">
      <c r="A22" s="175">
        <v>14</v>
      </c>
      <c r="B22" s="176" t="s">
        <v>809</v>
      </c>
      <c r="C22" s="184" t="s">
        <v>810</v>
      </c>
      <c r="D22" s="177" t="s">
        <v>521</v>
      </c>
      <c r="E22" s="178">
        <v>1</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256</v>
      </c>
      <c r="T22" s="181" t="s">
        <v>183</v>
      </c>
      <c r="U22" s="157">
        <v>0</v>
      </c>
      <c r="V22" s="157">
        <f t="shared" si="6"/>
        <v>0</v>
      </c>
      <c r="W22" s="157"/>
      <c r="X22" s="157" t="s">
        <v>415</v>
      </c>
      <c r="Y22" s="157" t="s">
        <v>185</v>
      </c>
      <c r="Z22" s="146"/>
      <c r="AA22" s="146"/>
      <c r="AB22" s="146"/>
      <c r="AC22" s="146"/>
      <c r="AD22" s="146"/>
      <c r="AE22" s="146"/>
      <c r="AF22" s="146"/>
      <c r="AG22" s="146" t="s">
        <v>784</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1" x14ac:dyDescent="0.2">
      <c r="A23" s="175">
        <v>15</v>
      </c>
      <c r="B23" s="176" t="s">
        <v>811</v>
      </c>
      <c r="C23" s="184" t="s">
        <v>812</v>
      </c>
      <c r="D23" s="177" t="s">
        <v>521</v>
      </c>
      <c r="E23" s="178">
        <v>1</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256</v>
      </c>
      <c r="T23" s="181" t="s">
        <v>183</v>
      </c>
      <c r="U23" s="157">
        <v>0</v>
      </c>
      <c r="V23" s="157">
        <f t="shared" si="6"/>
        <v>0</v>
      </c>
      <c r="W23" s="157"/>
      <c r="X23" s="157" t="s">
        <v>415</v>
      </c>
      <c r="Y23" s="157" t="s">
        <v>185</v>
      </c>
      <c r="Z23" s="146"/>
      <c r="AA23" s="146"/>
      <c r="AB23" s="146"/>
      <c r="AC23" s="146"/>
      <c r="AD23" s="146"/>
      <c r="AE23" s="146"/>
      <c r="AF23" s="146"/>
      <c r="AG23" s="146" t="s">
        <v>784</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outlineLevel="1" x14ac:dyDescent="0.2">
      <c r="A24" s="175">
        <v>16</v>
      </c>
      <c r="B24" s="176" t="s">
        <v>813</v>
      </c>
      <c r="C24" s="184" t="s">
        <v>814</v>
      </c>
      <c r="D24" s="177" t="s">
        <v>521</v>
      </c>
      <c r="E24" s="178">
        <v>4</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256</v>
      </c>
      <c r="T24" s="181" t="s">
        <v>183</v>
      </c>
      <c r="U24" s="157">
        <v>0</v>
      </c>
      <c r="V24" s="157">
        <f t="shared" si="6"/>
        <v>0</v>
      </c>
      <c r="W24" s="157"/>
      <c r="X24" s="157" t="s">
        <v>415</v>
      </c>
      <c r="Y24" s="157" t="s">
        <v>185</v>
      </c>
      <c r="Z24" s="146"/>
      <c r="AA24" s="146"/>
      <c r="AB24" s="146"/>
      <c r="AC24" s="146"/>
      <c r="AD24" s="146"/>
      <c r="AE24" s="146"/>
      <c r="AF24" s="146"/>
      <c r="AG24" s="146" t="s">
        <v>784</v>
      </c>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row>
    <row r="25" spans="1:60" outlineLevel="1" x14ac:dyDescent="0.2">
      <c r="A25" s="175">
        <v>17</v>
      </c>
      <c r="B25" s="176" t="s">
        <v>815</v>
      </c>
      <c r="C25" s="184" t="s">
        <v>816</v>
      </c>
      <c r="D25" s="177" t="s">
        <v>521</v>
      </c>
      <c r="E25" s="178">
        <v>1</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256</v>
      </c>
      <c r="T25" s="181" t="s">
        <v>183</v>
      </c>
      <c r="U25" s="157">
        <v>0</v>
      </c>
      <c r="V25" s="157">
        <f t="shared" si="6"/>
        <v>0</v>
      </c>
      <c r="W25" s="157"/>
      <c r="X25" s="157" t="s">
        <v>415</v>
      </c>
      <c r="Y25" s="157" t="s">
        <v>185</v>
      </c>
      <c r="Z25" s="146"/>
      <c r="AA25" s="146"/>
      <c r="AB25" s="146"/>
      <c r="AC25" s="146"/>
      <c r="AD25" s="146"/>
      <c r="AE25" s="146"/>
      <c r="AF25" s="146"/>
      <c r="AG25" s="146" t="s">
        <v>784</v>
      </c>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row>
    <row r="26" spans="1:60" outlineLevel="1" x14ac:dyDescent="0.2">
      <c r="A26" s="175">
        <v>18</v>
      </c>
      <c r="B26" s="176" t="s">
        <v>817</v>
      </c>
      <c r="C26" s="184" t="s">
        <v>816</v>
      </c>
      <c r="D26" s="177" t="s">
        <v>521</v>
      </c>
      <c r="E26" s="178">
        <v>1</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256</v>
      </c>
      <c r="T26" s="181" t="s">
        <v>183</v>
      </c>
      <c r="U26" s="157">
        <v>0</v>
      </c>
      <c r="V26" s="157">
        <f t="shared" si="6"/>
        <v>0</v>
      </c>
      <c r="W26" s="157"/>
      <c r="X26" s="157" t="s">
        <v>415</v>
      </c>
      <c r="Y26" s="157" t="s">
        <v>185</v>
      </c>
      <c r="Z26" s="146"/>
      <c r="AA26" s="146"/>
      <c r="AB26" s="146"/>
      <c r="AC26" s="146"/>
      <c r="AD26" s="146"/>
      <c r="AE26" s="146"/>
      <c r="AF26" s="146"/>
      <c r="AG26" s="146" t="s">
        <v>784</v>
      </c>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row>
    <row r="27" spans="1:60" outlineLevel="1" x14ac:dyDescent="0.2">
      <c r="A27" s="175">
        <v>19</v>
      </c>
      <c r="B27" s="176" t="s">
        <v>818</v>
      </c>
      <c r="C27" s="184" t="s">
        <v>819</v>
      </c>
      <c r="D27" s="177" t="s">
        <v>521</v>
      </c>
      <c r="E27" s="178">
        <v>1</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256</v>
      </c>
      <c r="T27" s="181" t="s">
        <v>183</v>
      </c>
      <c r="U27" s="157">
        <v>0</v>
      </c>
      <c r="V27" s="157">
        <f t="shared" si="6"/>
        <v>0</v>
      </c>
      <c r="W27" s="157"/>
      <c r="X27" s="157" t="s">
        <v>415</v>
      </c>
      <c r="Y27" s="157" t="s">
        <v>185</v>
      </c>
      <c r="Z27" s="146"/>
      <c r="AA27" s="146"/>
      <c r="AB27" s="146"/>
      <c r="AC27" s="146"/>
      <c r="AD27" s="146"/>
      <c r="AE27" s="146"/>
      <c r="AF27" s="146"/>
      <c r="AG27" s="146" t="s">
        <v>784</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1" x14ac:dyDescent="0.2">
      <c r="A28" s="175">
        <v>20</v>
      </c>
      <c r="B28" s="176" t="s">
        <v>820</v>
      </c>
      <c r="C28" s="184" t="s">
        <v>821</v>
      </c>
      <c r="D28" s="177" t="s">
        <v>560</v>
      </c>
      <c r="E28" s="178">
        <v>1</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256</v>
      </c>
      <c r="T28" s="181" t="s">
        <v>183</v>
      </c>
      <c r="U28" s="157">
        <v>0</v>
      </c>
      <c r="V28" s="157">
        <f t="shared" si="6"/>
        <v>0</v>
      </c>
      <c r="W28" s="157"/>
      <c r="X28" s="157" t="s">
        <v>415</v>
      </c>
      <c r="Y28" s="157" t="s">
        <v>185</v>
      </c>
      <c r="Z28" s="146"/>
      <c r="AA28" s="146"/>
      <c r="AB28" s="146"/>
      <c r="AC28" s="146"/>
      <c r="AD28" s="146"/>
      <c r="AE28" s="146"/>
      <c r="AF28" s="146"/>
      <c r="AG28" s="146" t="s">
        <v>784</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outlineLevel="1" x14ac:dyDescent="0.2">
      <c r="A29" s="175">
        <v>21</v>
      </c>
      <c r="B29" s="176" t="s">
        <v>822</v>
      </c>
      <c r="C29" s="184" t="s">
        <v>823</v>
      </c>
      <c r="D29" s="177" t="s">
        <v>521</v>
      </c>
      <c r="E29" s="178">
        <v>1</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256</v>
      </c>
      <c r="T29" s="181" t="s">
        <v>183</v>
      </c>
      <c r="U29" s="157">
        <v>0</v>
      </c>
      <c r="V29" s="157">
        <f t="shared" si="6"/>
        <v>0</v>
      </c>
      <c r="W29" s="157"/>
      <c r="X29" s="157" t="s">
        <v>415</v>
      </c>
      <c r="Y29" s="157" t="s">
        <v>185</v>
      </c>
      <c r="Z29" s="146"/>
      <c r="AA29" s="146"/>
      <c r="AB29" s="146"/>
      <c r="AC29" s="146"/>
      <c r="AD29" s="146"/>
      <c r="AE29" s="146"/>
      <c r="AF29" s="146"/>
      <c r="AG29" s="146" t="s">
        <v>784</v>
      </c>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row>
    <row r="30" spans="1:60" outlineLevel="1" x14ac:dyDescent="0.2">
      <c r="A30" s="175">
        <v>22</v>
      </c>
      <c r="B30" s="176" t="s">
        <v>824</v>
      </c>
      <c r="C30" s="184" t="s">
        <v>825</v>
      </c>
      <c r="D30" s="177" t="s">
        <v>560</v>
      </c>
      <c r="E30" s="178">
        <v>1</v>
      </c>
      <c r="F30" s="179"/>
      <c r="G30" s="180">
        <f t="shared" si="0"/>
        <v>0</v>
      </c>
      <c r="H30" s="179"/>
      <c r="I30" s="180">
        <f t="shared" si="1"/>
        <v>0</v>
      </c>
      <c r="J30" s="179"/>
      <c r="K30" s="180">
        <f t="shared" si="2"/>
        <v>0</v>
      </c>
      <c r="L30" s="180">
        <v>21</v>
      </c>
      <c r="M30" s="180">
        <f t="shared" si="3"/>
        <v>0</v>
      </c>
      <c r="N30" s="178">
        <v>0</v>
      </c>
      <c r="O30" s="178">
        <f t="shared" si="4"/>
        <v>0</v>
      </c>
      <c r="P30" s="178">
        <v>0</v>
      </c>
      <c r="Q30" s="178">
        <f t="shared" si="5"/>
        <v>0</v>
      </c>
      <c r="R30" s="180"/>
      <c r="S30" s="180" t="s">
        <v>256</v>
      </c>
      <c r="T30" s="181" t="s">
        <v>183</v>
      </c>
      <c r="U30" s="157">
        <v>0</v>
      </c>
      <c r="V30" s="157">
        <f t="shared" si="6"/>
        <v>0</v>
      </c>
      <c r="W30" s="157"/>
      <c r="X30" s="157" t="s">
        <v>222</v>
      </c>
      <c r="Y30" s="157" t="s">
        <v>185</v>
      </c>
      <c r="Z30" s="146"/>
      <c r="AA30" s="146"/>
      <c r="AB30" s="146"/>
      <c r="AC30" s="146"/>
      <c r="AD30" s="146"/>
      <c r="AE30" s="146"/>
      <c r="AF30" s="146"/>
      <c r="AG30" s="146" t="s">
        <v>276</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1" x14ac:dyDescent="0.2">
      <c r="A31" s="167">
        <v>23</v>
      </c>
      <c r="B31" s="168" t="s">
        <v>826</v>
      </c>
      <c r="C31" s="183" t="s">
        <v>827</v>
      </c>
      <c r="D31" s="169" t="s">
        <v>560</v>
      </c>
      <c r="E31" s="170">
        <v>1</v>
      </c>
      <c r="F31" s="171"/>
      <c r="G31" s="172">
        <f t="shared" si="0"/>
        <v>0</v>
      </c>
      <c r="H31" s="171"/>
      <c r="I31" s="172">
        <f t="shared" si="1"/>
        <v>0</v>
      </c>
      <c r="J31" s="171"/>
      <c r="K31" s="172">
        <f t="shared" si="2"/>
        <v>0</v>
      </c>
      <c r="L31" s="172">
        <v>21</v>
      </c>
      <c r="M31" s="172">
        <f t="shared" si="3"/>
        <v>0</v>
      </c>
      <c r="N31" s="170">
        <v>0</v>
      </c>
      <c r="O31" s="170">
        <f t="shared" si="4"/>
        <v>0</v>
      </c>
      <c r="P31" s="170">
        <v>0</v>
      </c>
      <c r="Q31" s="170">
        <f t="shared" si="5"/>
        <v>0</v>
      </c>
      <c r="R31" s="172"/>
      <c r="S31" s="172" t="s">
        <v>256</v>
      </c>
      <c r="T31" s="173" t="s">
        <v>183</v>
      </c>
      <c r="U31" s="157">
        <v>0</v>
      </c>
      <c r="V31" s="157">
        <f t="shared" si="6"/>
        <v>0</v>
      </c>
      <c r="W31" s="157"/>
      <c r="X31" s="157" t="s">
        <v>222</v>
      </c>
      <c r="Y31" s="157" t="s">
        <v>185</v>
      </c>
      <c r="Z31" s="146"/>
      <c r="AA31" s="146"/>
      <c r="AB31" s="146"/>
      <c r="AC31" s="146"/>
      <c r="AD31" s="146"/>
      <c r="AE31" s="146"/>
      <c r="AF31" s="146"/>
      <c r="AG31" s="146" t="s">
        <v>276</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x14ac:dyDescent="0.2">
      <c r="A32" s="3"/>
      <c r="B32" s="4"/>
      <c r="C32" s="185"/>
      <c r="D32" s="6"/>
      <c r="E32" s="3"/>
      <c r="F32" s="3"/>
      <c r="G32" s="3"/>
      <c r="H32" s="3"/>
      <c r="I32" s="3"/>
      <c r="J32" s="3"/>
      <c r="K32" s="3"/>
      <c r="L32" s="3"/>
      <c r="M32" s="3"/>
      <c r="N32" s="3"/>
      <c r="O32" s="3"/>
      <c r="P32" s="3"/>
      <c r="Q32" s="3"/>
      <c r="R32" s="3"/>
      <c r="S32" s="3"/>
      <c r="T32" s="3"/>
      <c r="U32" s="3"/>
      <c r="V32" s="3"/>
      <c r="W32" s="3"/>
      <c r="X32" s="3"/>
      <c r="Y32" s="3"/>
      <c r="AE32">
        <v>12</v>
      </c>
      <c r="AF32">
        <v>21</v>
      </c>
      <c r="AG32" t="s">
        <v>163</v>
      </c>
    </row>
    <row r="33" spans="1:33" x14ac:dyDescent="0.2">
      <c r="A33" s="149"/>
      <c r="B33" s="150" t="s">
        <v>29</v>
      </c>
      <c r="C33" s="186"/>
      <c r="D33" s="151"/>
      <c r="E33" s="152"/>
      <c r="F33" s="152"/>
      <c r="G33" s="166">
        <f>G8</f>
        <v>0</v>
      </c>
      <c r="H33" s="3"/>
      <c r="I33" s="3"/>
      <c r="J33" s="3"/>
      <c r="K33" s="3"/>
      <c r="L33" s="3"/>
      <c r="M33" s="3"/>
      <c r="N33" s="3"/>
      <c r="O33" s="3"/>
      <c r="P33" s="3"/>
      <c r="Q33" s="3"/>
      <c r="R33" s="3"/>
      <c r="S33" s="3"/>
      <c r="T33" s="3"/>
      <c r="U33" s="3"/>
      <c r="V33" s="3"/>
      <c r="W33" s="3"/>
      <c r="X33" s="3"/>
      <c r="Y33" s="3"/>
      <c r="AE33">
        <f>SUMIF(L7:L31,AE32,G7:G31)</f>
        <v>0</v>
      </c>
      <c r="AF33">
        <f>SUMIF(L7:L31,AF32,G7:G31)</f>
        <v>0</v>
      </c>
      <c r="AG33" t="s">
        <v>215</v>
      </c>
    </row>
    <row r="34" spans="1:33" x14ac:dyDescent="0.2">
      <c r="C34" s="187"/>
      <c r="D34" s="10"/>
      <c r="AG34" t="s">
        <v>216</v>
      </c>
    </row>
    <row r="35" spans="1:33" x14ac:dyDescent="0.2">
      <c r="D35" s="10"/>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nXrgiLImEsr/J4NPCKdsZvYcjkbdjX8dKF8S9P5USVBOR2QMguE4NVuCV9VN13RXsJ7Mfl+1pqO8ILMpmLs+w==" saltValue="eyomuOXT5ZUByiSd6cubs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5000"/>
  <sheetViews>
    <sheetView tabSelected="1"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3" t="s">
        <v>217</v>
      </c>
      <c r="B1" s="253"/>
      <c r="C1" s="253"/>
      <c r="D1" s="253"/>
      <c r="E1" s="253"/>
      <c r="F1" s="253"/>
      <c r="G1" s="253"/>
      <c r="AG1" t="s">
        <v>149</v>
      </c>
    </row>
    <row r="2" spans="1:60" ht="24.95" customHeight="1" x14ac:dyDescent="0.2">
      <c r="A2" s="50" t="s">
        <v>7</v>
      </c>
      <c r="B2" s="49" t="s">
        <v>41</v>
      </c>
      <c r="C2" s="254" t="s">
        <v>42</v>
      </c>
      <c r="D2" s="255"/>
      <c r="E2" s="255"/>
      <c r="F2" s="255"/>
      <c r="G2" s="256"/>
      <c r="AG2" t="s">
        <v>150</v>
      </c>
    </row>
    <row r="3" spans="1:60" ht="24.95" customHeight="1" x14ac:dyDescent="0.2">
      <c r="A3" s="50" t="s">
        <v>8</v>
      </c>
      <c r="B3" s="49" t="s">
        <v>54</v>
      </c>
      <c r="C3" s="254" t="s">
        <v>55</v>
      </c>
      <c r="D3" s="255"/>
      <c r="E3" s="255"/>
      <c r="F3" s="255"/>
      <c r="G3" s="256"/>
      <c r="AC3" s="120" t="s">
        <v>150</v>
      </c>
      <c r="AG3" t="s">
        <v>153</v>
      </c>
    </row>
    <row r="4" spans="1:60" ht="24.95" customHeight="1" x14ac:dyDescent="0.2">
      <c r="A4" s="139" t="s">
        <v>9</v>
      </c>
      <c r="B4" s="140" t="s">
        <v>68</v>
      </c>
      <c r="C4" s="257" t="s">
        <v>69</v>
      </c>
      <c r="D4" s="258"/>
      <c r="E4" s="258"/>
      <c r="F4" s="258"/>
      <c r="G4" s="259"/>
      <c r="AG4" t="s">
        <v>154</v>
      </c>
    </row>
    <row r="5" spans="1:60" x14ac:dyDescent="0.2">
      <c r="D5" s="10"/>
    </row>
    <row r="6" spans="1:60" ht="38.25" x14ac:dyDescent="0.2">
      <c r="A6" s="142" t="s">
        <v>155</v>
      </c>
      <c r="B6" s="144" t="s">
        <v>156</v>
      </c>
      <c r="C6" s="144" t="s">
        <v>157</v>
      </c>
      <c r="D6" s="143" t="s">
        <v>158</v>
      </c>
      <c r="E6" s="142" t="s">
        <v>159</v>
      </c>
      <c r="F6" s="141" t="s">
        <v>160</v>
      </c>
      <c r="G6" s="142" t="s">
        <v>29</v>
      </c>
      <c r="H6" s="145" t="s">
        <v>30</v>
      </c>
      <c r="I6" s="145" t="s">
        <v>161</v>
      </c>
      <c r="J6" s="145" t="s">
        <v>31</v>
      </c>
      <c r="K6" s="145" t="s">
        <v>162</v>
      </c>
      <c r="L6" s="145" t="s">
        <v>163</v>
      </c>
      <c r="M6" s="145" t="s">
        <v>164</v>
      </c>
      <c r="N6" s="145" t="s">
        <v>165</v>
      </c>
      <c r="O6" s="145" t="s">
        <v>166</v>
      </c>
      <c r="P6" s="145" t="s">
        <v>167</v>
      </c>
      <c r="Q6" s="145" t="s">
        <v>168</v>
      </c>
      <c r="R6" s="145" t="s">
        <v>169</v>
      </c>
      <c r="S6" s="145" t="s">
        <v>170</v>
      </c>
      <c r="T6" s="145" t="s">
        <v>171</v>
      </c>
      <c r="U6" s="145" t="s">
        <v>172</v>
      </c>
      <c r="V6" s="145" t="s">
        <v>173</v>
      </c>
      <c r="W6" s="145" t="s">
        <v>174</v>
      </c>
      <c r="X6" s="145" t="s">
        <v>175</v>
      </c>
      <c r="Y6" s="145" t="s">
        <v>176</v>
      </c>
    </row>
    <row r="7" spans="1:60" hidden="1" x14ac:dyDescent="0.2">
      <c r="A7" s="3"/>
      <c r="B7" s="4"/>
      <c r="C7" s="4"/>
      <c r="D7" s="6"/>
      <c r="E7" s="147"/>
      <c r="F7" s="148"/>
      <c r="G7" s="148"/>
      <c r="H7" s="148"/>
      <c r="I7" s="148"/>
      <c r="J7" s="148"/>
      <c r="K7" s="148"/>
      <c r="L7" s="148"/>
      <c r="M7" s="148"/>
      <c r="N7" s="147"/>
      <c r="O7" s="147"/>
      <c r="P7" s="147"/>
      <c r="Q7" s="147"/>
      <c r="R7" s="148"/>
      <c r="S7" s="148"/>
      <c r="T7" s="148"/>
      <c r="U7" s="148"/>
      <c r="V7" s="148"/>
      <c r="W7" s="148"/>
      <c r="X7" s="148"/>
      <c r="Y7" s="148"/>
    </row>
    <row r="8" spans="1:60" x14ac:dyDescent="0.2">
      <c r="A8" s="160" t="s">
        <v>177</v>
      </c>
      <c r="B8" s="161" t="s">
        <v>88</v>
      </c>
      <c r="C8" s="182" t="s">
        <v>89</v>
      </c>
      <c r="D8" s="162"/>
      <c r="E8" s="163"/>
      <c r="F8" s="164"/>
      <c r="G8" s="164">
        <f>SUMIF(AG9:AG20,"&lt;&gt;NOR",G9:G20)</f>
        <v>0</v>
      </c>
      <c r="H8" s="164"/>
      <c r="I8" s="164">
        <f>SUM(I9:I20)</f>
        <v>0</v>
      </c>
      <c r="J8" s="164"/>
      <c r="K8" s="164">
        <f>SUM(K9:K20)</f>
        <v>0</v>
      </c>
      <c r="L8" s="164"/>
      <c r="M8" s="164">
        <f>SUM(M9:M20)</f>
        <v>0</v>
      </c>
      <c r="N8" s="163"/>
      <c r="O8" s="163">
        <f>SUM(O9:O20)</f>
        <v>0</v>
      </c>
      <c r="P8" s="163"/>
      <c r="Q8" s="163">
        <f>SUM(Q9:Q20)</f>
        <v>0</v>
      </c>
      <c r="R8" s="164"/>
      <c r="S8" s="164"/>
      <c r="T8" s="165"/>
      <c r="U8" s="159"/>
      <c r="V8" s="159">
        <f>SUM(V9:V20)</f>
        <v>0</v>
      </c>
      <c r="W8" s="159"/>
      <c r="X8" s="159"/>
      <c r="Y8" s="159"/>
      <c r="AG8" t="s">
        <v>178</v>
      </c>
    </row>
    <row r="9" spans="1:60" ht="22.5" outlineLevel="1" x14ac:dyDescent="0.2">
      <c r="A9" s="167">
        <v>1</v>
      </c>
      <c r="B9" s="168" t="s">
        <v>828</v>
      </c>
      <c r="C9" s="183" t="s">
        <v>829</v>
      </c>
      <c r="D9" s="169" t="s">
        <v>560</v>
      </c>
      <c r="E9" s="170">
        <v>1</v>
      </c>
      <c r="F9" s="171"/>
      <c r="G9" s="172">
        <f>ROUND(E9*F9,2)</f>
        <v>0</v>
      </c>
      <c r="H9" s="171"/>
      <c r="I9" s="172">
        <f>ROUND(E9*H9,2)</f>
        <v>0</v>
      </c>
      <c r="J9" s="171"/>
      <c r="K9" s="172">
        <f>ROUND(E9*J9,2)</f>
        <v>0</v>
      </c>
      <c r="L9" s="172">
        <v>21</v>
      </c>
      <c r="M9" s="172">
        <f>G9*(1+L9/100)</f>
        <v>0</v>
      </c>
      <c r="N9" s="170">
        <v>0</v>
      </c>
      <c r="O9" s="170">
        <f>ROUND(E9*N9,2)</f>
        <v>0</v>
      </c>
      <c r="P9" s="170">
        <v>0</v>
      </c>
      <c r="Q9" s="170">
        <f>ROUND(E9*P9,2)</f>
        <v>0</v>
      </c>
      <c r="R9" s="172"/>
      <c r="S9" s="172" t="s">
        <v>256</v>
      </c>
      <c r="T9" s="173" t="s">
        <v>183</v>
      </c>
      <c r="U9" s="157">
        <v>0</v>
      </c>
      <c r="V9" s="157">
        <f>ROUND(E9*U9,2)</f>
        <v>0</v>
      </c>
      <c r="W9" s="157"/>
      <c r="X9" s="157" t="s">
        <v>415</v>
      </c>
      <c r="Y9" s="157" t="s">
        <v>185</v>
      </c>
      <c r="Z9" s="146"/>
      <c r="AA9" s="146"/>
      <c r="AB9" s="146"/>
      <c r="AC9" s="146"/>
      <c r="AD9" s="146"/>
      <c r="AE9" s="146"/>
      <c r="AF9" s="146"/>
      <c r="AG9" s="146" t="s">
        <v>784</v>
      </c>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row>
    <row r="10" spans="1:60" outlineLevel="2" x14ac:dyDescent="0.2">
      <c r="A10" s="153"/>
      <c r="B10" s="154"/>
      <c r="C10" s="251" t="s">
        <v>830</v>
      </c>
      <c r="D10" s="252"/>
      <c r="E10" s="252"/>
      <c r="F10" s="252"/>
      <c r="G10" s="252"/>
      <c r="H10" s="157"/>
      <c r="I10" s="157"/>
      <c r="J10" s="157"/>
      <c r="K10" s="157"/>
      <c r="L10" s="157"/>
      <c r="M10" s="157"/>
      <c r="N10" s="156"/>
      <c r="O10" s="156"/>
      <c r="P10" s="156"/>
      <c r="Q10" s="156"/>
      <c r="R10" s="157"/>
      <c r="S10" s="157"/>
      <c r="T10" s="157"/>
      <c r="U10" s="157"/>
      <c r="V10" s="157"/>
      <c r="W10" s="157"/>
      <c r="X10" s="157"/>
      <c r="Y10" s="157"/>
      <c r="Z10" s="146"/>
      <c r="AA10" s="146"/>
      <c r="AB10" s="146"/>
      <c r="AC10" s="146"/>
      <c r="AD10" s="146"/>
      <c r="AE10" s="146"/>
      <c r="AF10" s="146"/>
      <c r="AG10" s="146" t="s">
        <v>188</v>
      </c>
      <c r="AH10" s="146"/>
      <c r="AI10" s="146"/>
      <c r="AJ10" s="146"/>
      <c r="AK10" s="146"/>
      <c r="AL10" s="146"/>
      <c r="AM10" s="146"/>
      <c r="AN10" s="146"/>
      <c r="AO10" s="146"/>
      <c r="AP10" s="146"/>
      <c r="AQ10" s="146"/>
      <c r="AR10" s="146"/>
      <c r="AS10" s="146"/>
      <c r="AT10" s="146"/>
      <c r="AU10" s="146"/>
      <c r="AV10" s="146"/>
      <c r="AW10" s="146"/>
      <c r="AX10" s="146"/>
      <c r="AY10" s="146"/>
      <c r="AZ10" s="146"/>
      <c r="BA10" s="174" t="str">
        <f>C10</f>
        <v>TĚLESO BAZÉNOVÉ VANY s přelivnými žlábky s vnějším opláštěním nerezí DIN 1.4462 do výše 21cm po celém obvodu</v>
      </c>
      <c r="BB10" s="146"/>
      <c r="BC10" s="146"/>
      <c r="BD10" s="146"/>
      <c r="BE10" s="146"/>
      <c r="BF10" s="146"/>
      <c r="BG10" s="146"/>
      <c r="BH10" s="146"/>
    </row>
    <row r="11" spans="1:60" ht="90" outlineLevel="3" x14ac:dyDescent="0.2">
      <c r="A11" s="153"/>
      <c r="B11" s="154"/>
      <c r="C11" s="264" t="s">
        <v>920</v>
      </c>
      <c r="D11" s="265"/>
      <c r="E11" s="265"/>
      <c r="F11" s="265"/>
      <c r="G11" s="265"/>
      <c r="H11" s="157"/>
      <c r="I11" s="157"/>
      <c r="J11" s="157"/>
      <c r="K11" s="157"/>
      <c r="L11" s="157"/>
      <c r="M11" s="157"/>
      <c r="N11" s="156"/>
      <c r="O11" s="156"/>
      <c r="P11" s="156"/>
      <c r="Q11" s="156"/>
      <c r="R11" s="157"/>
      <c r="S11" s="157"/>
      <c r="T11" s="157"/>
      <c r="U11" s="157"/>
      <c r="V11" s="157"/>
      <c r="W11" s="157"/>
      <c r="X11" s="157"/>
      <c r="Y11" s="157"/>
      <c r="Z11" s="146"/>
      <c r="AA11" s="146"/>
      <c r="AB11" s="146"/>
      <c r="AC11" s="146"/>
      <c r="AD11" s="146"/>
      <c r="AE11" s="146"/>
      <c r="AF11" s="146"/>
      <c r="AG11" s="146" t="s">
        <v>188</v>
      </c>
      <c r="AH11" s="146"/>
      <c r="AI11" s="146"/>
      <c r="AJ11" s="146"/>
      <c r="AK11" s="146"/>
      <c r="AL11" s="146"/>
      <c r="AM11" s="146"/>
      <c r="AN11" s="146"/>
      <c r="AO11" s="146"/>
      <c r="AP11" s="146"/>
      <c r="AQ11" s="146"/>
      <c r="AR11" s="146"/>
      <c r="AS11" s="146"/>
      <c r="AT11" s="146"/>
      <c r="AU11" s="146"/>
      <c r="AV11" s="146"/>
      <c r="AW11" s="146"/>
      <c r="AX11" s="146"/>
      <c r="AY11" s="146"/>
      <c r="AZ11" s="146"/>
      <c r="BA11" s="174" t="str">
        <f>C11</f>
        <v>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v>
      </c>
      <c r="BB11" s="146"/>
      <c r="BC11" s="146"/>
      <c r="BD11" s="146"/>
      <c r="BE11" s="146"/>
      <c r="BF11" s="146"/>
      <c r="BG11" s="146"/>
      <c r="BH11" s="146"/>
    </row>
    <row r="12" spans="1:60" ht="33.75" outlineLevel="3" x14ac:dyDescent="0.2">
      <c r="A12" s="153"/>
      <c r="B12" s="154"/>
      <c r="C12" s="264" t="s">
        <v>921</v>
      </c>
      <c r="D12" s="265"/>
      <c r="E12" s="265"/>
      <c r="F12" s="265"/>
      <c r="G12" s="265"/>
      <c r="H12" s="157"/>
      <c r="I12" s="157"/>
      <c r="J12" s="157"/>
      <c r="K12" s="157"/>
      <c r="L12" s="157"/>
      <c r="M12" s="157"/>
      <c r="N12" s="156"/>
      <c r="O12" s="156"/>
      <c r="P12" s="156"/>
      <c r="Q12" s="156"/>
      <c r="R12" s="157"/>
      <c r="S12" s="157"/>
      <c r="T12" s="157"/>
      <c r="U12" s="157"/>
      <c r="V12" s="157"/>
      <c r="W12" s="157"/>
      <c r="X12" s="157"/>
      <c r="Y12" s="157"/>
      <c r="Z12" s="146"/>
      <c r="AA12" s="146"/>
      <c r="AB12" s="146"/>
      <c r="AC12" s="146"/>
      <c r="AD12" s="146"/>
      <c r="AE12" s="146"/>
      <c r="AF12" s="146"/>
      <c r="AG12" s="146" t="s">
        <v>188</v>
      </c>
      <c r="AH12" s="146"/>
      <c r="AI12" s="146"/>
      <c r="AJ12" s="146"/>
      <c r="AK12" s="146"/>
      <c r="AL12" s="146"/>
      <c r="AM12" s="146"/>
      <c r="AN12" s="146"/>
      <c r="AO12" s="146"/>
      <c r="AP12" s="146"/>
      <c r="AQ12" s="146"/>
      <c r="AR12" s="146"/>
      <c r="AS12" s="146"/>
      <c r="AT12" s="146"/>
      <c r="AU12" s="146"/>
      <c r="AV12" s="146"/>
      <c r="AW12" s="146"/>
      <c r="AX12" s="146"/>
      <c r="AY12" s="146"/>
      <c r="AZ12" s="146"/>
      <c r="BA12" s="174" t="str">
        <f>C12</f>
        <v>Technické provedení bazénové stěny, tvar přelivné hrany a přelivného žlábku a stejně tak min. požadavek na dodržení vertikálních dělících rovin obvodových stěn bazénů navazujících na horizontální dělící roviny dna je blíže specifikován v PD a je požadováno doložení provedení Technickým listem. Dodržení těchto požadavků je bezpodmínečné a je zaneseno v projektové dokumentaci.</v>
      </c>
      <c r="BB12" s="146"/>
      <c r="BC12" s="146"/>
      <c r="BD12" s="146"/>
      <c r="BE12" s="146"/>
      <c r="BF12" s="146"/>
      <c r="BG12" s="146"/>
      <c r="BH12" s="146"/>
    </row>
    <row r="13" spans="1:60" outlineLevel="3" x14ac:dyDescent="0.2">
      <c r="A13" s="153"/>
      <c r="B13" s="154"/>
      <c r="C13" s="264" t="s">
        <v>831</v>
      </c>
      <c r="D13" s="265"/>
      <c r="E13" s="265"/>
      <c r="F13" s="265"/>
      <c r="G13" s="265"/>
      <c r="H13" s="157"/>
      <c r="I13" s="157"/>
      <c r="J13" s="157"/>
      <c r="K13" s="157"/>
      <c r="L13" s="157"/>
      <c r="M13" s="157"/>
      <c r="N13" s="156"/>
      <c r="O13" s="156"/>
      <c r="P13" s="156"/>
      <c r="Q13" s="156"/>
      <c r="R13" s="157"/>
      <c r="S13" s="157"/>
      <c r="T13" s="157"/>
      <c r="U13" s="157"/>
      <c r="V13" s="157"/>
      <c r="W13" s="157"/>
      <c r="X13" s="157"/>
      <c r="Y13" s="157"/>
      <c r="Z13" s="146"/>
      <c r="AA13" s="146"/>
      <c r="AB13" s="146"/>
      <c r="AC13" s="146"/>
      <c r="AD13" s="146"/>
      <c r="AE13" s="146"/>
      <c r="AF13" s="146"/>
      <c r="AG13" s="146" t="s">
        <v>188</v>
      </c>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row>
    <row r="14" spans="1:60" outlineLevel="1" x14ac:dyDescent="0.2">
      <c r="A14" s="167">
        <v>2</v>
      </c>
      <c r="B14" s="168" t="s">
        <v>832</v>
      </c>
      <c r="C14" s="183" t="s">
        <v>833</v>
      </c>
      <c r="D14" s="169" t="s">
        <v>230</v>
      </c>
      <c r="E14" s="170">
        <v>28.2</v>
      </c>
      <c r="F14" s="171"/>
      <c r="G14" s="172">
        <f>ROUND(E14*F14,2)</f>
        <v>0</v>
      </c>
      <c r="H14" s="171"/>
      <c r="I14" s="172">
        <f>ROUND(E14*H14,2)</f>
        <v>0</v>
      </c>
      <c r="J14" s="171"/>
      <c r="K14" s="172">
        <f>ROUND(E14*J14,2)</f>
        <v>0</v>
      </c>
      <c r="L14" s="172">
        <v>21</v>
      </c>
      <c r="M14" s="172">
        <f>G14*(1+L14/100)</f>
        <v>0</v>
      </c>
      <c r="N14" s="170">
        <v>0</v>
      </c>
      <c r="O14" s="170">
        <f>ROUND(E14*N14,2)</f>
        <v>0</v>
      </c>
      <c r="P14" s="170">
        <v>0</v>
      </c>
      <c r="Q14" s="170">
        <f>ROUND(E14*P14,2)</f>
        <v>0</v>
      </c>
      <c r="R14" s="172"/>
      <c r="S14" s="172" t="s">
        <v>256</v>
      </c>
      <c r="T14" s="173" t="s">
        <v>183</v>
      </c>
      <c r="U14" s="157">
        <v>0</v>
      </c>
      <c r="V14" s="157">
        <f>ROUND(E14*U14,2)</f>
        <v>0</v>
      </c>
      <c r="W14" s="157"/>
      <c r="X14" s="157" t="s">
        <v>415</v>
      </c>
      <c r="Y14" s="157" t="s">
        <v>185</v>
      </c>
      <c r="Z14" s="146"/>
      <c r="AA14" s="146"/>
      <c r="AB14" s="146"/>
      <c r="AC14" s="146"/>
      <c r="AD14" s="146"/>
      <c r="AE14" s="146"/>
      <c r="AF14" s="146"/>
      <c r="AG14" s="146" t="s">
        <v>784</v>
      </c>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row>
    <row r="15" spans="1:60" outlineLevel="2" x14ac:dyDescent="0.2">
      <c r="A15" s="153"/>
      <c r="B15" s="154"/>
      <c r="C15" s="251" t="s">
        <v>833</v>
      </c>
      <c r="D15" s="252"/>
      <c r="E15" s="252"/>
      <c r="F15" s="252"/>
      <c r="G15" s="252"/>
      <c r="H15" s="157"/>
      <c r="I15" s="157"/>
      <c r="J15" s="157"/>
      <c r="K15" s="157"/>
      <c r="L15" s="157"/>
      <c r="M15" s="157"/>
      <c r="N15" s="156"/>
      <c r="O15" s="156"/>
      <c r="P15" s="156"/>
      <c r="Q15" s="156"/>
      <c r="R15" s="157"/>
      <c r="S15" s="157"/>
      <c r="T15" s="157"/>
      <c r="U15" s="157"/>
      <c r="V15" s="157"/>
      <c r="W15" s="157"/>
      <c r="X15" s="157"/>
      <c r="Y15" s="157"/>
      <c r="Z15" s="146"/>
      <c r="AA15" s="146"/>
      <c r="AB15" s="146"/>
      <c r="AC15" s="146"/>
      <c r="AD15" s="146"/>
      <c r="AE15" s="146"/>
      <c r="AF15" s="146"/>
      <c r="AG15" s="146" t="s">
        <v>188</v>
      </c>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row>
    <row r="16" spans="1:60" ht="45" outlineLevel="3" x14ac:dyDescent="0.2">
      <c r="A16" s="153"/>
      <c r="B16" s="154"/>
      <c r="C16" s="264" t="s">
        <v>834</v>
      </c>
      <c r="D16" s="265"/>
      <c r="E16" s="265"/>
      <c r="F16" s="265"/>
      <c r="G16" s="265"/>
      <c r="H16" s="157"/>
      <c r="I16" s="157"/>
      <c r="J16" s="157"/>
      <c r="K16" s="157"/>
      <c r="L16" s="157"/>
      <c r="M16" s="157"/>
      <c r="N16" s="156"/>
      <c r="O16" s="156"/>
      <c r="P16" s="156"/>
      <c r="Q16" s="156"/>
      <c r="R16" s="157"/>
      <c r="S16" s="157"/>
      <c r="T16" s="157"/>
      <c r="U16" s="157"/>
      <c r="V16" s="157"/>
      <c r="W16" s="157"/>
      <c r="X16" s="157"/>
      <c r="Y16" s="157"/>
      <c r="Z16" s="146"/>
      <c r="AA16" s="146"/>
      <c r="AB16" s="146"/>
      <c r="AC16" s="146"/>
      <c r="AD16" s="146"/>
      <c r="AE16" s="146"/>
      <c r="AF16" s="146"/>
      <c r="AG16" s="146" t="s">
        <v>188</v>
      </c>
      <c r="AH16" s="146"/>
      <c r="AI16" s="146"/>
      <c r="AJ16" s="146"/>
      <c r="AK16" s="146"/>
      <c r="AL16" s="146"/>
      <c r="AM16" s="146"/>
      <c r="AN16" s="146"/>
      <c r="AO16" s="146"/>
      <c r="AP16" s="146"/>
      <c r="AQ16" s="146"/>
      <c r="AR16" s="146"/>
      <c r="AS16" s="146"/>
      <c r="AT16" s="146"/>
      <c r="AU16" s="146"/>
      <c r="AV16" s="146"/>
      <c r="AW16" s="146"/>
      <c r="AX16" s="146"/>
      <c r="AY16" s="146"/>
      <c r="AZ16" s="146"/>
      <c r="BA16" s="174" t="str">
        <f>C16</f>
        <v>Dno bazénu je tvořeno jednostranně raženým plechem, prolis o průměru 9,5mm(+0,5mm), výška prolisu 1,0-1,5 mm, osová rozteč prolisů 20mm, které musí odpovídat normě ČSN EN 13451-1 zatřídění 24°.  Přesazení dnových plechů přes sebe je  min. 10mm. Dno je vodotěsně navařeno na bazénové stěny a jednotlivé vestavby. Součástí dna jsou veškeré výztužné prvky určené pro případné zlomy ve dně. Uložení dna je dle PD.Provedení bude doloženo technickým listem.</v>
      </c>
      <c r="BB16" s="146"/>
      <c r="BC16" s="146"/>
      <c r="BD16" s="146"/>
      <c r="BE16" s="146"/>
      <c r="BF16" s="146"/>
      <c r="BG16" s="146"/>
      <c r="BH16" s="146"/>
    </row>
    <row r="17" spans="1:60" outlineLevel="1" x14ac:dyDescent="0.2">
      <c r="A17" s="167">
        <v>3</v>
      </c>
      <c r="B17" s="168" t="s">
        <v>835</v>
      </c>
      <c r="C17" s="183" t="s">
        <v>836</v>
      </c>
      <c r="D17" s="169" t="s">
        <v>560</v>
      </c>
      <c r="E17" s="170">
        <v>1</v>
      </c>
      <c r="F17" s="171"/>
      <c r="G17" s="172">
        <f>ROUND(E17*F17,2)</f>
        <v>0</v>
      </c>
      <c r="H17" s="171"/>
      <c r="I17" s="172">
        <f>ROUND(E17*H17,2)</f>
        <v>0</v>
      </c>
      <c r="J17" s="171"/>
      <c r="K17" s="172">
        <f>ROUND(E17*J17,2)</f>
        <v>0</v>
      </c>
      <c r="L17" s="172">
        <v>21</v>
      </c>
      <c r="M17" s="172">
        <f>G17*(1+L17/100)</f>
        <v>0</v>
      </c>
      <c r="N17" s="170">
        <v>0</v>
      </c>
      <c r="O17" s="170">
        <f>ROUND(E17*N17,2)</f>
        <v>0</v>
      </c>
      <c r="P17" s="170">
        <v>0</v>
      </c>
      <c r="Q17" s="170">
        <f>ROUND(E17*P17,2)</f>
        <v>0</v>
      </c>
      <c r="R17" s="172"/>
      <c r="S17" s="172" t="s">
        <v>256</v>
      </c>
      <c r="T17" s="173" t="s">
        <v>183</v>
      </c>
      <c r="U17" s="157">
        <v>0</v>
      </c>
      <c r="V17" s="157">
        <f>ROUND(E17*U17,2)</f>
        <v>0</v>
      </c>
      <c r="W17" s="157"/>
      <c r="X17" s="157" t="s">
        <v>415</v>
      </c>
      <c r="Y17" s="157" t="s">
        <v>185</v>
      </c>
      <c r="Z17" s="146"/>
      <c r="AA17" s="146"/>
      <c r="AB17" s="146"/>
      <c r="AC17" s="146"/>
      <c r="AD17" s="146"/>
      <c r="AE17" s="146"/>
      <c r="AF17" s="146"/>
      <c r="AG17" s="146" t="s">
        <v>784</v>
      </c>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row>
    <row r="18" spans="1:60" outlineLevel="2" x14ac:dyDescent="0.2">
      <c r="A18" s="153"/>
      <c r="B18" s="154"/>
      <c r="C18" s="251" t="s">
        <v>836</v>
      </c>
      <c r="D18" s="252"/>
      <c r="E18" s="252"/>
      <c r="F18" s="252"/>
      <c r="G18" s="252"/>
      <c r="H18" s="157"/>
      <c r="I18" s="157"/>
      <c r="J18" s="157"/>
      <c r="K18" s="157"/>
      <c r="L18" s="157"/>
      <c r="M18" s="157"/>
      <c r="N18" s="156"/>
      <c r="O18" s="156"/>
      <c r="P18" s="156"/>
      <c r="Q18" s="156"/>
      <c r="R18" s="157"/>
      <c r="S18" s="157"/>
      <c r="T18" s="157"/>
      <c r="U18" s="157"/>
      <c r="V18" s="157"/>
      <c r="W18" s="157"/>
      <c r="X18" s="157"/>
      <c r="Y18" s="157"/>
      <c r="Z18" s="146"/>
      <c r="AA18" s="146"/>
      <c r="AB18" s="146"/>
      <c r="AC18" s="146"/>
      <c r="AD18" s="146"/>
      <c r="AE18" s="146"/>
      <c r="AF18" s="146"/>
      <c r="AG18" s="146" t="s">
        <v>188</v>
      </c>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row>
    <row r="19" spans="1:60" ht="22.5" outlineLevel="3" x14ac:dyDescent="0.2">
      <c r="A19" s="153"/>
      <c r="B19" s="154"/>
      <c r="C19" s="264" t="s">
        <v>922</v>
      </c>
      <c r="D19" s="265"/>
      <c r="E19" s="265"/>
      <c r="F19" s="265"/>
      <c r="G19" s="265"/>
      <c r="H19" s="157"/>
      <c r="I19" s="157"/>
      <c r="J19" s="157"/>
      <c r="K19" s="157"/>
      <c r="L19" s="157"/>
      <c r="M19" s="157"/>
      <c r="N19" s="156"/>
      <c r="O19" s="156"/>
      <c r="P19" s="156"/>
      <c r="Q19" s="156"/>
      <c r="R19" s="157"/>
      <c r="S19" s="157"/>
      <c r="T19" s="157"/>
      <c r="U19" s="157"/>
      <c r="V19" s="157"/>
      <c r="W19" s="157"/>
      <c r="X19" s="157"/>
      <c r="Y19" s="157"/>
      <c r="Z19" s="146"/>
      <c r="AA19" s="146"/>
      <c r="AB19" s="146"/>
      <c r="AC19" s="146"/>
      <c r="AD19" s="146"/>
      <c r="AE19" s="146"/>
      <c r="AF19" s="146"/>
      <c r="AG19" s="146" t="s">
        <v>188</v>
      </c>
      <c r="AH19" s="146"/>
      <c r="AI19" s="146"/>
      <c r="AJ19" s="146"/>
      <c r="AK19" s="146"/>
      <c r="AL19" s="146"/>
      <c r="AM19" s="146"/>
      <c r="AN19" s="146"/>
      <c r="AO19" s="146"/>
      <c r="AP19" s="146"/>
      <c r="AQ19" s="146"/>
      <c r="AR19" s="146"/>
      <c r="AS19" s="146"/>
      <c r="AT19" s="146"/>
      <c r="AU19" s="146"/>
      <c r="AV19" s="146"/>
      <c r="AW19" s="146"/>
      <c r="AX19" s="146"/>
      <c r="AY19" s="146"/>
      <c r="AZ19" s="146"/>
      <c r="BA19" s="174" t="str">
        <f>C19</f>
        <v>Stříkaná izolace je tepelná izolace nové generace, která dokonale přilne ke všem materiálům. Po aplikaci stříkané izolační pěny nevznikají  tepelné mosty.</v>
      </c>
      <c r="BB19" s="146"/>
      <c r="BC19" s="146"/>
      <c r="BD19" s="146"/>
      <c r="BE19" s="146"/>
      <c r="BF19" s="146"/>
      <c r="BG19" s="146"/>
      <c r="BH19" s="146"/>
    </row>
    <row r="20" spans="1:60" ht="33.75" outlineLevel="3" x14ac:dyDescent="0.2">
      <c r="A20" s="153"/>
      <c r="B20" s="154"/>
      <c r="C20" s="264" t="s">
        <v>837</v>
      </c>
      <c r="D20" s="265"/>
      <c r="E20" s="265"/>
      <c r="F20" s="265"/>
      <c r="G20" s="265"/>
      <c r="H20" s="157"/>
      <c r="I20" s="157"/>
      <c r="J20" s="157"/>
      <c r="K20" s="157"/>
      <c r="L20" s="157"/>
      <c r="M20" s="157"/>
      <c r="N20" s="156"/>
      <c r="O20" s="156"/>
      <c r="P20" s="156"/>
      <c r="Q20" s="156"/>
      <c r="R20" s="157"/>
      <c r="S20" s="157"/>
      <c r="T20" s="157"/>
      <c r="U20" s="157"/>
      <c r="V20" s="157"/>
      <c r="W20" s="157"/>
      <c r="X20" s="157"/>
      <c r="Y20" s="157"/>
      <c r="Z20" s="146"/>
      <c r="AA20" s="146"/>
      <c r="AB20" s="146"/>
      <c r="AC20" s="146"/>
      <c r="AD20" s="146"/>
      <c r="AE20" s="146"/>
      <c r="AF20" s="146"/>
      <c r="AG20" s="146" t="s">
        <v>188</v>
      </c>
      <c r="AH20" s="146"/>
      <c r="AI20" s="146"/>
      <c r="AJ20" s="146"/>
      <c r="AK20" s="146"/>
      <c r="AL20" s="146"/>
      <c r="AM20" s="146"/>
      <c r="AN20" s="146"/>
      <c r="AO20" s="146"/>
      <c r="AP20" s="146"/>
      <c r="AQ20" s="146"/>
      <c r="AR20" s="146"/>
      <c r="AS20" s="146"/>
      <c r="AT20" s="146"/>
      <c r="AU20" s="146"/>
      <c r="AV20" s="146"/>
      <c r="AW20" s="146"/>
      <c r="AX20" s="146"/>
      <c r="AY20" s="146"/>
      <c r="AZ20" s="146"/>
      <c r="BA20" s="174" t="str">
        <f>C20</f>
        <v>Stříkaná izolace je dvousložková polyuretanová pěna s uzavřenou strukturou buněk o hustotě 35-38kg/m3, která je ideálním řešením na izolaci bazénových stěn. Díky nízké hmotnosti nazatěžuje bazénovou konstrukci a dokonale přilne ke všem povrchům.Provedení bude doloženo technickým listem.</v>
      </c>
      <c r="BB20" s="146"/>
      <c r="BC20" s="146"/>
      <c r="BD20" s="146"/>
      <c r="BE20" s="146"/>
      <c r="BF20" s="146"/>
      <c r="BG20" s="146"/>
      <c r="BH20" s="146"/>
    </row>
    <row r="21" spans="1:60" x14ac:dyDescent="0.2">
      <c r="A21" s="160" t="s">
        <v>177</v>
      </c>
      <c r="B21" s="161" t="s">
        <v>90</v>
      </c>
      <c r="C21" s="182" t="s">
        <v>91</v>
      </c>
      <c r="D21" s="162"/>
      <c r="E21" s="163"/>
      <c r="F21" s="164"/>
      <c r="G21" s="164">
        <f>SUMIF(AG22:AG35,"&lt;&gt;NOR",G22:G35)</f>
        <v>0</v>
      </c>
      <c r="H21" s="164"/>
      <c r="I21" s="164">
        <f>SUM(I22:I35)</f>
        <v>0</v>
      </c>
      <c r="J21" s="164"/>
      <c r="K21" s="164">
        <f>SUM(K22:K35)</f>
        <v>0</v>
      </c>
      <c r="L21" s="164"/>
      <c r="M21" s="164">
        <f>SUM(M22:M35)</f>
        <v>0</v>
      </c>
      <c r="N21" s="163"/>
      <c r="O21" s="163">
        <f>SUM(O22:O35)</f>
        <v>0</v>
      </c>
      <c r="P21" s="163"/>
      <c r="Q21" s="163">
        <f>SUM(Q22:Q35)</f>
        <v>0</v>
      </c>
      <c r="R21" s="164"/>
      <c r="S21" s="164"/>
      <c r="T21" s="165"/>
      <c r="U21" s="159"/>
      <c r="V21" s="159">
        <f>SUM(V22:V35)</f>
        <v>0</v>
      </c>
      <c r="W21" s="159"/>
      <c r="X21" s="159"/>
      <c r="Y21" s="159"/>
      <c r="AG21" t="s">
        <v>178</v>
      </c>
    </row>
    <row r="22" spans="1:60" outlineLevel="1" x14ac:dyDescent="0.2">
      <c r="A22" s="167">
        <v>4</v>
      </c>
      <c r="B22" s="168" t="s">
        <v>838</v>
      </c>
      <c r="C22" s="183" t="s">
        <v>839</v>
      </c>
      <c r="D22" s="169" t="s">
        <v>521</v>
      </c>
      <c r="E22" s="170">
        <v>1</v>
      </c>
      <c r="F22" s="171"/>
      <c r="G22" s="172">
        <f>ROUND(E22*F22,2)</f>
        <v>0</v>
      </c>
      <c r="H22" s="171"/>
      <c r="I22" s="172">
        <f>ROUND(E22*H22,2)</f>
        <v>0</v>
      </c>
      <c r="J22" s="171"/>
      <c r="K22" s="172">
        <f>ROUND(E22*J22,2)</f>
        <v>0</v>
      </c>
      <c r="L22" s="172">
        <v>21</v>
      </c>
      <c r="M22" s="172">
        <f>G22*(1+L22/100)</f>
        <v>0</v>
      </c>
      <c r="N22" s="170">
        <v>0</v>
      </c>
      <c r="O22" s="170">
        <f>ROUND(E22*N22,2)</f>
        <v>0</v>
      </c>
      <c r="P22" s="170">
        <v>0</v>
      </c>
      <c r="Q22" s="170">
        <f>ROUND(E22*P22,2)</f>
        <v>0</v>
      </c>
      <c r="R22" s="172"/>
      <c r="S22" s="172" t="s">
        <v>256</v>
      </c>
      <c r="T22" s="173" t="s">
        <v>183</v>
      </c>
      <c r="U22" s="157">
        <v>0</v>
      </c>
      <c r="V22" s="157">
        <f>ROUND(E22*U22,2)</f>
        <v>0</v>
      </c>
      <c r="W22" s="157"/>
      <c r="X22" s="157" t="s">
        <v>415</v>
      </c>
      <c r="Y22" s="157" t="s">
        <v>185</v>
      </c>
      <c r="Z22" s="146"/>
      <c r="AA22" s="146"/>
      <c r="AB22" s="146"/>
      <c r="AC22" s="146"/>
      <c r="AD22" s="146"/>
      <c r="AE22" s="146"/>
      <c r="AF22" s="146"/>
      <c r="AG22" s="146" t="s">
        <v>784</v>
      </c>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row>
    <row r="23" spans="1:60" outlineLevel="2" x14ac:dyDescent="0.2">
      <c r="A23" s="153"/>
      <c r="B23" s="154"/>
      <c r="C23" s="251" t="s">
        <v>839</v>
      </c>
      <c r="D23" s="252"/>
      <c r="E23" s="252"/>
      <c r="F23" s="252"/>
      <c r="G23" s="252"/>
      <c r="H23" s="157"/>
      <c r="I23" s="157"/>
      <c r="J23" s="157"/>
      <c r="K23" s="157"/>
      <c r="L23" s="157"/>
      <c r="M23" s="157"/>
      <c r="N23" s="156"/>
      <c r="O23" s="156"/>
      <c r="P23" s="156"/>
      <c r="Q23" s="156"/>
      <c r="R23" s="157"/>
      <c r="S23" s="157"/>
      <c r="T23" s="157"/>
      <c r="U23" s="157"/>
      <c r="V23" s="157"/>
      <c r="W23" s="157"/>
      <c r="X23" s="157"/>
      <c r="Y23" s="157"/>
      <c r="Z23" s="146"/>
      <c r="AA23" s="146"/>
      <c r="AB23" s="146"/>
      <c r="AC23" s="146"/>
      <c r="AD23" s="146"/>
      <c r="AE23" s="146"/>
      <c r="AF23" s="146"/>
      <c r="AG23" s="146" t="s">
        <v>188</v>
      </c>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row>
    <row r="24" spans="1:60" ht="67.5" outlineLevel="3" x14ac:dyDescent="0.2">
      <c r="A24" s="153"/>
      <c r="B24" s="154"/>
      <c r="C24" s="264" t="s">
        <v>923</v>
      </c>
      <c r="D24" s="265"/>
      <c r="E24" s="265"/>
      <c r="F24" s="265"/>
      <c r="G24" s="265"/>
      <c r="H24" s="157"/>
      <c r="I24" s="157"/>
      <c r="J24" s="157"/>
      <c r="K24" s="157"/>
      <c r="L24" s="157"/>
      <c r="M24" s="157"/>
      <c r="N24" s="156"/>
      <c r="O24" s="156"/>
      <c r="P24" s="156"/>
      <c r="Q24" s="156"/>
      <c r="R24" s="157"/>
      <c r="S24" s="157"/>
      <c r="T24" s="157"/>
      <c r="U24" s="157"/>
      <c r="V24" s="157"/>
      <c r="W24" s="157"/>
      <c r="X24" s="157"/>
      <c r="Y24" s="157"/>
      <c r="Z24" s="146"/>
      <c r="AA24" s="146"/>
      <c r="AB24" s="146"/>
      <c r="AC24" s="146"/>
      <c r="AD24" s="146"/>
      <c r="AE24" s="146"/>
      <c r="AF24" s="146"/>
      <c r="AG24" s="146" t="s">
        <v>188</v>
      </c>
      <c r="AH24" s="146"/>
      <c r="AI24" s="146"/>
      <c r="AJ24" s="146"/>
      <c r="AK24" s="146"/>
      <c r="AL24" s="146"/>
      <c r="AM24" s="146"/>
      <c r="AN24" s="146"/>
      <c r="AO24" s="146"/>
      <c r="AP24" s="146"/>
      <c r="AQ24" s="146"/>
      <c r="AR24" s="146"/>
      <c r="AS24" s="146"/>
      <c r="AT24" s="146"/>
      <c r="AU24" s="146"/>
      <c r="AV24" s="146"/>
      <c r="AW24" s="146"/>
      <c r="AX24" s="146"/>
      <c r="AY24" s="146"/>
      <c r="AZ24" s="146"/>
      <c r="BA24" s="174" t="str">
        <f>C24</f>
        <v>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provedeny dle PD. Stupně jsou vytvořeny jako bezpečné nášlapné plochy, které se nesmí prohýbat ani jinak deformovat a nášlapné plochy musí být opatřeny protiskluzovým dezénem v hráškovém provedení (prolis o průměru 9,5mm (+0,5mm)),  s vnodnou výškou prolisu, s vhodnou osovou roztečí prolisů 20mm (± 1mm), které musí odpovídat normě ČSN EN 13451-1 zatřídění 24°.</v>
      </c>
      <c r="BB24" s="146"/>
      <c r="BC24" s="146"/>
      <c r="BD24" s="146"/>
      <c r="BE24" s="146"/>
      <c r="BF24" s="146"/>
      <c r="BG24" s="146"/>
      <c r="BH24" s="146"/>
    </row>
    <row r="25" spans="1:60" ht="22.5" outlineLevel="3" x14ac:dyDescent="0.2">
      <c r="A25" s="153"/>
      <c r="B25" s="154"/>
      <c r="C25" s="264" t="s">
        <v>840</v>
      </c>
      <c r="D25" s="265"/>
      <c r="E25" s="265"/>
      <c r="F25" s="265"/>
      <c r="G25" s="265"/>
      <c r="H25" s="157"/>
      <c r="I25" s="157"/>
      <c r="J25" s="157"/>
      <c r="K25" s="157"/>
      <c r="L25" s="157"/>
      <c r="M25" s="157"/>
      <c r="N25" s="156"/>
      <c r="O25" s="156"/>
      <c r="P25" s="156"/>
      <c r="Q25" s="156"/>
      <c r="R25" s="157"/>
      <c r="S25" s="157"/>
      <c r="T25" s="157"/>
      <c r="U25" s="157"/>
      <c r="V25" s="157"/>
      <c r="W25" s="157"/>
      <c r="X25" s="157"/>
      <c r="Y25" s="157"/>
      <c r="Z25" s="146"/>
      <c r="AA25" s="146"/>
      <c r="AB25" s="146"/>
      <c r="AC25" s="146"/>
      <c r="AD25" s="146"/>
      <c r="AE25" s="146"/>
      <c r="AF25" s="146"/>
      <c r="AG25" s="146" t="s">
        <v>188</v>
      </c>
      <c r="AH25" s="146"/>
      <c r="AI25" s="146"/>
      <c r="AJ25" s="146"/>
      <c r="AK25" s="146"/>
      <c r="AL25" s="146"/>
      <c r="AM25" s="146"/>
      <c r="AN25" s="146"/>
      <c r="AO25" s="146"/>
      <c r="AP25" s="146"/>
      <c r="AQ25" s="146"/>
      <c r="AR25" s="146"/>
      <c r="AS25" s="146"/>
      <c r="AT25" s="146"/>
      <c r="AU25" s="146"/>
      <c r="AV25" s="146"/>
      <c r="AW25" s="146"/>
      <c r="AX25" s="146"/>
      <c r="AY25" s="146"/>
      <c r="AZ25" s="146"/>
      <c r="BA25" s="174" t="str">
        <f>C25</f>
        <v>U veřejných bazénů je požadavek na zabarvení okraje stupnic. Jedná se o termotlakově nanášené vinylové pásy, které barevně odliší jednotlivé části bazénové konstrukce. Toto řešení umožňuje dodatečné opravy a úpravy barevných ploch.</v>
      </c>
      <c r="BB25" s="146"/>
      <c r="BC25" s="146"/>
      <c r="BD25" s="146"/>
      <c r="BE25" s="146"/>
      <c r="BF25" s="146"/>
      <c r="BG25" s="146"/>
      <c r="BH25" s="146"/>
    </row>
    <row r="26" spans="1:60" ht="33.75" outlineLevel="3" x14ac:dyDescent="0.2">
      <c r="A26" s="153"/>
      <c r="B26" s="154"/>
      <c r="C26" s="264" t="s">
        <v>841</v>
      </c>
      <c r="D26" s="265"/>
      <c r="E26" s="265"/>
      <c r="F26" s="265"/>
      <c r="G26" s="265"/>
      <c r="H26" s="157"/>
      <c r="I26" s="157"/>
      <c r="J26" s="157"/>
      <c r="K26" s="157"/>
      <c r="L26" s="157"/>
      <c r="M26" s="157"/>
      <c r="N26" s="156"/>
      <c r="O26" s="156"/>
      <c r="P26" s="156"/>
      <c r="Q26" s="156"/>
      <c r="R26" s="157"/>
      <c r="S26" s="157"/>
      <c r="T26" s="157"/>
      <c r="U26" s="157"/>
      <c r="V26" s="157"/>
      <c r="W26" s="157"/>
      <c r="X26" s="157"/>
      <c r="Y26" s="157"/>
      <c r="Z26" s="146"/>
      <c r="AA26" s="146"/>
      <c r="AB26" s="146"/>
      <c r="AC26" s="146"/>
      <c r="AD26" s="146"/>
      <c r="AE26" s="146"/>
      <c r="AF26" s="146"/>
      <c r="AG26" s="146" t="s">
        <v>188</v>
      </c>
      <c r="AH26" s="146"/>
      <c r="AI26" s="146"/>
      <c r="AJ26" s="146"/>
      <c r="AK26" s="146"/>
      <c r="AL26" s="146"/>
      <c r="AM26" s="146"/>
      <c r="AN26" s="146"/>
      <c r="AO26" s="146"/>
      <c r="AP26" s="146"/>
      <c r="AQ26" s="146"/>
      <c r="AR26" s="146"/>
      <c r="AS26" s="146"/>
      <c r="AT26" s="146"/>
      <c r="AU26" s="146"/>
      <c r="AV26" s="146"/>
      <c r="AW26" s="146"/>
      <c r="AX26" s="146"/>
      <c r="AY26" s="146"/>
      <c r="AZ26" s="146"/>
      <c r="BA26" s="174" t="str">
        <f>C26</f>
        <v>Připouští se provést barevný efekt procesem, založeným na bezproudovém anodickém vylučování vrstvy oxidů kovů, za vzniku interferenční vrstvy oxidů kovů a to v takové tloušťce vrstvy, která zrakem na denním světle vykazuje kobaltově modré až černé zabarvení, kobaltová modř RAL 5013.Provedení bude doloženo technickým listem.</v>
      </c>
      <c r="BB26" s="146"/>
      <c r="BC26" s="146"/>
      <c r="BD26" s="146"/>
      <c r="BE26" s="146"/>
      <c r="BF26" s="146"/>
      <c r="BG26" s="146"/>
      <c r="BH26" s="146"/>
    </row>
    <row r="27" spans="1:60" outlineLevel="1" x14ac:dyDescent="0.2">
      <c r="A27" s="167">
        <v>5</v>
      </c>
      <c r="B27" s="168" t="s">
        <v>842</v>
      </c>
      <c r="C27" s="183" t="s">
        <v>843</v>
      </c>
      <c r="D27" s="169" t="s">
        <v>521</v>
      </c>
      <c r="E27" s="170">
        <v>1</v>
      </c>
      <c r="F27" s="171"/>
      <c r="G27" s="172">
        <f>ROUND(E27*F27,2)</f>
        <v>0</v>
      </c>
      <c r="H27" s="171"/>
      <c r="I27" s="172">
        <f>ROUND(E27*H27,2)</f>
        <v>0</v>
      </c>
      <c r="J27" s="171"/>
      <c r="K27" s="172">
        <f>ROUND(E27*J27,2)</f>
        <v>0</v>
      </c>
      <c r="L27" s="172">
        <v>21</v>
      </c>
      <c r="M27" s="172">
        <f>G27*(1+L27/100)</f>
        <v>0</v>
      </c>
      <c r="N27" s="170">
        <v>0</v>
      </c>
      <c r="O27" s="170">
        <f>ROUND(E27*N27,2)</f>
        <v>0</v>
      </c>
      <c r="P27" s="170">
        <v>0</v>
      </c>
      <c r="Q27" s="170">
        <f>ROUND(E27*P27,2)</f>
        <v>0</v>
      </c>
      <c r="R27" s="172"/>
      <c r="S27" s="172" t="s">
        <v>256</v>
      </c>
      <c r="T27" s="173" t="s">
        <v>183</v>
      </c>
      <c r="U27" s="157">
        <v>0</v>
      </c>
      <c r="V27" s="157">
        <f>ROUND(E27*U27,2)</f>
        <v>0</v>
      </c>
      <c r="W27" s="157"/>
      <c r="X27" s="157" t="s">
        <v>222</v>
      </c>
      <c r="Y27" s="157" t="s">
        <v>185</v>
      </c>
      <c r="Z27" s="146"/>
      <c r="AA27" s="146"/>
      <c r="AB27" s="146"/>
      <c r="AC27" s="146"/>
      <c r="AD27" s="146"/>
      <c r="AE27" s="146"/>
      <c r="AF27" s="146"/>
      <c r="AG27" s="146" t="s">
        <v>276</v>
      </c>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row>
    <row r="28" spans="1:60" outlineLevel="2" x14ac:dyDescent="0.2">
      <c r="A28" s="153"/>
      <c r="B28" s="154"/>
      <c r="C28" s="251" t="s">
        <v>843</v>
      </c>
      <c r="D28" s="252"/>
      <c r="E28" s="252"/>
      <c r="F28" s="252"/>
      <c r="G28" s="252"/>
      <c r="H28" s="157"/>
      <c r="I28" s="157"/>
      <c r="J28" s="157"/>
      <c r="K28" s="157"/>
      <c r="L28" s="157"/>
      <c r="M28" s="157"/>
      <c r="N28" s="156"/>
      <c r="O28" s="156"/>
      <c r="P28" s="156"/>
      <c r="Q28" s="156"/>
      <c r="R28" s="157"/>
      <c r="S28" s="157"/>
      <c r="T28" s="157"/>
      <c r="U28" s="157"/>
      <c r="V28" s="157"/>
      <c r="W28" s="157"/>
      <c r="X28" s="157"/>
      <c r="Y28" s="157"/>
      <c r="Z28" s="146"/>
      <c r="AA28" s="146"/>
      <c r="AB28" s="146"/>
      <c r="AC28" s="146"/>
      <c r="AD28" s="146"/>
      <c r="AE28" s="146"/>
      <c r="AF28" s="146"/>
      <c r="AG28" s="146" t="s">
        <v>188</v>
      </c>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row>
    <row r="29" spans="1:60" ht="45" outlineLevel="3" x14ac:dyDescent="0.2">
      <c r="A29" s="153"/>
      <c r="B29" s="154"/>
      <c r="C29" s="264" t="s">
        <v>844</v>
      </c>
      <c r="D29" s="265"/>
      <c r="E29" s="265"/>
      <c r="F29" s="265"/>
      <c r="G29" s="265"/>
      <c r="H29" s="157"/>
      <c r="I29" s="157"/>
      <c r="J29" s="157"/>
      <c r="K29" s="157"/>
      <c r="L29" s="157"/>
      <c r="M29" s="157"/>
      <c r="N29" s="156"/>
      <c r="O29" s="156"/>
      <c r="P29" s="156"/>
      <c r="Q29" s="156"/>
      <c r="R29" s="157"/>
      <c r="S29" s="157"/>
      <c r="T29" s="157"/>
      <c r="U29" s="157"/>
      <c r="V29" s="157"/>
      <c r="W29" s="157"/>
      <c r="X29" s="157"/>
      <c r="Y29" s="157"/>
      <c r="Z29" s="146"/>
      <c r="AA29" s="146"/>
      <c r="AB29" s="146"/>
      <c r="AC29" s="146"/>
      <c r="AD29" s="146"/>
      <c r="AE29" s="146"/>
      <c r="AF29" s="146"/>
      <c r="AG29" s="146" t="s">
        <v>188</v>
      </c>
      <c r="AH29" s="146"/>
      <c r="AI29" s="146"/>
      <c r="AJ29" s="146"/>
      <c r="AK29" s="146"/>
      <c r="AL29" s="146"/>
      <c r="AM29" s="146"/>
      <c r="AN29" s="146"/>
      <c r="AO29" s="146"/>
      <c r="AP29" s="146"/>
      <c r="AQ29" s="146"/>
      <c r="AR29" s="146"/>
      <c r="AS29" s="146"/>
      <c r="AT29" s="146"/>
      <c r="AU29" s="146"/>
      <c r="AV29" s="146"/>
      <c r="AW29" s="146"/>
      <c r="AX29" s="146"/>
      <c r="AY29" s="146"/>
      <c r="AZ29" s="146"/>
      <c r="BA29" s="174" t="str">
        <f>C29</f>
        <v>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lesku.Provedení bude doloženo technickým listem.</v>
      </c>
      <c r="BB29" s="146"/>
      <c r="BC29" s="146"/>
      <c r="BD29" s="146"/>
      <c r="BE29" s="146"/>
      <c r="BF29" s="146"/>
      <c r="BG29" s="146"/>
      <c r="BH29" s="146"/>
    </row>
    <row r="30" spans="1:60" outlineLevel="1" x14ac:dyDescent="0.2">
      <c r="A30" s="167">
        <v>6</v>
      </c>
      <c r="B30" s="168" t="s">
        <v>845</v>
      </c>
      <c r="C30" s="183" t="s">
        <v>846</v>
      </c>
      <c r="D30" s="169" t="s">
        <v>521</v>
      </c>
      <c r="E30" s="170">
        <v>1</v>
      </c>
      <c r="F30" s="171"/>
      <c r="G30" s="172">
        <f>ROUND(E30*F30,2)</f>
        <v>0</v>
      </c>
      <c r="H30" s="171"/>
      <c r="I30" s="172">
        <f>ROUND(E30*H30,2)</f>
        <v>0</v>
      </c>
      <c r="J30" s="171"/>
      <c r="K30" s="172">
        <f>ROUND(E30*J30,2)</f>
        <v>0</v>
      </c>
      <c r="L30" s="172">
        <v>21</v>
      </c>
      <c r="M30" s="172">
        <f>G30*(1+L30/100)</f>
        <v>0</v>
      </c>
      <c r="N30" s="170">
        <v>0</v>
      </c>
      <c r="O30" s="170">
        <f>ROUND(E30*N30,2)</f>
        <v>0</v>
      </c>
      <c r="P30" s="170">
        <v>0</v>
      </c>
      <c r="Q30" s="170">
        <f>ROUND(E30*P30,2)</f>
        <v>0</v>
      </c>
      <c r="R30" s="172"/>
      <c r="S30" s="172" t="s">
        <v>256</v>
      </c>
      <c r="T30" s="173" t="s">
        <v>183</v>
      </c>
      <c r="U30" s="157">
        <v>0</v>
      </c>
      <c r="V30" s="157">
        <f>ROUND(E30*U30,2)</f>
        <v>0</v>
      </c>
      <c r="W30" s="157"/>
      <c r="X30" s="157" t="s">
        <v>222</v>
      </c>
      <c r="Y30" s="157" t="s">
        <v>185</v>
      </c>
      <c r="Z30" s="146"/>
      <c r="AA30" s="146"/>
      <c r="AB30" s="146"/>
      <c r="AC30" s="146"/>
      <c r="AD30" s="146"/>
      <c r="AE30" s="146"/>
      <c r="AF30" s="146"/>
      <c r="AG30" s="146" t="s">
        <v>276</v>
      </c>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row>
    <row r="31" spans="1:60" outlineLevel="2" x14ac:dyDescent="0.2">
      <c r="A31" s="153"/>
      <c r="B31" s="154"/>
      <c r="C31" s="251" t="s">
        <v>846</v>
      </c>
      <c r="D31" s="252"/>
      <c r="E31" s="252"/>
      <c r="F31" s="252"/>
      <c r="G31" s="252"/>
      <c r="H31" s="157"/>
      <c r="I31" s="157"/>
      <c r="J31" s="157"/>
      <c r="K31" s="157"/>
      <c r="L31" s="157"/>
      <c r="M31" s="157"/>
      <c r="N31" s="156"/>
      <c r="O31" s="156"/>
      <c r="P31" s="156"/>
      <c r="Q31" s="156"/>
      <c r="R31" s="157"/>
      <c r="S31" s="157"/>
      <c r="T31" s="157"/>
      <c r="U31" s="157"/>
      <c r="V31" s="157"/>
      <c r="W31" s="157"/>
      <c r="X31" s="157"/>
      <c r="Y31" s="157"/>
      <c r="Z31" s="146"/>
      <c r="AA31" s="146"/>
      <c r="AB31" s="146"/>
      <c r="AC31" s="146"/>
      <c r="AD31" s="146"/>
      <c r="AE31" s="146"/>
      <c r="AF31" s="146"/>
      <c r="AG31" s="146" t="s">
        <v>188</v>
      </c>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row>
    <row r="32" spans="1:60" ht="56.25" outlineLevel="3" x14ac:dyDescent="0.2">
      <c r="A32" s="153"/>
      <c r="B32" s="154"/>
      <c r="C32" s="264" t="s">
        <v>847</v>
      </c>
      <c r="D32" s="265"/>
      <c r="E32" s="265"/>
      <c r="F32" s="265"/>
      <c r="G32" s="265"/>
      <c r="H32" s="157"/>
      <c r="I32" s="157"/>
      <c r="J32" s="157"/>
      <c r="K32" s="157"/>
      <c r="L32" s="157"/>
      <c r="M32" s="157"/>
      <c r="N32" s="156"/>
      <c r="O32" s="156"/>
      <c r="P32" s="156"/>
      <c r="Q32" s="156"/>
      <c r="R32" s="157"/>
      <c r="S32" s="157"/>
      <c r="T32" s="157"/>
      <c r="U32" s="157"/>
      <c r="V32" s="157"/>
      <c r="W32" s="157"/>
      <c r="X32" s="157"/>
      <c r="Y32" s="157"/>
      <c r="Z32" s="146"/>
      <c r="AA32" s="146"/>
      <c r="AB32" s="146"/>
      <c r="AC32" s="146"/>
      <c r="AD32" s="146"/>
      <c r="AE32" s="146"/>
      <c r="AF32" s="146"/>
      <c r="AG32" s="146" t="s">
        <v>188</v>
      </c>
      <c r="AH32" s="146"/>
      <c r="AI32" s="146"/>
      <c r="AJ32" s="146"/>
      <c r="AK32" s="146"/>
      <c r="AL32" s="146"/>
      <c r="AM32" s="146"/>
      <c r="AN32" s="146"/>
      <c r="AO32" s="146"/>
      <c r="AP32" s="146"/>
      <c r="AQ32" s="146"/>
      <c r="AR32" s="146"/>
      <c r="AS32" s="146"/>
      <c r="AT32" s="146"/>
      <c r="AU32" s="146"/>
      <c r="AV32" s="146"/>
      <c r="AW32" s="146"/>
      <c r="AX32" s="146"/>
      <c r="AY32" s="146"/>
      <c r="AZ32" s="146"/>
      <c r="BA32" s="174" t="str">
        <f>C32</f>
        <v>Zábradlí k bazénové stěně je koncipováno jako bezpečnostní prvek v bazénové sestavě, zajišťující nebezpečí pádu osob na schodiště ze strany ochozu kolem bazénu.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mechanickým leštěním do zrcadlového lesku.Provedení bude doloženo technickým listem.</v>
      </c>
      <c r="BB32" s="146"/>
      <c r="BC32" s="146"/>
      <c r="BD32" s="146"/>
      <c r="BE32" s="146"/>
      <c r="BF32" s="146"/>
      <c r="BG32" s="146"/>
      <c r="BH32" s="146"/>
    </row>
    <row r="33" spans="1:60" outlineLevel="1" x14ac:dyDescent="0.2">
      <c r="A33" s="167">
        <v>7</v>
      </c>
      <c r="B33" s="168" t="s">
        <v>848</v>
      </c>
      <c r="C33" s="183" t="s">
        <v>849</v>
      </c>
      <c r="D33" s="169" t="s">
        <v>309</v>
      </c>
      <c r="E33" s="170">
        <v>13.5</v>
      </c>
      <c r="F33" s="171"/>
      <c r="G33" s="172">
        <f>ROUND(E33*F33,2)</f>
        <v>0</v>
      </c>
      <c r="H33" s="171"/>
      <c r="I33" s="172">
        <f>ROUND(E33*H33,2)</f>
        <v>0</v>
      </c>
      <c r="J33" s="171"/>
      <c r="K33" s="172">
        <f>ROUND(E33*J33,2)</f>
        <v>0</v>
      </c>
      <c r="L33" s="172">
        <v>21</v>
      </c>
      <c r="M33" s="172">
        <f>G33*(1+L33/100)</f>
        <v>0</v>
      </c>
      <c r="N33" s="170">
        <v>0</v>
      </c>
      <c r="O33" s="170">
        <f>ROUND(E33*N33,2)</f>
        <v>0</v>
      </c>
      <c r="P33" s="170">
        <v>0</v>
      </c>
      <c r="Q33" s="170">
        <f>ROUND(E33*P33,2)</f>
        <v>0</v>
      </c>
      <c r="R33" s="172"/>
      <c r="S33" s="172" t="s">
        <v>256</v>
      </c>
      <c r="T33" s="173" t="s">
        <v>183</v>
      </c>
      <c r="U33" s="157">
        <v>0</v>
      </c>
      <c r="V33" s="157">
        <f>ROUND(E33*U33,2)</f>
        <v>0</v>
      </c>
      <c r="W33" s="157"/>
      <c r="X33" s="157" t="s">
        <v>415</v>
      </c>
      <c r="Y33" s="157" t="s">
        <v>185</v>
      </c>
      <c r="Z33" s="146"/>
      <c r="AA33" s="146"/>
      <c r="AB33" s="146"/>
      <c r="AC33" s="146"/>
      <c r="AD33" s="146"/>
      <c r="AE33" s="146"/>
      <c r="AF33" s="146"/>
      <c r="AG33" s="146" t="s">
        <v>784</v>
      </c>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row>
    <row r="34" spans="1:60" outlineLevel="2" x14ac:dyDescent="0.2">
      <c r="A34" s="153"/>
      <c r="B34" s="154"/>
      <c r="C34" s="251" t="s">
        <v>849</v>
      </c>
      <c r="D34" s="252"/>
      <c r="E34" s="252"/>
      <c r="F34" s="252"/>
      <c r="G34" s="252"/>
      <c r="H34" s="157"/>
      <c r="I34" s="157"/>
      <c r="J34" s="157"/>
      <c r="K34" s="157"/>
      <c r="L34" s="157"/>
      <c r="M34" s="157"/>
      <c r="N34" s="156"/>
      <c r="O34" s="156"/>
      <c r="P34" s="156"/>
      <c r="Q34" s="156"/>
      <c r="R34" s="157"/>
      <c r="S34" s="157"/>
      <c r="T34" s="157"/>
      <c r="U34" s="157"/>
      <c r="V34" s="157"/>
      <c r="W34" s="157"/>
      <c r="X34" s="157"/>
      <c r="Y34" s="157"/>
      <c r="Z34" s="146"/>
      <c r="AA34" s="146"/>
      <c r="AB34" s="146"/>
      <c r="AC34" s="146"/>
      <c r="AD34" s="146"/>
      <c r="AE34" s="146"/>
      <c r="AF34" s="146"/>
      <c r="AG34" s="146" t="s">
        <v>188</v>
      </c>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row>
    <row r="35" spans="1:60" ht="22.5" outlineLevel="3" x14ac:dyDescent="0.2">
      <c r="A35" s="153"/>
      <c r="B35" s="154"/>
      <c r="C35" s="264" t="s">
        <v>850</v>
      </c>
      <c r="D35" s="265"/>
      <c r="E35" s="265"/>
      <c r="F35" s="265"/>
      <c r="G35" s="265"/>
      <c r="H35" s="157"/>
      <c r="I35" s="157"/>
      <c r="J35" s="157"/>
      <c r="K35" s="157"/>
      <c r="L35" s="157"/>
      <c r="M35" s="157"/>
      <c r="N35" s="156"/>
      <c r="O35" s="156"/>
      <c r="P35" s="156"/>
      <c r="Q35" s="156"/>
      <c r="R35" s="157"/>
      <c r="S35" s="157"/>
      <c r="T35" s="157"/>
      <c r="U35" s="157"/>
      <c r="V35" s="157"/>
      <c r="W35" s="157"/>
      <c r="X35" s="157"/>
      <c r="Y35" s="157"/>
      <c r="Z35" s="146"/>
      <c r="AA35" s="146"/>
      <c r="AB35" s="146"/>
      <c r="AC35" s="146"/>
      <c r="AD35" s="146"/>
      <c r="AE35" s="146"/>
      <c r="AF35" s="146"/>
      <c r="AG35" s="146" t="s">
        <v>188</v>
      </c>
      <c r="AH35" s="146"/>
      <c r="AI35" s="146"/>
      <c r="AJ35" s="146"/>
      <c r="AK35" s="146"/>
      <c r="AL35" s="146"/>
      <c r="AM35" s="146"/>
      <c r="AN35" s="146"/>
      <c r="AO35" s="146"/>
      <c r="AP35" s="146"/>
      <c r="AQ35" s="146"/>
      <c r="AR35" s="146"/>
      <c r="AS35" s="146"/>
      <c r="AT35" s="146"/>
      <c r="AU35" s="146"/>
      <c r="AV35" s="146"/>
      <c r="AW35" s="146"/>
      <c r="AX35" s="146"/>
      <c r="AY35" s="146"/>
      <c r="AZ35" s="146"/>
      <c r="BA35" s="174" t="str">
        <f>C35</f>
        <v>Je tvořeno trubkou TR KR 40x2mm, provedení, tvar a ukotvení dle PD. Provedení vsouladu sČSN EN 13451. Povrch madla technologicky opatřený manuálním leštěním do zrcadlového lesku. Provedení bude doloženo technickým listem.</v>
      </c>
      <c r="BB35" s="146"/>
      <c r="BC35" s="146"/>
      <c r="BD35" s="146"/>
      <c r="BE35" s="146"/>
      <c r="BF35" s="146"/>
      <c r="BG35" s="146"/>
      <c r="BH35" s="146"/>
    </row>
    <row r="36" spans="1:60" x14ac:dyDescent="0.2">
      <c r="A36" s="160" t="s">
        <v>177</v>
      </c>
      <c r="B36" s="161" t="s">
        <v>93</v>
      </c>
      <c r="C36" s="182" t="s">
        <v>94</v>
      </c>
      <c r="D36" s="162"/>
      <c r="E36" s="163"/>
      <c r="F36" s="164"/>
      <c r="G36" s="164">
        <f>SUMIF(AG37:AG63,"&lt;&gt;NOR",G37:G63)</f>
        <v>0</v>
      </c>
      <c r="H36" s="164"/>
      <c r="I36" s="164">
        <f>SUM(I37:I63)</f>
        <v>0</v>
      </c>
      <c r="J36" s="164"/>
      <c r="K36" s="164">
        <f>SUM(K37:K63)</f>
        <v>0</v>
      </c>
      <c r="L36" s="164"/>
      <c r="M36" s="164">
        <f>SUM(M37:M63)</f>
        <v>0</v>
      </c>
      <c r="N36" s="163"/>
      <c r="O36" s="163">
        <f>SUM(O37:O63)</f>
        <v>0</v>
      </c>
      <c r="P36" s="163"/>
      <c r="Q36" s="163">
        <f>SUM(Q37:Q63)</f>
        <v>0</v>
      </c>
      <c r="R36" s="164"/>
      <c r="S36" s="164"/>
      <c r="T36" s="165"/>
      <c r="U36" s="159"/>
      <c r="V36" s="159">
        <f>SUM(V37:V63)</f>
        <v>0</v>
      </c>
      <c r="W36" s="159"/>
      <c r="X36" s="159"/>
      <c r="Y36" s="159"/>
      <c r="AG36" t="s">
        <v>178</v>
      </c>
    </row>
    <row r="37" spans="1:60" outlineLevel="1" x14ac:dyDescent="0.2">
      <c r="A37" s="167">
        <v>8</v>
      </c>
      <c r="B37" s="168" t="s">
        <v>851</v>
      </c>
      <c r="C37" s="183" t="s">
        <v>852</v>
      </c>
      <c r="D37" s="169" t="s">
        <v>309</v>
      </c>
      <c r="E37" s="170">
        <v>3.9</v>
      </c>
      <c r="F37" s="171"/>
      <c r="G37" s="172">
        <f>ROUND(E37*F37,2)</f>
        <v>0</v>
      </c>
      <c r="H37" s="171"/>
      <c r="I37" s="172">
        <f>ROUND(E37*H37,2)</f>
        <v>0</v>
      </c>
      <c r="J37" s="171"/>
      <c r="K37" s="172">
        <f>ROUND(E37*J37,2)</f>
        <v>0</v>
      </c>
      <c r="L37" s="172">
        <v>21</v>
      </c>
      <c r="M37" s="172">
        <f>G37*(1+L37/100)</f>
        <v>0</v>
      </c>
      <c r="N37" s="170">
        <v>0</v>
      </c>
      <c r="O37" s="170">
        <f>ROUND(E37*N37,2)</f>
        <v>0</v>
      </c>
      <c r="P37" s="170">
        <v>0</v>
      </c>
      <c r="Q37" s="170">
        <f>ROUND(E37*P37,2)</f>
        <v>0</v>
      </c>
      <c r="R37" s="172"/>
      <c r="S37" s="172" t="s">
        <v>256</v>
      </c>
      <c r="T37" s="173" t="s">
        <v>183</v>
      </c>
      <c r="U37" s="157">
        <v>0</v>
      </c>
      <c r="V37" s="157">
        <f>ROUND(E37*U37,2)</f>
        <v>0</v>
      </c>
      <c r="W37" s="157"/>
      <c r="X37" s="157" t="s">
        <v>222</v>
      </c>
      <c r="Y37" s="157" t="s">
        <v>185</v>
      </c>
      <c r="Z37" s="146"/>
      <c r="AA37" s="146"/>
      <c r="AB37" s="146"/>
      <c r="AC37" s="146"/>
      <c r="AD37" s="146"/>
      <c r="AE37" s="146"/>
      <c r="AF37" s="146"/>
      <c r="AG37" s="146" t="s">
        <v>276</v>
      </c>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row>
    <row r="38" spans="1:60" outlineLevel="2" x14ac:dyDescent="0.2">
      <c r="A38" s="153"/>
      <c r="B38" s="154"/>
      <c r="C38" s="251" t="s">
        <v>852</v>
      </c>
      <c r="D38" s="252"/>
      <c r="E38" s="252"/>
      <c r="F38" s="252"/>
      <c r="G38" s="252"/>
      <c r="H38" s="157"/>
      <c r="I38" s="157"/>
      <c r="J38" s="157"/>
      <c r="K38" s="157"/>
      <c r="L38" s="157"/>
      <c r="M38" s="157"/>
      <c r="N38" s="156"/>
      <c r="O38" s="156"/>
      <c r="P38" s="156"/>
      <c r="Q38" s="156"/>
      <c r="R38" s="157"/>
      <c r="S38" s="157"/>
      <c r="T38" s="157"/>
      <c r="U38" s="157"/>
      <c r="V38" s="157"/>
      <c r="W38" s="157"/>
      <c r="X38" s="157"/>
      <c r="Y38" s="157"/>
      <c r="Z38" s="146"/>
      <c r="AA38" s="146"/>
      <c r="AB38" s="146"/>
      <c r="AC38" s="146"/>
      <c r="AD38" s="146"/>
      <c r="AE38" s="146"/>
      <c r="AF38" s="146"/>
      <c r="AG38" s="146" t="s">
        <v>188</v>
      </c>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row>
    <row r="39" spans="1:60" ht="45" outlineLevel="3" x14ac:dyDescent="0.2">
      <c r="A39" s="153"/>
      <c r="B39" s="154"/>
      <c r="C39" s="264" t="s">
        <v>853</v>
      </c>
      <c r="D39" s="265"/>
      <c r="E39" s="265"/>
      <c r="F39" s="265"/>
      <c r="G39" s="265"/>
      <c r="H39" s="157"/>
      <c r="I39" s="157"/>
      <c r="J39" s="157"/>
      <c r="K39" s="157"/>
      <c r="L39" s="157"/>
      <c r="M39" s="157"/>
      <c r="N39" s="156"/>
      <c r="O39" s="156"/>
      <c r="P39" s="156"/>
      <c r="Q39" s="156"/>
      <c r="R39" s="157"/>
      <c r="S39" s="157"/>
      <c r="T39" s="157"/>
      <c r="U39" s="157"/>
      <c r="V39" s="157"/>
      <c r="W39" s="157"/>
      <c r="X39" s="157"/>
      <c r="Y39" s="157"/>
      <c r="Z39" s="146"/>
      <c r="AA39" s="146"/>
      <c r="AB39" s="146"/>
      <c r="AC39" s="146"/>
      <c r="AD39" s="146"/>
      <c r="AE39" s="146"/>
      <c r="AF39" s="146"/>
      <c r="AG39" s="146" t="s">
        <v>188</v>
      </c>
      <c r="AH39" s="146"/>
      <c r="AI39" s="146"/>
      <c r="AJ39" s="146"/>
      <c r="AK39" s="146"/>
      <c r="AL39" s="146"/>
      <c r="AM39" s="146"/>
      <c r="AN39" s="146"/>
      <c r="AO39" s="146"/>
      <c r="AP39" s="146"/>
      <c r="AQ39" s="146"/>
      <c r="AR39" s="146"/>
      <c r="AS39" s="146"/>
      <c r="AT39" s="146"/>
      <c r="AU39" s="146"/>
      <c r="AV39" s="146"/>
      <c r="AW39" s="146"/>
      <c r="AX39" s="146"/>
      <c r="AY39" s="146"/>
      <c r="AZ39" s="146"/>
      <c r="BA39" s="174" t="str">
        <f>C39</f>
        <v>Pro přívod čerstvé vody do bazénu, jsou ve dně bazénu zabudovány 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v>
      </c>
      <c r="BB39" s="146"/>
      <c r="BC39" s="146"/>
      <c r="BD39" s="146"/>
      <c r="BE39" s="146"/>
      <c r="BF39" s="146"/>
      <c r="BG39" s="146"/>
      <c r="BH39" s="146"/>
    </row>
    <row r="40" spans="1:60" ht="78.75" outlineLevel="3" x14ac:dyDescent="0.2">
      <c r="A40" s="153"/>
      <c r="B40" s="154"/>
      <c r="C40" s="264" t="s">
        <v>854</v>
      </c>
      <c r="D40" s="265"/>
      <c r="E40" s="265"/>
      <c r="F40" s="265"/>
      <c r="G40" s="265"/>
      <c r="H40" s="157"/>
      <c r="I40" s="157"/>
      <c r="J40" s="157"/>
      <c r="K40" s="157"/>
      <c r="L40" s="157"/>
      <c r="M40" s="157"/>
      <c r="N40" s="156"/>
      <c r="O40" s="156"/>
      <c r="P40" s="156"/>
      <c r="Q40" s="156"/>
      <c r="R40" s="157"/>
      <c r="S40" s="157"/>
      <c r="T40" s="157"/>
      <c r="U40" s="157"/>
      <c r="V40" s="157"/>
      <c r="W40" s="157"/>
      <c r="X40" s="157"/>
      <c r="Y40" s="157"/>
      <c r="Z40" s="146"/>
      <c r="AA40" s="146"/>
      <c r="AB40" s="146"/>
      <c r="AC40" s="146"/>
      <c r="AD40" s="146"/>
      <c r="AE40" s="146"/>
      <c r="AF40" s="146"/>
      <c r="AG40" s="146" t="s">
        <v>188</v>
      </c>
      <c r="AH40" s="146"/>
      <c r="AI40" s="146"/>
      <c r="AJ40" s="146"/>
      <c r="AK40" s="146"/>
      <c r="AL40" s="146"/>
      <c r="AM40" s="146"/>
      <c r="AN40" s="146"/>
      <c r="AO40" s="146"/>
      <c r="AP40" s="146"/>
      <c r="AQ40" s="146"/>
      <c r="AR40" s="146"/>
      <c r="AS40" s="146"/>
      <c r="AT40" s="146"/>
      <c r="AU40" s="146"/>
      <c r="AV40" s="146"/>
      <c r="AW40" s="146"/>
      <c r="AX40" s="146"/>
      <c r="AY40" s="146"/>
      <c r="AZ40" s="146"/>
      <c r="BA40" s="174" t="str">
        <f>C40</f>
        <v>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Provedení bude doloženo technickým listem.</v>
      </c>
      <c r="BB40" s="146"/>
      <c r="BC40" s="146"/>
      <c r="BD40" s="146"/>
      <c r="BE40" s="146"/>
      <c r="BF40" s="146"/>
      <c r="BG40" s="146"/>
      <c r="BH40" s="146"/>
    </row>
    <row r="41" spans="1:60" outlineLevel="1" x14ac:dyDescent="0.2">
      <c r="A41" s="167">
        <v>9</v>
      </c>
      <c r="B41" s="168" t="s">
        <v>855</v>
      </c>
      <c r="C41" s="183" t="s">
        <v>856</v>
      </c>
      <c r="D41" s="169" t="s">
        <v>521</v>
      </c>
      <c r="E41" s="170">
        <v>1</v>
      </c>
      <c r="F41" s="171"/>
      <c r="G41" s="172">
        <f>ROUND(E41*F41,2)</f>
        <v>0</v>
      </c>
      <c r="H41" s="171"/>
      <c r="I41" s="172">
        <f>ROUND(E41*H41,2)</f>
        <v>0</v>
      </c>
      <c r="J41" s="171"/>
      <c r="K41" s="172">
        <f>ROUND(E41*J41,2)</f>
        <v>0</v>
      </c>
      <c r="L41" s="172">
        <v>21</v>
      </c>
      <c r="M41" s="172">
        <f>G41*(1+L41/100)</f>
        <v>0</v>
      </c>
      <c r="N41" s="170">
        <v>0</v>
      </c>
      <c r="O41" s="170">
        <f>ROUND(E41*N41,2)</f>
        <v>0</v>
      </c>
      <c r="P41" s="170">
        <v>0</v>
      </c>
      <c r="Q41" s="170">
        <f>ROUND(E41*P41,2)</f>
        <v>0</v>
      </c>
      <c r="R41" s="172"/>
      <c r="S41" s="172" t="s">
        <v>256</v>
      </c>
      <c r="T41" s="173" t="s">
        <v>183</v>
      </c>
      <c r="U41" s="157">
        <v>0</v>
      </c>
      <c r="V41" s="157">
        <f>ROUND(E41*U41,2)</f>
        <v>0</v>
      </c>
      <c r="W41" s="157"/>
      <c r="X41" s="157" t="s">
        <v>415</v>
      </c>
      <c r="Y41" s="157" t="s">
        <v>185</v>
      </c>
      <c r="Z41" s="146"/>
      <c r="AA41" s="146"/>
      <c r="AB41" s="146"/>
      <c r="AC41" s="146"/>
      <c r="AD41" s="146"/>
      <c r="AE41" s="146"/>
      <c r="AF41" s="146"/>
      <c r="AG41" s="146" t="s">
        <v>784</v>
      </c>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row>
    <row r="42" spans="1:60" outlineLevel="2" x14ac:dyDescent="0.2">
      <c r="A42" s="153"/>
      <c r="B42" s="154"/>
      <c r="C42" s="251" t="s">
        <v>856</v>
      </c>
      <c r="D42" s="252"/>
      <c r="E42" s="252"/>
      <c r="F42" s="252"/>
      <c r="G42" s="252"/>
      <c r="H42" s="157"/>
      <c r="I42" s="157"/>
      <c r="J42" s="157"/>
      <c r="K42" s="157"/>
      <c r="L42" s="157"/>
      <c r="M42" s="157"/>
      <c r="N42" s="156"/>
      <c r="O42" s="156"/>
      <c r="P42" s="156"/>
      <c r="Q42" s="156"/>
      <c r="R42" s="157"/>
      <c r="S42" s="157"/>
      <c r="T42" s="157"/>
      <c r="U42" s="157"/>
      <c r="V42" s="157"/>
      <c r="W42" s="157"/>
      <c r="X42" s="157"/>
      <c r="Y42" s="157"/>
      <c r="Z42" s="146"/>
      <c r="AA42" s="146"/>
      <c r="AB42" s="146"/>
      <c r="AC42" s="146"/>
      <c r="AD42" s="146"/>
      <c r="AE42" s="146"/>
      <c r="AF42" s="146"/>
      <c r="AG42" s="146" t="s">
        <v>188</v>
      </c>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row>
    <row r="43" spans="1:60" ht="56.25" outlineLevel="3" x14ac:dyDescent="0.2">
      <c r="A43" s="153"/>
      <c r="B43" s="154"/>
      <c r="C43" s="264" t="s">
        <v>924</v>
      </c>
      <c r="D43" s="265"/>
      <c r="E43" s="265"/>
      <c r="F43" s="265"/>
      <c r="G43" s="265"/>
      <c r="H43" s="157"/>
      <c r="I43" s="157"/>
      <c r="J43" s="157"/>
      <c r="K43" s="157"/>
      <c r="L43" s="157"/>
      <c r="M43" s="157"/>
      <c r="N43" s="156"/>
      <c r="O43" s="156"/>
      <c r="P43" s="156"/>
      <c r="Q43" s="156"/>
      <c r="R43" s="157"/>
      <c r="S43" s="157"/>
      <c r="T43" s="157"/>
      <c r="U43" s="157"/>
      <c r="V43" s="157"/>
      <c r="W43" s="157"/>
      <c r="X43" s="157"/>
      <c r="Y43" s="157"/>
      <c r="Z43" s="146"/>
      <c r="AA43" s="146"/>
      <c r="AB43" s="146"/>
      <c r="AC43" s="146"/>
      <c r="AD43" s="146"/>
      <c r="AE43" s="146"/>
      <c r="AF43" s="146"/>
      <c r="AG43" s="146" t="s">
        <v>188</v>
      </c>
      <c r="AH43" s="146"/>
      <c r="AI43" s="146"/>
      <c r="AJ43" s="146"/>
      <c r="AK43" s="146"/>
      <c r="AL43" s="146"/>
      <c r="AM43" s="146"/>
      <c r="AN43" s="146"/>
      <c r="AO43" s="146"/>
      <c r="AP43" s="146"/>
      <c r="AQ43" s="146"/>
      <c r="AR43" s="146"/>
      <c r="AS43" s="146"/>
      <c r="AT43" s="146"/>
      <c r="AU43" s="146"/>
      <c r="AV43" s="146"/>
      <c r="AW43" s="146"/>
      <c r="AX43" s="146"/>
      <c r="AY43" s="146"/>
      <c r="AZ43" s="146"/>
      <c r="BA43" s="174" t="str">
        <f>C43</f>
        <v>Jedná se o závěrnou část dnového krytu kanálu.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ni kolmá.</v>
      </c>
      <c r="BB43" s="146"/>
      <c r="BC43" s="146"/>
      <c r="BD43" s="146"/>
      <c r="BE43" s="146"/>
      <c r="BF43" s="146"/>
      <c r="BG43" s="146"/>
      <c r="BH43" s="146"/>
    </row>
    <row r="44" spans="1:60" ht="33.75" outlineLevel="3" x14ac:dyDescent="0.2">
      <c r="A44" s="153"/>
      <c r="B44" s="154"/>
      <c r="C44" s="264" t="s">
        <v>857</v>
      </c>
      <c r="D44" s="265"/>
      <c r="E44" s="265"/>
      <c r="F44" s="265"/>
      <c r="G44" s="265"/>
      <c r="H44" s="157"/>
      <c r="I44" s="157"/>
      <c r="J44" s="157"/>
      <c r="K44" s="157"/>
      <c r="L44" s="157"/>
      <c r="M44" s="157"/>
      <c r="N44" s="156"/>
      <c r="O44" s="156"/>
      <c r="P44" s="156"/>
      <c r="Q44" s="156"/>
      <c r="R44" s="157"/>
      <c r="S44" s="157"/>
      <c r="T44" s="157"/>
      <c r="U44" s="157"/>
      <c r="V44" s="157"/>
      <c r="W44" s="157"/>
      <c r="X44" s="157"/>
      <c r="Y44" s="157"/>
      <c r="Z44" s="146"/>
      <c r="AA44" s="146"/>
      <c r="AB44" s="146"/>
      <c r="AC44" s="146"/>
      <c r="AD44" s="146"/>
      <c r="AE44" s="146"/>
      <c r="AF44" s="146"/>
      <c r="AG44" s="146" t="s">
        <v>188</v>
      </c>
      <c r="AH44" s="146"/>
      <c r="AI44" s="146"/>
      <c r="AJ44" s="146"/>
      <c r="AK44" s="146"/>
      <c r="AL44" s="146"/>
      <c r="AM44" s="146"/>
      <c r="AN44" s="146"/>
      <c r="AO44" s="146"/>
      <c r="AP44" s="146"/>
      <c r="AQ44" s="146"/>
      <c r="AR44" s="146"/>
      <c r="AS44" s="146"/>
      <c r="AT44" s="146"/>
      <c r="AU44" s="146"/>
      <c r="AV44" s="146"/>
      <c r="AW44" s="146"/>
      <c r="AX44" s="146"/>
      <c r="AY44" s="146"/>
      <c r="AZ44" s="146"/>
      <c r="BA44" s="174" t="str">
        <f>C44</f>
        <v>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 krytu čistící části. Provedení bude doloženo technickým listem.</v>
      </c>
      <c r="BB44" s="146"/>
      <c r="BC44" s="146"/>
      <c r="BD44" s="146"/>
      <c r="BE44" s="146"/>
      <c r="BF44" s="146"/>
      <c r="BG44" s="146"/>
      <c r="BH44" s="146"/>
    </row>
    <row r="45" spans="1:60" outlineLevel="1" x14ac:dyDescent="0.2">
      <c r="A45" s="167">
        <v>10</v>
      </c>
      <c r="B45" s="168" t="s">
        <v>858</v>
      </c>
      <c r="C45" s="183" t="s">
        <v>859</v>
      </c>
      <c r="D45" s="169" t="s">
        <v>521</v>
      </c>
      <c r="E45" s="170">
        <v>2</v>
      </c>
      <c r="F45" s="171"/>
      <c r="G45" s="172">
        <f>ROUND(E45*F45,2)</f>
        <v>0</v>
      </c>
      <c r="H45" s="171"/>
      <c r="I45" s="172">
        <f>ROUND(E45*H45,2)</f>
        <v>0</v>
      </c>
      <c r="J45" s="171"/>
      <c r="K45" s="172">
        <f>ROUND(E45*J45,2)</f>
        <v>0</v>
      </c>
      <c r="L45" s="172">
        <v>21</v>
      </c>
      <c r="M45" s="172">
        <f>G45*(1+L45/100)</f>
        <v>0</v>
      </c>
      <c r="N45" s="170">
        <v>0</v>
      </c>
      <c r="O45" s="170">
        <f>ROUND(E45*N45,2)</f>
        <v>0</v>
      </c>
      <c r="P45" s="170">
        <v>0</v>
      </c>
      <c r="Q45" s="170">
        <f>ROUND(E45*P45,2)</f>
        <v>0</v>
      </c>
      <c r="R45" s="172"/>
      <c r="S45" s="172" t="s">
        <v>256</v>
      </c>
      <c r="T45" s="173" t="s">
        <v>183</v>
      </c>
      <c r="U45" s="157">
        <v>0</v>
      </c>
      <c r="V45" s="157">
        <f>ROUND(E45*U45,2)</f>
        <v>0</v>
      </c>
      <c r="W45" s="157"/>
      <c r="X45" s="157" t="s">
        <v>415</v>
      </c>
      <c r="Y45" s="157" t="s">
        <v>185</v>
      </c>
      <c r="Z45" s="146"/>
      <c r="AA45" s="146"/>
      <c r="AB45" s="146"/>
      <c r="AC45" s="146"/>
      <c r="AD45" s="146"/>
      <c r="AE45" s="146"/>
      <c r="AF45" s="146"/>
      <c r="AG45" s="146" t="s">
        <v>784</v>
      </c>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row>
    <row r="46" spans="1:60" outlineLevel="2" x14ac:dyDescent="0.2">
      <c r="A46" s="153"/>
      <c r="B46" s="154"/>
      <c r="C46" s="251" t="s">
        <v>859</v>
      </c>
      <c r="D46" s="252"/>
      <c r="E46" s="252"/>
      <c r="F46" s="252"/>
      <c r="G46" s="252"/>
      <c r="H46" s="157"/>
      <c r="I46" s="157"/>
      <c r="J46" s="157"/>
      <c r="K46" s="157"/>
      <c r="L46" s="157"/>
      <c r="M46" s="157"/>
      <c r="N46" s="156"/>
      <c r="O46" s="156"/>
      <c r="P46" s="156"/>
      <c r="Q46" s="156"/>
      <c r="R46" s="157"/>
      <c r="S46" s="157"/>
      <c r="T46" s="157"/>
      <c r="U46" s="157"/>
      <c r="V46" s="157"/>
      <c r="W46" s="157"/>
      <c r="X46" s="157"/>
      <c r="Y46" s="157"/>
      <c r="Z46" s="146"/>
      <c r="AA46" s="146"/>
      <c r="AB46" s="146"/>
      <c r="AC46" s="146"/>
      <c r="AD46" s="146"/>
      <c r="AE46" s="146"/>
      <c r="AF46" s="146"/>
      <c r="AG46" s="146" t="s">
        <v>188</v>
      </c>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row>
    <row r="47" spans="1:60" ht="45" outlineLevel="3" x14ac:dyDescent="0.2">
      <c r="A47" s="153"/>
      <c r="B47" s="154"/>
      <c r="C47" s="264" t="s">
        <v>860</v>
      </c>
      <c r="D47" s="265"/>
      <c r="E47" s="265"/>
      <c r="F47" s="265"/>
      <c r="G47" s="265"/>
      <c r="H47" s="157"/>
      <c r="I47" s="157"/>
      <c r="J47" s="157"/>
      <c r="K47" s="157"/>
      <c r="L47" s="157"/>
      <c r="M47" s="157"/>
      <c r="N47" s="156"/>
      <c r="O47" s="156"/>
      <c r="P47" s="156"/>
      <c r="Q47" s="156"/>
      <c r="R47" s="157"/>
      <c r="S47" s="157"/>
      <c r="T47" s="157"/>
      <c r="U47" s="157"/>
      <c r="V47" s="157"/>
      <c r="W47" s="157"/>
      <c r="X47" s="157"/>
      <c r="Y47" s="157"/>
      <c r="Z47" s="146"/>
      <c r="AA47" s="146"/>
      <c r="AB47" s="146"/>
      <c r="AC47" s="146"/>
      <c r="AD47" s="146"/>
      <c r="AE47" s="146"/>
      <c r="AF47" s="146"/>
      <c r="AG47" s="146" t="s">
        <v>188</v>
      </c>
      <c r="AH47" s="146"/>
      <c r="AI47" s="146"/>
      <c r="AJ47" s="146"/>
      <c r="AK47" s="146"/>
      <c r="AL47" s="146"/>
      <c r="AM47" s="146"/>
      <c r="AN47" s="146"/>
      <c r="AO47" s="146"/>
      <c r="AP47" s="146"/>
      <c r="AQ47" s="146"/>
      <c r="AR47" s="146"/>
      <c r="AS47" s="146"/>
      <c r="AT47" s="146"/>
      <c r="AU47" s="146"/>
      <c r="AV47" s="146"/>
      <c r="AW47" s="146"/>
      <c r="AX47" s="146"/>
      <c r="AY47" s="146"/>
      <c r="AZ47" s="146"/>
      <c r="BA47" s="174" t="str">
        <f>C47</f>
        <v>Slouží k plynulému odvodu bazénové vody z přelivného žlábku, jeho umístění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 Provedení bude doloženo technickým listem.</v>
      </c>
      <c r="BB47" s="146"/>
      <c r="BC47" s="146"/>
      <c r="BD47" s="146"/>
      <c r="BE47" s="146"/>
      <c r="BF47" s="146"/>
      <c r="BG47" s="146"/>
      <c r="BH47" s="146"/>
    </row>
    <row r="48" spans="1:60" outlineLevel="1" x14ac:dyDescent="0.2">
      <c r="A48" s="167">
        <v>11</v>
      </c>
      <c r="B48" s="168" t="s">
        <v>861</v>
      </c>
      <c r="C48" s="183" t="s">
        <v>862</v>
      </c>
      <c r="D48" s="169" t="s">
        <v>521</v>
      </c>
      <c r="E48" s="170">
        <v>2</v>
      </c>
      <c r="F48" s="171"/>
      <c r="G48" s="172">
        <f>ROUND(E48*F48,2)</f>
        <v>0</v>
      </c>
      <c r="H48" s="171"/>
      <c r="I48" s="172">
        <f>ROUND(E48*H48,2)</f>
        <v>0</v>
      </c>
      <c r="J48" s="171"/>
      <c r="K48" s="172">
        <f>ROUND(E48*J48,2)</f>
        <v>0</v>
      </c>
      <c r="L48" s="172">
        <v>21</v>
      </c>
      <c r="M48" s="172">
        <f>G48*(1+L48/100)</f>
        <v>0</v>
      </c>
      <c r="N48" s="170">
        <v>0</v>
      </c>
      <c r="O48" s="170">
        <f>ROUND(E48*N48,2)</f>
        <v>0</v>
      </c>
      <c r="P48" s="170">
        <v>0</v>
      </c>
      <c r="Q48" s="170">
        <f>ROUND(E48*P48,2)</f>
        <v>0</v>
      </c>
      <c r="R48" s="172"/>
      <c r="S48" s="172" t="s">
        <v>256</v>
      </c>
      <c r="T48" s="173" t="s">
        <v>183</v>
      </c>
      <c r="U48" s="157">
        <v>0</v>
      </c>
      <c r="V48" s="157">
        <f>ROUND(E48*U48,2)</f>
        <v>0</v>
      </c>
      <c r="W48" s="157"/>
      <c r="X48" s="157" t="s">
        <v>415</v>
      </c>
      <c r="Y48" s="157" t="s">
        <v>185</v>
      </c>
      <c r="Z48" s="146"/>
      <c r="AA48" s="146"/>
      <c r="AB48" s="146"/>
      <c r="AC48" s="146"/>
      <c r="AD48" s="146"/>
      <c r="AE48" s="146"/>
      <c r="AF48" s="146"/>
      <c r="AG48" s="146" t="s">
        <v>784</v>
      </c>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row>
    <row r="49" spans="1:60" outlineLevel="2" x14ac:dyDescent="0.2">
      <c r="A49" s="153"/>
      <c r="B49" s="154"/>
      <c r="C49" s="251" t="s">
        <v>862</v>
      </c>
      <c r="D49" s="252"/>
      <c r="E49" s="252"/>
      <c r="F49" s="252"/>
      <c r="G49" s="252"/>
      <c r="H49" s="157"/>
      <c r="I49" s="157"/>
      <c r="J49" s="157"/>
      <c r="K49" s="157"/>
      <c r="L49" s="157"/>
      <c r="M49" s="157"/>
      <c r="N49" s="156"/>
      <c r="O49" s="156"/>
      <c r="P49" s="156"/>
      <c r="Q49" s="156"/>
      <c r="R49" s="157"/>
      <c r="S49" s="157"/>
      <c r="T49" s="157"/>
      <c r="U49" s="157"/>
      <c r="V49" s="157"/>
      <c r="W49" s="157"/>
      <c r="X49" s="157"/>
      <c r="Y49" s="157"/>
      <c r="Z49" s="146"/>
      <c r="AA49" s="146"/>
      <c r="AB49" s="146"/>
      <c r="AC49" s="146"/>
      <c r="AD49" s="146"/>
      <c r="AE49" s="146"/>
      <c r="AF49" s="146"/>
      <c r="AG49" s="146" t="s">
        <v>188</v>
      </c>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row>
    <row r="50" spans="1:60" ht="22.5" outlineLevel="3" x14ac:dyDescent="0.2">
      <c r="A50" s="153"/>
      <c r="B50" s="154"/>
      <c r="C50" s="264" t="s">
        <v>863</v>
      </c>
      <c r="D50" s="265"/>
      <c r="E50" s="265"/>
      <c r="F50" s="265"/>
      <c r="G50" s="265"/>
      <c r="H50" s="157"/>
      <c r="I50" s="157"/>
      <c r="J50" s="157"/>
      <c r="K50" s="157"/>
      <c r="L50" s="157"/>
      <c r="M50" s="157"/>
      <c r="N50" s="156"/>
      <c r="O50" s="156"/>
      <c r="P50" s="156"/>
      <c r="Q50" s="156"/>
      <c r="R50" s="157"/>
      <c r="S50" s="157"/>
      <c r="T50" s="157"/>
      <c r="U50" s="157"/>
      <c r="V50" s="157"/>
      <c r="W50" s="157"/>
      <c r="X50" s="157"/>
      <c r="Y50" s="157"/>
      <c r="Z50" s="146"/>
      <c r="AA50" s="146"/>
      <c r="AB50" s="146"/>
      <c r="AC50" s="146"/>
      <c r="AD50" s="146"/>
      <c r="AE50" s="146"/>
      <c r="AF50" s="146"/>
      <c r="AG50" s="146" t="s">
        <v>188</v>
      </c>
      <c r="AH50" s="146"/>
      <c r="AI50" s="146"/>
      <c r="AJ50" s="146"/>
      <c r="AK50" s="146"/>
      <c r="AL50" s="146"/>
      <c r="AM50" s="146"/>
      <c r="AN50" s="146"/>
      <c r="AO50" s="146"/>
      <c r="AP50" s="146"/>
      <c r="AQ50" s="146"/>
      <c r="AR50" s="146"/>
      <c r="AS50" s="146"/>
      <c r="AT50" s="146"/>
      <c r="AU50" s="146"/>
      <c r="AV50" s="146"/>
      <c r="AW50" s="146"/>
      <c r="AX50" s="146"/>
      <c r="AY50" s="146"/>
      <c r="AZ50" s="146"/>
      <c r="BA50" s="174" t="str">
        <f>C50</f>
        <v>Slouží ksnížení hlučnosti vznikající vmístě odtoku ze žlábku především u vnitřních bazénů. Tlumič je navržen jako jednoduše upevňovaný segment do konstrukce přelivného žlábku. Rozměry a provedení dle PD .</v>
      </c>
      <c r="BB50" s="146"/>
      <c r="BC50" s="146"/>
      <c r="BD50" s="146"/>
      <c r="BE50" s="146"/>
      <c r="BF50" s="146"/>
      <c r="BG50" s="146"/>
      <c r="BH50" s="146"/>
    </row>
    <row r="51" spans="1:60" outlineLevel="1" x14ac:dyDescent="0.2">
      <c r="A51" s="167">
        <v>12</v>
      </c>
      <c r="B51" s="168" t="s">
        <v>864</v>
      </c>
      <c r="C51" s="183" t="s">
        <v>865</v>
      </c>
      <c r="D51" s="169" t="s">
        <v>521</v>
      </c>
      <c r="E51" s="170">
        <v>2</v>
      </c>
      <c r="F51" s="171"/>
      <c r="G51" s="172">
        <f>ROUND(E51*F51,2)</f>
        <v>0</v>
      </c>
      <c r="H51" s="171"/>
      <c r="I51" s="172">
        <f>ROUND(E51*H51,2)</f>
        <v>0</v>
      </c>
      <c r="J51" s="171"/>
      <c r="K51" s="172">
        <f>ROUND(E51*J51,2)</f>
        <v>0</v>
      </c>
      <c r="L51" s="172">
        <v>21</v>
      </c>
      <c r="M51" s="172">
        <f>G51*(1+L51/100)</f>
        <v>0</v>
      </c>
      <c r="N51" s="170">
        <v>0</v>
      </c>
      <c r="O51" s="170">
        <f>ROUND(E51*N51,2)</f>
        <v>0</v>
      </c>
      <c r="P51" s="170">
        <v>0</v>
      </c>
      <c r="Q51" s="170">
        <f>ROUND(E51*P51,2)</f>
        <v>0</v>
      </c>
      <c r="R51" s="172"/>
      <c r="S51" s="172" t="s">
        <v>256</v>
      </c>
      <c r="T51" s="173" t="s">
        <v>183</v>
      </c>
      <c r="U51" s="157">
        <v>0</v>
      </c>
      <c r="V51" s="157">
        <f>ROUND(E51*U51,2)</f>
        <v>0</v>
      </c>
      <c r="W51" s="157"/>
      <c r="X51" s="157" t="s">
        <v>415</v>
      </c>
      <c r="Y51" s="157" t="s">
        <v>185</v>
      </c>
      <c r="Z51" s="146"/>
      <c r="AA51" s="146"/>
      <c r="AB51" s="146"/>
      <c r="AC51" s="146"/>
      <c r="AD51" s="146"/>
      <c r="AE51" s="146"/>
      <c r="AF51" s="146"/>
      <c r="AG51" s="146" t="s">
        <v>784</v>
      </c>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row>
    <row r="52" spans="1:60" outlineLevel="2" x14ac:dyDescent="0.2">
      <c r="A52" s="153"/>
      <c r="B52" s="154"/>
      <c r="C52" s="251" t="s">
        <v>865</v>
      </c>
      <c r="D52" s="252"/>
      <c r="E52" s="252"/>
      <c r="F52" s="252"/>
      <c r="G52" s="252"/>
      <c r="H52" s="157"/>
      <c r="I52" s="157"/>
      <c r="J52" s="157"/>
      <c r="K52" s="157"/>
      <c r="L52" s="157"/>
      <c r="M52" s="157"/>
      <c r="N52" s="156"/>
      <c r="O52" s="156"/>
      <c r="P52" s="156"/>
      <c r="Q52" s="156"/>
      <c r="R52" s="157"/>
      <c r="S52" s="157"/>
      <c r="T52" s="157"/>
      <c r="U52" s="157"/>
      <c r="V52" s="157"/>
      <c r="W52" s="157"/>
      <c r="X52" s="157"/>
      <c r="Y52" s="157"/>
      <c r="Z52" s="146"/>
      <c r="AA52" s="146"/>
      <c r="AB52" s="146"/>
      <c r="AC52" s="146"/>
      <c r="AD52" s="146"/>
      <c r="AE52" s="146"/>
      <c r="AF52" s="146"/>
      <c r="AG52" s="146" t="s">
        <v>188</v>
      </c>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row>
    <row r="53" spans="1:60" ht="45" outlineLevel="3" x14ac:dyDescent="0.2">
      <c r="A53" s="153"/>
      <c r="B53" s="154"/>
      <c r="C53" s="264" t="s">
        <v>866</v>
      </c>
      <c r="D53" s="265"/>
      <c r="E53" s="265"/>
      <c r="F53" s="265"/>
      <c r="G53" s="265"/>
      <c r="H53" s="157"/>
      <c r="I53" s="157"/>
      <c r="J53" s="157"/>
      <c r="K53" s="157"/>
      <c r="L53" s="157"/>
      <c r="M53" s="157"/>
      <c r="N53" s="156"/>
      <c r="O53" s="156"/>
      <c r="P53" s="156"/>
      <c r="Q53" s="156"/>
      <c r="R53" s="157"/>
      <c r="S53" s="157"/>
      <c r="T53" s="157"/>
      <c r="U53" s="157"/>
      <c r="V53" s="157"/>
      <c r="W53" s="157"/>
      <c r="X53" s="157"/>
      <c r="Y53" s="157"/>
      <c r="Z53" s="146"/>
      <c r="AA53" s="146"/>
      <c r="AB53" s="146"/>
      <c r="AC53" s="146"/>
      <c r="AD53" s="146"/>
      <c r="AE53" s="146"/>
      <c r="AF53" s="146"/>
      <c r="AG53" s="146" t="s">
        <v>188</v>
      </c>
      <c r="AH53" s="146"/>
      <c r="AI53" s="146"/>
      <c r="AJ53" s="146"/>
      <c r="AK53" s="146"/>
      <c r="AL53" s="146"/>
      <c r="AM53" s="146"/>
      <c r="AN53" s="146"/>
      <c r="AO53" s="146"/>
      <c r="AP53" s="146"/>
      <c r="AQ53" s="146"/>
      <c r="AR53" s="146"/>
      <c r="AS53" s="146"/>
      <c r="AT53" s="146"/>
      <c r="AU53" s="146"/>
      <c r="AV53" s="146"/>
      <c r="AW53" s="146"/>
      <c r="AX53" s="146"/>
      <c r="AY53" s="146"/>
      <c r="AZ53" s="146"/>
      <c r="BA53" s="174" t="str">
        <f>C53</f>
        <v>Zajišťuje bezpečné sání vody z bazénu pro nainstalované vodní atrakce. Velikost a tvar dle PD, skládá se z uzavřené krabicové konstrukce, pevně ukotvené k betonovému základu a navařené na bazénové dno. Kanál je opatřen demontovatelným bezpečnostním děrovaným krytem umístěným v úrovni dna bazénu s těsněním z elastického pryžového materiálu. Odvodní potrubí do vzdálenosti 0,50 m od hrany bazénu, ukončené lemem a přírubou musí odpovídat platné PD a ČSN EN 1092-1.</v>
      </c>
      <c r="BB53" s="146"/>
      <c r="BC53" s="146"/>
      <c r="BD53" s="146"/>
      <c r="BE53" s="146"/>
      <c r="BF53" s="146"/>
      <c r="BG53" s="146"/>
      <c r="BH53" s="146"/>
    </row>
    <row r="54" spans="1:60" ht="90" outlineLevel="3" x14ac:dyDescent="0.2">
      <c r="A54" s="153"/>
      <c r="B54" s="154"/>
      <c r="C54" s="264" t="s">
        <v>867</v>
      </c>
      <c r="D54" s="265"/>
      <c r="E54" s="265"/>
      <c r="F54" s="265"/>
      <c r="G54" s="265"/>
      <c r="H54" s="157"/>
      <c r="I54" s="157"/>
      <c r="J54" s="157"/>
      <c r="K54" s="157"/>
      <c r="L54" s="157"/>
      <c r="M54" s="157"/>
      <c r="N54" s="156"/>
      <c r="O54" s="156"/>
      <c r="P54" s="156"/>
      <c r="Q54" s="156"/>
      <c r="R54" s="157"/>
      <c r="S54" s="157"/>
      <c r="T54" s="157"/>
      <c r="U54" s="157"/>
      <c r="V54" s="157"/>
      <c r="W54" s="157"/>
      <c r="X54" s="157"/>
      <c r="Y54" s="157"/>
      <c r="Z54" s="146"/>
      <c r="AA54" s="146"/>
      <c r="AB54" s="146"/>
      <c r="AC54" s="146"/>
      <c r="AD54" s="146"/>
      <c r="AE54" s="146"/>
      <c r="AF54" s="146"/>
      <c r="AG54" s="146" t="s">
        <v>188</v>
      </c>
      <c r="AH54" s="146"/>
      <c r="AI54" s="146"/>
      <c r="AJ54" s="146"/>
      <c r="AK54" s="146"/>
      <c r="AL54" s="146"/>
      <c r="AM54" s="146"/>
      <c r="AN54" s="146"/>
      <c r="AO54" s="146"/>
      <c r="AP54" s="146"/>
      <c r="AQ54" s="146"/>
      <c r="AR54" s="146"/>
      <c r="AS54" s="146"/>
      <c r="AT54" s="146"/>
      <c r="AU54" s="146"/>
      <c r="AV54" s="146"/>
      <c r="AW54" s="146"/>
      <c r="AX54" s="146"/>
      <c r="AY54" s="146"/>
      <c r="AZ54" s="146"/>
      <c r="BA54" s="174" t="str">
        <f>C54</f>
        <v>Musí být dodrženy bezpečnostně technické požadavky dle ČSN EN 13451 část 1/3 (např. doklad o kontrole zachycování vlasů). Kryt sacího kanálu je upevněn k otvoru sacího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 bezšroubového rychlouzávěru.</v>
      </c>
      <c r="BB54" s="146"/>
      <c r="BC54" s="146"/>
      <c r="BD54" s="146"/>
      <c r="BE54" s="146"/>
      <c r="BF54" s="146"/>
      <c r="BG54" s="146"/>
      <c r="BH54" s="146"/>
    </row>
    <row r="55" spans="1:60" outlineLevel="1" x14ac:dyDescent="0.2">
      <c r="A55" s="167">
        <v>13</v>
      </c>
      <c r="B55" s="168" t="s">
        <v>868</v>
      </c>
      <c r="C55" s="183" t="s">
        <v>869</v>
      </c>
      <c r="D55" s="169" t="s">
        <v>521</v>
      </c>
      <c r="E55" s="170">
        <v>1</v>
      </c>
      <c r="F55" s="171"/>
      <c r="G55" s="172">
        <f>ROUND(E55*F55,2)</f>
        <v>0</v>
      </c>
      <c r="H55" s="171"/>
      <c r="I55" s="172">
        <f>ROUND(E55*H55,2)</f>
        <v>0</v>
      </c>
      <c r="J55" s="171"/>
      <c r="K55" s="172">
        <f>ROUND(E55*J55,2)</f>
        <v>0</v>
      </c>
      <c r="L55" s="172">
        <v>21</v>
      </c>
      <c r="M55" s="172">
        <f>G55*(1+L55/100)</f>
        <v>0</v>
      </c>
      <c r="N55" s="170">
        <v>0</v>
      </c>
      <c r="O55" s="170">
        <f>ROUND(E55*N55,2)</f>
        <v>0</v>
      </c>
      <c r="P55" s="170">
        <v>0</v>
      </c>
      <c r="Q55" s="170">
        <f>ROUND(E55*P55,2)</f>
        <v>0</v>
      </c>
      <c r="R55" s="172"/>
      <c r="S55" s="172" t="s">
        <v>256</v>
      </c>
      <c r="T55" s="173" t="s">
        <v>183</v>
      </c>
      <c r="U55" s="157">
        <v>0</v>
      </c>
      <c r="V55" s="157">
        <f>ROUND(E55*U55,2)</f>
        <v>0</v>
      </c>
      <c r="W55" s="157"/>
      <c r="X55" s="157" t="s">
        <v>415</v>
      </c>
      <c r="Y55" s="157" t="s">
        <v>185</v>
      </c>
      <c r="Z55" s="146"/>
      <c r="AA55" s="146"/>
      <c r="AB55" s="146"/>
      <c r="AC55" s="146"/>
      <c r="AD55" s="146"/>
      <c r="AE55" s="146"/>
      <c r="AF55" s="146"/>
      <c r="AG55" s="146" t="s">
        <v>784</v>
      </c>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row>
    <row r="56" spans="1:60" outlineLevel="2" x14ac:dyDescent="0.2">
      <c r="A56" s="153"/>
      <c r="B56" s="154"/>
      <c r="C56" s="251" t="s">
        <v>869</v>
      </c>
      <c r="D56" s="252"/>
      <c r="E56" s="252"/>
      <c r="F56" s="252"/>
      <c r="G56" s="252"/>
      <c r="H56" s="157"/>
      <c r="I56" s="157"/>
      <c r="J56" s="157"/>
      <c r="K56" s="157"/>
      <c r="L56" s="157"/>
      <c r="M56" s="157"/>
      <c r="N56" s="156"/>
      <c r="O56" s="156"/>
      <c r="P56" s="156"/>
      <c r="Q56" s="156"/>
      <c r="R56" s="157"/>
      <c r="S56" s="157"/>
      <c r="T56" s="157"/>
      <c r="U56" s="157"/>
      <c r="V56" s="157"/>
      <c r="W56" s="157"/>
      <c r="X56" s="157"/>
      <c r="Y56" s="157"/>
      <c r="Z56" s="146"/>
      <c r="AA56" s="146"/>
      <c r="AB56" s="146"/>
      <c r="AC56" s="146"/>
      <c r="AD56" s="146"/>
      <c r="AE56" s="146"/>
      <c r="AF56" s="146"/>
      <c r="AG56" s="146" t="s">
        <v>188</v>
      </c>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row>
    <row r="57" spans="1:60" ht="101.25" outlineLevel="3" x14ac:dyDescent="0.2">
      <c r="A57" s="153"/>
      <c r="B57" s="154"/>
      <c r="C57" s="264" t="s">
        <v>870</v>
      </c>
      <c r="D57" s="265"/>
      <c r="E57" s="265"/>
      <c r="F57" s="265"/>
      <c r="G57" s="265"/>
      <c r="H57" s="157"/>
      <c r="I57" s="157"/>
      <c r="J57" s="157"/>
      <c r="K57" s="157"/>
      <c r="L57" s="157"/>
      <c r="M57" s="157"/>
      <c r="N57" s="156"/>
      <c r="O57" s="156"/>
      <c r="P57" s="156"/>
      <c r="Q57" s="156"/>
      <c r="R57" s="157"/>
      <c r="S57" s="157"/>
      <c r="T57" s="157"/>
      <c r="U57" s="157"/>
      <c r="V57" s="157"/>
      <c r="W57" s="157"/>
      <c r="X57" s="157"/>
      <c r="Y57" s="157"/>
      <c r="Z57" s="146"/>
      <c r="AA57" s="146"/>
      <c r="AB57" s="146"/>
      <c r="AC57" s="146"/>
      <c r="AD57" s="146"/>
      <c r="AE57" s="146"/>
      <c r="AF57" s="146"/>
      <c r="AG57" s="146" t="s">
        <v>188</v>
      </c>
      <c r="AH57" s="146"/>
      <c r="AI57" s="146"/>
      <c r="AJ57" s="146"/>
      <c r="AK57" s="146"/>
      <c r="AL57" s="146"/>
      <c r="AM57" s="146"/>
      <c r="AN57" s="146"/>
      <c r="AO57" s="146"/>
      <c r="AP57" s="146"/>
      <c r="AQ57" s="146"/>
      <c r="AR57" s="146"/>
      <c r="AS57" s="146"/>
      <c r="AT57" s="146"/>
      <c r="AU57" s="146"/>
      <c r="AV57" s="146"/>
      <c r="AW57" s="146"/>
      <c r="AX57" s="146"/>
      <c r="AY57" s="146"/>
      <c r="AZ57" s="146"/>
      <c r="BA57" s="174" t="str">
        <f>C57</f>
        <v>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bazénu rychlé a snadné otevírání a zavírání. Uzávěr krytu je možné snadno ovládat /otevírat/ i v případě nevypuštěného bazénu. Konstrukce dílce umožňuje uzavření krytu pouze jeho zatlačením předepsanou silou k otvoru dnového odtoku a trvale zajišťuje stabilizaci polohy uzávěru pomocí vahadlového mechanismu. Požadavek na doložení technického listu bezšroubového rychlouzávěru.</v>
      </c>
      <c r="BB57" s="146"/>
      <c r="BC57" s="146"/>
      <c r="BD57" s="146"/>
      <c r="BE57" s="146"/>
      <c r="BF57" s="146"/>
      <c r="BG57" s="146"/>
      <c r="BH57" s="146"/>
    </row>
    <row r="58" spans="1:60" outlineLevel="1" x14ac:dyDescent="0.2">
      <c r="A58" s="167">
        <v>14</v>
      </c>
      <c r="B58" s="168" t="s">
        <v>871</v>
      </c>
      <c r="C58" s="183" t="s">
        <v>872</v>
      </c>
      <c r="D58" s="169" t="s">
        <v>521</v>
      </c>
      <c r="E58" s="170">
        <v>1</v>
      </c>
      <c r="F58" s="171"/>
      <c r="G58" s="172">
        <f>ROUND(E58*F58,2)</f>
        <v>0</v>
      </c>
      <c r="H58" s="171"/>
      <c r="I58" s="172">
        <f>ROUND(E58*H58,2)</f>
        <v>0</v>
      </c>
      <c r="J58" s="171"/>
      <c r="K58" s="172">
        <f>ROUND(E58*J58,2)</f>
        <v>0</v>
      </c>
      <c r="L58" s="172">
        <v>21</v>
      </c>
      <c r="M58" s="172">
        <f>G58*(1+L58/100)</f>
        <v>0</v>
      </c>
      <c r="N58" s="170">
        <v>0</v>
      </c>
      <c r="O58" s="170">
        <f>ROUND(E58*N58,2)</f>
        <v>0</v>
      </c>
      <c r="P58" s="170">
        <v>0</v>
      </c>
      <c r="Q58" s="170">
        <f>ROUND(E58*P58,2)</f>
        <v>0</v>
      </c>
      <c r="R58" s="172"/>
      <c r="S58" s="172" t="s">
        <v>256</v>
      </c>
      <c r="T58" s="173" t="s">
        <v>183</v>
      </c>
      <c r="U58" s="157">
        <v>0</v>
      </c>
      <c r="V58" s="157">
        <f>ROUND(E58*U58,2)</f>
        <v>0</v>
      </c>
      <c r="W58" s="157"/>
      <c r="X58" s="157" t="s">
        <v>415</v>
      </c>
      <c r="Y58" s="157" t="s">
        <v>185</v>
      </c>
      <c r="Z58" s="146"/>
      <c r="AA58" s="146"/>
      <c r="AB58" s="146"/>
      <c r="AC58" s="146"/>
      <c r="AD58" s="146"/>
      <c r="AE58" s="146"/>
      <c r="AF58" s="146"/>
      <c r="AG58" s="146" t="s">
        <v>784</v>
      </c>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row>
    <row r="59" spans="1:60" outlineLevel="2" x14ac:dyDescent="0.2">
      <c r="A59" s="153"/>
      <c r="B59" s="154"/>
      <c r="C59" s="251" t="s">
        <v>872</v>
      </c>
      <c r="D59" s="252"/>
      <c r="E59" s="252"/>
      <c r="F59" s="252"/>
      <c r="G59" s="252"/>
      <c r="H59" s="157"/>
      <c r="I59" s="157"/>
      <c r="J59" s="157"/>
      <c r="K59" s="157"/>
      <c r="L59" s="157"/>
      <c r="M59" s="157"/>
      <c r="N59" s="156"/>
      <c r="O59" s="156"/>
      <c r="P59" s="156"/>
      <c r="Q59" s="156"/>
      <c r="R59" s="157"/>
      <c r="S59" s="157"/>
      <c r="T59" s="157"/>
      <c r="U59" s="157"/>
      <c r="V59" s="157"/>
      <c r="W59" s="157"/>
      <c r="X59" s="157"/>
      <c r="Y59" s="157"/>
      <c r="Z59" s="146"/>
      <c r="AA59" s="146"/>
      <c r="AB59" s="146"/>
      <c r="AC59" s="146"/>
      <c r="AD59" s="146"/>
      <c r="AE59" s="146"/>
      <c r="AF59" s="146"/>
      <c r="AG59" s="146" t="s">
        <v>188</v>
      </c>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row>
    <row r="60" spans="1:60" ht="56.25" outlineLevel="3" x14ac:dyDescent="0.2">
      <c r="A60" s="153"/>
      <c r="B60" s="154"/>
      <c r="C60" s="264" t="s">
        <v>873</v>
      </c>
      <c r="D60" s="265"/>
      <c r="E60" s="265"/>
      <c r="F60" s="265"/>
      <c r="G60" s="265"/>
      <c r="H60" s="157"/>
      <c r="I60" s="157"/>
      <c r="J60" s="157"/>
      <c r="K60" s="157"/>
      <c r="L60" s="157"/>
      <c r="M60" s="157"/>
      <c r="N60" s="156"/>
      <c r="O60" s="156"/>
      <c r="P60" s="156"/>
      <c r="Q60" s="156"/>
      <c r="R60" s="157"/>
      <c r="S60" s="157"/>
      <c r="T60" s="157"/>
      <c r="U60" s="157"/>
      <c r="V60" s="157"/>
      <c r="W60" s="157"/>
      <c r="X60" s="157"/>
      <c r="Y60" s="157"/>
      <c r="Z60" s="146"/>
      <c r="AA60" s="146"/>
      <c r="AB60" s="146"/>
      <c r="AC60" s="146"/>
      <c r="AD60" s="146"/>
      <c r="AE60" s="146"/>
      <c r="AF60" s="146"/>
      <c r="AG60" s="146" t="s">
        <v>188</v>
      </c>
      <c r="AH60" s="146"/>
      <c r="AI60" s="146"/>
      <c r="AJ60" s="146"/>
      <c r="AK60" s="146"/>
      <c r="AL60" s="146"/>
      <c r="AM60" s="146"/>
      <c r="AN60" s="146"/>
      <c r="AO60" s="146"/>
      <c r="AP60" s="146"/>
      <c r="AQ60" s="146"/>
      <c r="AR60" s="146"/>
      <c r="AS60" s="146"/>
      <c r="AT60" s="146"/>
      <c r="AU60" s="146"/>
      <c r="AV60" s="146"/>
      <c r="AW60" s="146"/>
      <c r="AX60" s="146"/>
      <c r="AY60" s="146"/>
      <c r="AZ60" s="146"/>
      <c r="BA60" s="174" t="str">
        <f>C60</f>
        <v>Slouží pro měření obsahu Cl v bazénové vodě, sestávající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 Děrovaný kryt trysky je upevněn k otvoru pomocí bezšroubového rychlouzávěru, který zajistí obsluze bazénů rychlé a snadné otevírání a zavírání. Požadavek na doložení technického listu.</v>
      </c>
      <c r="BB60" s="146"/>
      <c r="BC60" s="146"/>
      <c r="BD60" s="146"/>
      <c r="BE60" s="146"/>
      <c r="BF60" s="146"/>
      <c r="BG60" s="146"/>
      <c r="BH60" s="146"/>
    </row>
    <row r="61" spans="1:60" outlineLevel="1" x14ac:dyDescent="0.2">
      <c r="A61" s="167">
        <v>15</v>
      </c>
      <c r="B61" s="168" t="s">
        <v>874</v>
      </c>
      <c r="C61" s="183" t="s">
        <v>875</v>
      </c>
      <c r="D61" s="169" t="s">
        <v>560</v>
      </c>
      <c r="E61" s="170">
        <v>1</v>
      </c>
      <c r="F61" s="171"/>
      <c r="G61" s="172">
        <f>ROUND(E61*F61,2)</f>
        <v>0</v>
      </c>
      <c r="H61" s="171"/>
      <c r="I61" s="172">
        <f>ROUND(E61*H61,2)</f>
        <v>0</v>
      </c>
      <c r="J61" s="171"/>
      <c r="K61" s="172">
        <f>ROUND(E61*J61,2)</f>
        <v>0</v>
      </c>
      <c r="L61" s="172">
        <v>21</v>
      </c>
      <c r="M61" s="172">
        <f>G61*(1+L61/100)</f>
        <v>0</v>
      </c>
      <c r="N61" s="170">
        <v>0</v>
      </c>
      <c r="O61" s="170">
        <f>ROUND(E61*N61,2)</f>
        <v>0</v>
      </c>
      <c r="P61" s="170">
        <v>0</v>
      </c>
      <c r="Q61" s="170">
        <f>ROUND(E61*P61,2)</f>
        <v>0</v>
      </c>
      <c r="R61" s="172"/>
      <c r="S61" s="172" t="s">
        <v>256</v>
      </c>
      <c r="T61" s="173" t="s">
        <v>183</v>
      </c>
      <c r="U61" s="157">
        <v>0</v>
      </c>
      <c r="V61" s="157">
        <f>ROUND(E61*U61,2)</f>
        <v>0</v>
      </c>
      <c r="W61" s="157"/>
      <c r="X61" s="157" t="s">
        <v>415</v>
      </c>
      <c r="Y61" s="157" t="s">
        <v>185</v>
      </c>
      <c r="Z61" s="146"/>
      <c r="AA61" s="146"/>
      <c r="AB61" s="146"/>
      <c r="AC61" s="146"/>
      <c r="AD61" s="146"/>
      <c r="AE61" s="146"/>
      <c r="AF61" s="146"/>
      <c r="AG61" s="146" t="s">
        <v>784</v>
      </c>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row>
    <row r="62" spans="1:60" outlineLevel="2" x14ac:dyDescent="0.2">
      <c r="A62" s="153"/>
      <c r="B62" s="154"/>
      <c r="C62" s="251" t="s">
        <v>875</v>
      </c>
      <c r="D62" s="252"/>
      <c r="E62" s="252"/>
      <c r="F62" s="252"/>
      <c r="G62" s="252"/>
      <c r="H62" s="157"/>
      <c r="I62" s="157"/>
      <c r="J62" s="157"/>
      <c r="K62" s="157"/>
      <c r="L62" s="157"/>
      <c r="M62" s="157"/>
      <c r="N62" s="156"/>
      <c r="O62" s="156"/>
      <c r="P62" s="156"/>
      <c r="Q62" s="156"/>
      <c r="R62" s="157"/>
      <c r="S62" s="157"/>
      <c r="T62" s="157"/>
      <c r="U62" s="157"/>
      <c r="V62" s="157"/>
      <c r="W62" s="157"/>
      <c r="X62" s="157"/>
      <c r="Y62" s="157"/>
      <c r="Z62" s="146"/>
      <c r="AA62" s="146"/>
      <c r="AB62" s="146"/>
      <c r="AC62" s="146"/>
      <c r="AD62" s="146"/>
      <c r="AE62" s="146"/>
      <c r="AF62" s="146"/>
      <c r="AG62" s="146" t="s">
        <v>188</v>
      </c>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row>
    <row r="63" spans="1:60" outlineLevel="3" x14ac:dyDescent="0.2">
      <c r="A63" s="153"/>
      <c r="B63" s="154"/>
      <c r="C63" s="264" t="s">
        <v>876</v>
      </c>
      <c r="D63" s="265"/>
      <c r="E63" s="265"/>
      <c r="F63" s="265"/>
      <c r="G63" s="265"/>
      <c r="H63" s="157"/>
      <c r="I63" s="157"/>
      <c r="J63" s="157"/>
      <c r="K63" s="157"/>
      <c r="L63" s="157"/>
      <c r="M63" s="157"/>
      <c r="N63" s="156"/>
      <c r="O63" s="156"/>
      <c r="P63" s="156"/>
      <c r="Q63" s="156"/>
      <c r="R63" s="157"/>
      <c r="S63" s="157"/>
      <c r="T63" s="157"/>
      <c r="U63" s="157"/>
      <c r="V63" s="157"/>
      <c r="W63" s="157"/>
      <c r="X63" s="157"/>
      <c r="Y63" s="157"/>
      <c r="Z63" s="146"/>
      <c r="AA63" s="146"/>
      <c r="AB63" s="146"/>
      <c r="AC63" s="146"/>
      <c r="AD63" s="146"/>
      <c r="AE63" s="146"/>
      <c r="AF63" s="146"/>
      <c r="AG63" s="146" t="s">
        <v>188</v>
      </c>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row>
    <row r="64" spans="1:60" x14ac:dyDescent="0.2">
      <c r="A64" s="160" t="s">
        <v>177</v>
      </c>
      <c r="B64" s="161" t="s">
        <v>95</v>
      </c>
      <c r="C64" s="182" t="s">
        <v>96</v>
      </c>
      <c r="D64" s="162"/>
      <c r="E64" s="163"/>
      <c r="F64" s="164"/>
      <c r="G64" s="164">
        <f>SUMIF(AG65:AG85,"&lt;&gt;NOR",G65:G85)</f>
        <v>0</v>
      </c>
      <c r="H64" s="164"/>
      <c r="I64" s="164">
        <f>SUM(I65:I85)</f>
        <v>0</v>
      </c>
      <c r="J64" s="164"/>
      <c r="K64" s="164">
        <f>SUM(K65:K85)</f>
        <v>0</v>
      </c>
      <c r="L64" s="164"/>
      <c r="M64" s="164">
        <f>SUM(M65:M85)</f>
        <v>0</v>
      </c>
      <c r="N64" s="163"/>
      <c r="O64" s="163">
        <f>SUM(O65:O85)</f>
        <v>0</v>
      </c>
      <c r="P64" s="163"/>
      <c r="Q64" s="163">
        <f>SUM(Q65:Q85)</f>
        <v>0</v>
      </c>
      <c r="R64" s="164"/>
      <c r="S64" s="164"/>
      <c r="T64" s="165"/>
      <c r="U64" s="159"/>
      <c r="V64" s="159">
        <f>SUM(V65:V85)</f>
        <v>0</v>
      </c>
      <c r="W64" s="159"/>
      <c r="X64" s="159"/>
      <c r="Y64" s="159"/>
      <c r="AG64" t="s">
        <v>178</v>
      </c>
    </row>
    <row r="65" spans="1:60" outlineLevel="1" x14ac:dyDescent="0.2">
      <c r="A65" s="167">
        <v>16</v>
      </c>
      <c r="B65" s="168" t="s">
        <v>877</v>
      </c>
      <c r="C65" s="183" t="s">
        <v>878</v>
      </c>
      <c r="D65" s="169" t="s">
        <v>309</v>
      </c>
      <c r="E65" s="170">
        <v>22</v>
      </c>
      <c r="F65" s="171"/>
      <c r="G65" s="172">
        <f>ROUND(E65*F65,2)</f>
        <v>0</v>
      </c>
      <c r="H65" s="171"/>
      <c r="I65" s="172">
        <f>ROUND(E65*H65,2)</f>
        <v>0</v>
      </c>
      <c r="J65" s="171"/>
      <c r="K65" s="172">
        <f>ROUND(E65*J65,2)</f>
        <v>0</v>
      </c>
      <c r="L65" s="172">
        <v>21</v>
      </c>
      <c r="M65" s="172">
        <f>G65*(1+L65/100)</f>
        <v>0</v>
      </c>
      <c r="N65" s="170">
        <v>0</v>
      </c>
      <c r="O65" s="170">
        <f>ROUND(E65*N65,2)</f>
        <v>0</v>
      </c>
      <c r="P65" s="170">
        <v>0</v>
      </c>
      <c r="Q65" s="170">
        <f>ROUND(E65*P65,2)</f>
        <v>0</v>
      </c>
      <c r="R65" s="172"/>
      <c r="S65" s="172" t="s">
        <v>256</v>
      </c>
      <c r="T65" s="173" t="s">
        <v>183</v>
      </c>
      <c r="U65" s="157">
        <v>0</v>
      </c>
      <c r="V65" s="157">
        <f>ROUND(E65*U65,2)</f>
        <v>0</v>
      </c>
      <c r="W65" s="157"/>
      <c r="X65" s="157" t="s">
        <v>415</v>
      </c>
      <c r="Y65" s="157" t="s">
        <v>185</v>
      </c>
      <c r="Z65" s="146"/>
      <c r="AA65" s="146"/>
      <c r="AB65" s="146"/>
      <c r="AC65" s="146"/>
      <c r="AD65" s="146"/>
      <c r="AE65" s="146"/>
      <c r="AF65" s="146"/>
      <c r="AG65" s="146" t="s">
        <v>784</v>
      </c>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row>
    <row r="66" spans="1:60" outlineLevel="2" x14ac:dyDescent="0.2">
      <c r="A66" s="153"/>
      <c r="B66" s="154"/>
      <c r="C66" s="251" t="s">
        <v>878</v>
      </c>
      <c r="D66" s="252"/>
      <c r="E66" s="252"/>
      <c r="F66" s="252"/>
      <c r="G66" s="252"/>
      <c r="H66" s="157"/>
      <c r="I66" s="157"/>
      <c r="J66" s="157"/>
      <c r="K66" s="157"/>
      <c r="L66" s="157"/>
      <c r="M66" s="157"/>
      <c r="N66" s="156"/>
      <c r="O66" s="156"/>
      <c r="P66" s="156"/>
      <c r="Q66" s="156"/>
      <c r="R66" s="157"/>
      <c r="S66" s="157"/>
      <c r="T66" s="157"/>
      <c r="U66" s="157"/>
      <c r="V66" s="157"/>
      <c r="W66" s="157"/>
      <c r="X66" s="157"/>
      <c r="Y66" s="157"/>
      <c r="Z66" s="146"/>
      <c r="AA66" s="146"/>
      <c r="AB66" s="146"/>
      <c r="AC66" s="146"/>
      <c r="AD66" s="146"/>
      <c r="AE66" s="146"/>
      <c r="AF66" s="146"/>
      <c r="AG66" s="146" t="s">
        <v>188</v>
      </c>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row>
    <row r="67" spans="1:60" ht="90" outlineLevel="3" x14ac:dyDescent="0.2">
      <c r="A67" s="153"/>
      <c r="B67" s="154"/>
      <c r="C67" s="264" t="s">
        <v>879</v>
      </c>
      <c r="D67" s="265"/>
      <c r="E67" s="265"/>
      <c r="F67" s="265"/>
      <c r="G67" s="265"/>
      <c r="H67" s="157"/>
      <c r="I67" s="157"/>
      <c r="J67" s="157"/>
      <c r="K67" s="157"/>
      <c r="L67" s="157"/>
      <c r="M67" s="157"/>
      <c r="N67" s="156"/>
      <c r="O67" s="156"/>
      <c r="P67" s="156"/>
      <c r="Q67" s="156"/>
      <c r="R67" s="157"/>
      <c r="S67" s="157"/>
      <c r="T67" s="157"/>
      <c r="U67" s="157"/>
      <c r="V67" s="157"/>
      <c r="W67" s="157"/>
      <c r="X67" s="157"/>
      <c r="Y67" s="157"/>
      <c r="Z67" s="146"/>
      <c r="AA67" s="146"/>
      <c r="AB67" s="146"/>
      <c r="AC67" s="146"/>
      <c r="AD67" s="146"/>
      <c r="AE67" s="146"/>
      <c r="AF67" s="146"/>
      <c r="AG67" s="146" t="s">
        <v>188</v>
      </c>
      <c r="AH67" s="146"/>
      <c r="AI67" s="146"/>
      <c r="AJ67" s="146"/>
      <c r="AK67" s="146"/>
      <c r="AL67" s="146"/>
      <c r="AM67" s="146"/>
      <c r="AN67" s="146"/>
      <c r="AO67" s="146"/>
      <c r="AP67" s="146"/>
      <c r="AQ67" s="146"/>
      <c r="AR67" s="146"/>
      <c r="AS67" s="146"/>
      <c r="AT67" s="146"/>
      <c r="AU67" s="146"/>
      <c r="AV67" s="146"/>
      <c r="AW67" s="146"/>
      <c r="AX67" s="146"/>
      <c r="AY67" s="146"/>
      <c r="AZ67" s="146"/>
      <c r="BA67" s="174" t="str">
        <f>C67</f>
        <v>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dvoubodové spojení v podélné ose, aby nedocházelo k bočním posunům jednotlivých prutů a tím i zvětšování mezer mezi pruty na okrajích. Materiál polypropylén, barva bílá. Jednotlivé prvky roštnice jsou podélně k sobě stažené dvěma závitovými tyčemi do pevného celku o délce cca 1m. Závitové tyče jsou stažené na obou stranách matkami a obě části jsou z materiálu ČSN EN jak. 1.4404. Nepřipouští se jednopáteřní propojení prvků roštnice k sobě vzájemným zásunem na perodrážku.</v>
      </c>
      <c r="BB67" s="146"/>
      <c r="BC67" s="146"/>
      <c r="BD67" s="146"/>
      <c r="BE67" s="146"/>
      <c r="BF67" s="146"/>
      <c r="BG67" s="146"/>
      <c r="BH67" s="146"/>
    </row>
    <row r="68" spans="1:60" outlineLevel="1" x14ac:dyDescent="0.2">
      <c r="A68" s="167">
        <v>17</v>
      </c>
      <c r="B68" s="168" t="s">
        <v>880</v>
      </c>
      <c r="C68" s="183" t="s">
        <v>881</v>
      </c>
      <c r="D68" s="169" t="s">
        <v>521</v>
      </c>
      <c r="E68" s="170">
        <v>6</v>
      </c>
      <c r="F68" s="171"/>
      <c r="G68" s="172">
        <f>ROUND(E68*F68,2)</f>
        <v>0</v>
      </c>
      <c r="H68" s="171"/>
      <c r="I68" s="172">
        <f>ROUND(E68*H68,2)</f>
        <v>0</v>
      </c>
      <c r="J68" s="171"/>
      <c r="K68" s="172">
        <f>ROUND(E68*J68,2)</f>
        <v>0</v>
      </c>
      <c r="L68" s="172">
        <v>21</v>
      </c>
      <c r="M68" s="172">
        <f>G68*(1+L68/100)</f>
        <v>0</v>
      </c>
      <c r="N68" s="170">
        <v>0</v>
      </c>
      <c r="O68" s="170">
        <f>ROUND(E68*N68,2)</f>
        <v>0</v>
      </c>
      <c r="P68" s="170">
        <v>0</v>
      </c>
      <c r="Q68" s="170">
        <f>ROUND(E68*P68,2)</f>
        <v>0</v>
      </c>
      <c r="R68" s="172"/>
      <c r="S68" s="172" t="s">
        <v>256</v>
      </c>
      <c r="T68" s="173" t="s">
        <v>183</v>
      </c>
      <c r="U68" s="157">
        <v>0</v>
      </c>
      <c r="V68" s="157">
        <f>ROUND(E68*U68,2)</f>
        <v>0</v>
      </c>
      <c r="W68" s="157"/>
      <c r="X68" s="157" t="s">
        <v>415</v>
      </c>
      <c r="Y68" s="157" t="s">
        <v>185</v>
      </c>
      <c r="Z68" s="146"/>
      <c r="AA68" s="146"/>
      <c r="AB68" s="146"/>
      <c r="AC68" s="146"/>
      <c r="AD68" s="146"/>
      <c r="AE68" s="146"/>
      <c r="AF68" s="146"/>
      <c r="AG68" s="146" t="s">
        <v>784</v>
      </c>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row>
    <row r="69" spans="1:60" outlineLevel="2" x14ac:dyDescent="0.2">
      <c r="A69" s="153"/>
      <c r="B69" s="154"/>
      <c r="C69" s="251" t="s">
        <v>881</v>
      </c>
      <c r="D69" s="252"/>
      <c r="E69" s="252"/>
      <c r="F69" s="252"/>
      <c r="G69" s="252"/>
      <c r="H69" s="157"/>
      <c r="I69" s="157"/>
      <c r="J69" s="157"/>
      <c r="K69" s="157"/>
      <c r="L69" s="157"/>
      <c r="M69" s="157"/>
      <c r="N69" s="156"/>
      <c r="O69" s="156"/>
      <c r="P69" s="156"/>
      <c r="Q69" s="156"/>
      <c r="R69" s="157"/>
      <c r="S69" s="157"/>
      <c r="T69" s="157"/>
      <c r="U69" s="157"/>
      <c r="V69" s="157"/>
      <c r="W69" s="157"/>
      <c r="X69" s="157"/>
      <c r="Y69" s="157"/>
      <c r="Z69" s="146"/>
      <c r="AA69" s="146"/>
      <c r="AB69" s="146"/>
      <c r="AC69" s="146"/>
      <c r="AD69" s="146"/>
      <c r="AE69" s="146"/>
      <c r="AF69" s="146"/>
      <c r="AG69" s="146" t="s">
        <v>188</v>
      </c>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row>
    <row r="70" spans="1:60" ht="112.5" outlineLevel="3" x14ac:dyDescent="0.2">
      <c r="A70" s="153"/>
      <c r="B70" s="154"/>
      <c r="C70" s="264" t="s">
        <v>882</v>
      </c>
      <c r="D70" s="265"/>
      <c r="E70" s="265"/>
      <c r="F70" s="265"/>
      <c r="G70" s="265"/>
      <c r="H70" s="157"/>
      <c r="I70" s="157"/>
      <c r="J70" s="157"/>
      <c r="K70" s="157"/>
      <c r="L70" s="157"/>
      <c r="M70" s="157"/>
      <c r="N70" s="156"/>
      <c r="O70" s="156"/>
      <c r="P70" s="156"/>
      <c r="Q70" s="156"/>
      <c r="R70" s="157"/>
      <c r="S70" s="157"/>
      <c r="T70" s="157"/>
      <c r="U70" s="157"/>
      <c r="V70" s="157"/>
      <c r="W70" s="157"/>
      <c r="X70" s="157"/>
      <c r="Y70" s="157"/>
      <c r="Z70" s="146"/>
      <c r="AA70" s="146"/>
      <c r="AB70" s="146"/>
      <c r="AC70" s="146"/>
      <c r="AD70" s="146"/>
      <c r="AE70" s="146"/>
      <c r="AF70" s="146"/>
      <c r="AG70" s="146" t="s">
        <v>188</v>
      </c>
      <c r="AH70" s="146"/>
      <c r="AI70" s="146"/>
      <c r="AJ70" s="146"/>
      <c r="AK70" s="146"/>
      <c r="AL70" s="146"/>
      <c r="AM70" s="146"/>
      <c r="AN70" s="146"/>
      <c r="AO70" s="146"/>
      <c r="AP70" s="146"/>
      <c r="AQ70" s="146"/>
      <c r="AR70" s="146"/>
      <c r="AS70" s="146"/>
      <c r="AT70" s="146"/>
      <c r="AU70" s="146"/>
      <c r="AV70" s="146"/>
      <c r="AW70" s="146"/>
      <c r="AX70" s="146"/>
      <c r="AY70" s="146"/>
      <c r="AZ70" s="146"/>
      <c r="BA70" s="174" t="str">
        <f>C70</f>
        <v>Roštnice jsou navrženy dle velikosti a typu přelivného žlábku stanoveného v PD. Konstrukce a materiál roštnice musí přenést mechanické zatížení od koupajících se osob, musí být odolné proti teplotním výkyvům, bazénové vodě a UV záření. Materiál polypropylén, barva bílá.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dvoubodové spojení v podélné ose, aby nedocházelo k bočním posunům jednotlivých prutů a tím i zvětšování mezer mezi pruty na okrajích. Jednotlivé prvky roštnice jsou podélně k sobě stažené dvěma závitovými tyčemi do pevného celku o délce cca 1m. Závitové tyče jsou stažené na obou stranách matkami a obě části jsou z materiálu ČSN EN jak. 1.4404. Rohová roštnice musí mít stejný design a stejnou propustnost bazénové vody jako u roštnic v přímém provedení včetně dvoubodového napojení na přímé roštnice. Nepřipouští se jednopáteřní propojení prvků roštnice k sobě vzájemným zásunem na pero drážku.</v>
      </c>
      <c r="BB70" s="146"/>
      <c r="BC70" s="146"/>
      <c r="BD70" s="146"/>
      <c r="BE70" s="146"/>
      <c r="BF70" s="146"/>
      <c r="BG70" s="146"/>
      <c r="BH70" s="146"/>
    </row>
    <row r="71" spans="1:60" outlineLevel="1" x14ac:dyDescent="0.2">
      <c r="A71" s="167">
        <v>18</v>
      </c>
      <c r="B71" s="168" t="s">
        <v>883</v>
      </c>
      <c r="C71" s="183" t="s">
        <v>884</v>
      </c>
      <c r="D71" s="169" t="s">
        <v>521</v>
      </c>
      <c r="E71" s="170">
        <v>4</v>
      </c>
      <c r="F71" s="171"/>
      <c r="G71" s="172">
        <f>ROUND(E71*F71,2)</f>
        <v>0</v>
      </c>
      <c r="H71" s="171"/>
      <c r="I71" s="172">
        <f>ROUND(E71*H71,2)</f>
        <v>0</v>
      </c>
      <c r="J71" s="171"/>
      <c r="K71" s="172">
        <f>ROUND(E71*J71,2)</f>
        <v>0</v>
      </c>
      <c r="L71" s="172">
        <v>21</v>
      </c>
      <c r="M71" s="172">
        <f>G71*(1+L71/100)</f>
        <v>0</v>
      </c>
      <c r="N71" s="170">
        <v>0</v>
      </c>
      <c r="O71" s="170">
        <f>ROUND(E71*N71,2)</f>
        <v>0</v>
      </c>
      <c r="P71" s="170">
        <v>0</v>
      </c>
      <c r="Q71" s="170">
        <f>ROUND(E71*P71,2)</f>
        <v>0</v>
      </c>
      <c r="R71" s="172"/>
      <c r="S71" s="172" t="s">
        <v>256</v>
      </c>
      <c r="T71" s="173" t="s">
        <v>183</v>
      </c>
      <c r="U71" s="157">
        <v>0</v>
      </c>
      <c r="V71" s="157">
        <f>ROUND(E71*U71,2)</f>
        <v>0</v>
      </c>
      <c r="W71" s="157"/>
      <c r="X71" s="157" t="s">
        <v>415</v>
      </c>
      <c r="Y71" s="157" t="s">
        <v>185</v>
      </c>
      <c r="Z71" s="146"/>
      <c r="AA71" s="146"/>
      <c r="AB71" s="146"/>
      <c r="AC71" s="146"/>
      <c r="AD71" s="146"/>
      <c r="AE71" s="146"/>
      <c r="AF71" s="146"/>
      <c r="AG71" s="146" t="s">
        <v>784</v>
      </c>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row>
    <row r="72" spans="1:60" outlineLevel="2" x14ac:dyDescent="0.2">
      <c r="A72" s="153"/>
      <c r="B72" s="154"/>
      <c r="C72" s="251" t="s">
        <v>884</v>
      </c>
      <c r="D72" s="252"/>
      <c r="E72" s="252"/>
      <c r="F72" s="252"/>
      <c r="G72" s="252"/>
      <c r="H72" s="157"/>
      <c r="I72" s="157"/>
      <c r="J72" s="157"/>
      <c r="K72" s="157"/>
      <c r="L72" s="157"/>
      <c r="M72" s="157"/>
      <c r="N72" s="156"/>
      <c r="O72" s="156"/>
      <c r="P72" s="156"/>
      <c r="Q72" s="156"/>
      <c r="R72" s="157"/>
      <c r="S72" s="157"/>
      <c r="T72" s="157"/>
      <c r="U72" s="157"/>
      <c r="V72" s="157"/>
      <c r="W72" s="157"/>
      <c r="X72" s="157"/>
      <c r="Y72" s="157"/>
      <c r="Z72" s="146"/>
      <c r="AA72" s="146"/>
      <c r="AB72" s="146"/>
      <c r="AC72" s="146"/>
      <c r="AD72" s="146"/>
      <c r="AE72" s="146"/>
      <c r="AF72" s="146"/>
      <c r="AG72" s="146" t="s">
        <v>188</v>
      </c>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row>
    <row r="73" spans="1:60" ht="22.5" outlineLevel="3" x14ac:dyDescent="0.2">
      <c r="A73" s="153"/>
      <c r="B73" s="154"/>
      <c r="C73" s="264" t="s">
        <v>885</v>
      </c>
      <c r="D73" s="265"/>
      <c r="E73" s="265"/>
      <c r="F73" s="265"/>
      <c r="G73" s="265"/>
      <c r="H73" s="157"/>
      <c r="I73" s="157"/>
      <c r="J73" s="157"/>
      <c r="K73" s="157"/>
      <c r="L73" s="157"/>
      <c r="M73" s="157"/>
      <c r="N73" s="156"/>
      <c r="O73" s="156"/>
      <c r="P73" s="156"/>
      <c r="Q73" s="156"/>
      <c r="R73" s="157"/>
      <c r="S73" s="157"/>
      <c r="T73" s="157"/>
      <c r="U73" s="157"/>
      <c r="V73" s="157"/>
      <c r="W73" s="157"/>
      <c r="X73" s="157"/>
      <c r="Y73" s="157"/>
      <c r="Z73" s="146"/>
      <c r="AA73" s="146"/>
      <c r="AB73" s="146"/>
      <c r="AC73" s="146"/>
      <c r="AD73" s="146"/>
      <c r="AE73" s="146"/>
      <c r="AF73" s="146"/>
      <c r="AG73" s="146" t="s">
        <v>188</v>
      </c>
      <c r="AH73" s="146"/>
      <c r="AI73" s="146"/>
      <c r="AJ73" s="146"/>
      <c r="AK73" s="146"/>
      <c r="AL73" s="146"/>
      <c r="AM73" s="146"/>
      <c r="AN73" s="146"/>
      <c r="AO73" s="146"/>
      <c r="AP73" s="146"/>
      <c r="AQ73" s="146"/>
      <c r="AR73" s="146"/>
      <c r="AS73" s="146"/>
      <c r="AT73" s="146"/>
      <c r="AU73" s="146"/>
      <c r="AV73" s="146"/>
      <c r="AW73" s="146"/>
      <c r="AX73" s="146"/>
      <c r="AY73" s="146"/>
      <c r="AZ73" s="146"/>
      <c r="BA73" s="174" t="str">
        <f>C73</f>
        <v>Bezpečnostní značka s piktogramem např. "pro neplavce, hl. vody". Umístění v jedné úrovni s horní stranou roštnice, bez výstupků a ostrých hran.</v>
      </c>
      <c r="BB73" s="146"/>
      <c r="BC73" s="146"/>
      <c r="BD73" s="146"/>
      <c r="BE73" s="146"/>
      <c r="BF73" s="146"/>
      <c r="BG73" s="146"/>
      <c r="BH73" s="146"/>
    </row>
    <row r="74" spans="1:60" outlineLevel="3" x14ac:dyDescent="0.2">
      <c r="A74" s="153"/>
      <c r="B74" s="154"/>
      <c r="C74" s="264" t="s">
        <v>886</v>
      </c>
      <c r="D74" s="265"/>
      <c r="E74" s="265"/>
      <c r="F74" s="265"/>
      <c r="G74" s="265"/>
      <c r="H74" s="157"/>
      <c r="I74" s="157"/>
      <c r="J74" s="157"/>
      <c r="K74" s="157"/>
      <c r="L74" s="157"/>
      <c r="M74" s="157"/>
      <c r="N74" s="156"/>
      <c r="O74" s="156"/>
      <c r="P74" s="156"/>
      <c r="Q74" s="156"/>
      <c r="R74" s="157"/>
      <c r="S74" s="157"/>
      <c r="T74" s="157"/>
      <c r="U74" s="157"/>
      <c r="V74" s="157"/>
      <c r="W74" s="157"/>
      <c r="X74" s="157"/>
      <c r="Y74" s="157"/>
      <c r="Z74" s="146"/>
      <c r="AA74" s="146"/>
      <c r="AB74" s="146"/>
      <c r="AC74" s="146"/>
      <c r="AD74" s="146"/>
      <c r="AE74" s="146"/>
      <c r="AF74" s="146"/>
      <c r="AG74" s="146" t="s">
        <v>188</v>
      </c>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row>
    <row r="75" spans="1:60" outlineLevel="1" x14ac:dyDescent="0.2">
      <c r="A75" s="167">
        <v>19</v>
      </c>
      <c r="B75" s="168" t="s">
        <v>887</v>
      </c>
      <c r="C75" s="183" t="s">
        <v>888</v>
      </c>
      <c r="D75" s="169" t="s">
        <v>521</v>
      </c>
      <c r="E75" s="170">
        <v>1</v>
      </c>
      <c r="F75" s="171"/>
      <c r="G75" s="172">
        <f>ROUND(E75*F75,2)</f>
        <v>0</v>
      </c>
      <c r="H75" s="171"/>
      <c r="I75" s="172">
        <f>ROUND(E75*H75,2)</f>
        <v>0</v>
      </c>
      <c r="J75" s="171"/>
      <c r="K75" s="172">
        <f>ROUND(E75*J75,2)</f>
        <v>0</v>
      </c>
      <c r="L75" s="172">
        <v>21</v>
      </c>
      <c r="M75" s="172">
        <f>G75*(1+L75/100)</f>
        <v>0</v>
      </c>
      <c r="N75" s="170">
        <v>0</v>
      </c>
      <c r="O75" s="170">
        <f>ROUND(E75*N75,2)</f>
        <v>0</v>
      </c>
      <c r="P75" s="170">
        <v>0</v>
      </c>
      <c r="Q75" s="170">
        <f>ROUND(E75*P75,2)</f>
        <v>0</v>
      </c>
      <c r="R75" s="172"/>
      <c r="S75" s="172" t="s">
        <v>256</v>
      </c>
      <c r="T75" s="173" t="s">
        <v>183</v>
      </c>
      <c r="U75" s="157">
        <v>0</v>
      </c>
      <c r="V75" s="157">
        <f>ROUND(E75*U75,2)</f>
        <v>0</v>
      </c>
      <c r="W75" s="157"/>
      <c r="X75" s="157" t="s">
        <v>415</v>
      </c>
      <c r="Y75" s="157" t="s">
        <v>185</v>
      </c>
      <c r="Z75" s="146"/>
      <c r="AA75" s="146"/>
      <c r="AB75" s="146"/>
      <c r="AC75" s="146"/>
      <c r="AD75" s="146"/>
      <c r="AE75" s="146"/>
      <c r="AF75" s="146"/>
      <c r="AG75" s="146" t="s">
        <v>784</v>
      </c>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row>
    <row r="76" spans="1:60" outlineLevel="2" x14ac:dyDescent="0.2">
      <c r="A76" s="153"/>
      <c r="B76" s="154"/>
      <c r="C76" s="251" t="s">
        <v>888</v>
      </c>
      <c r="D76" s="252"/>
      <c r="E76" s="252"/>
      <c r="F76" s="252"/>
      <c r="G76" s="252"/>
      <c r="H76" s="157"/>
      <c r="I76" s="157"/>
      <c r="J76" s="157"/>
      <c r="K76" s="157"/>
      <c r="L76" s="157"/>
      <c r="M76" s="157"/>
      <c r="N76" s="156"/>
      <c r="O76" s="156"/>
      <c r="P76" s="156"/>
      <c r="Q76" s="156"/>
      <c r="R76" s="157"/>
      <c r="S76" s="157"/>
      <c r="T76" s="157"/>
      <c r="U76" s="157"/>
      <c r="V76" s="157"/>
      <c r="W76" s="157"/>
      <c r="X76" s="157"/>
      <c r="Y76" s="157"/>
      <c r="Z76" s="146"/>
      <c r="AA76" s="146"/>
      <c r="AB76" s="146"/>
      <c r="AC76" s="146"/>
      <c r="AD76" s="146"/>
      <c r="AE76" s="146"/>
      <c r="AF76" s="146"/>
      <c r="AG76" s="146" t="s">
        <v>188</v>
      </c>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row>
    <row r="77" spans="1:60" ht="56.25" outlineLevel="3" x14ac:dyDescent="0.2">
      <c r="A77" s="153"/>
      <c r="B77" s="154"/>
      <c r="C77" s="264" t="s">
        <v>889</v>
      </c>
      <c r="D77" s="265"/>
      <c r="E77" s="265"/>
      <c r="F77" s="265"/>
      <c r="G77" s="265"/>
      <c r="H77" s="157"/>
      <c r="I77" s="157"/>
      <c r="J77" s="157"/>
      <c r="K77" s="157"/>
      <c r="L77" s="157"/>
      <c r="M77" s="157"/>
      <c r="N77" s="156"/>
      <c r="O77" s="156"/>
      <c r="P77" s="156"/>
      <c r="Q77" s="156"/>
      <c r="R77" s="157"/>
      <c r="S77" s="157"/>
      <c r="T77" s="157"/>
      <c r="U77" s="157"/>
      <c r="V77" s="157"/>
      <c r="W77" s="157"/>
      <c r="X77" s="157"/>
      <c r="Y77" s="157"/>
      <c r="Z77" s="146"/>
      <c r="AA77" s="146"/>
      <c r="AB77" s="146"/>
      <c r="AC77" s="146"/>
      <c r="AD77" s="146"/>
      <c r="AE77" s="146"/>
      <c r="AF77" s="146"/>
      <c r="AG77" s="146" t="s">
        <v>188</v>
      </c>
      <c r="AH77" s="146"/>
      <c r="AI77" s="146"/>
      <c r="AJ77" s="146"/>
      <c r="AK77" s="146"/>
      <c r="AL77" s="146"/>
      <c r="AM77" s="146"/>
      <c r="AN77" s="146"/>
      <c r="AO77" s="146"/>
      <c r="AP77" s="146"/>
      <c r="AQ77" s="146"/>
      <c r="AR77" s="146"/>
      <c r="AS77" s="146"/>
      <c r="AT77" s="146"/>
      <c r="AU77" s="146"/>
      <c r="AV77" s="146"/>
      <c r="AW77" s="146"/>
      <c r="AX77" s="146"/>
      <c r="AY77" s="146"/>
      <c r="AZ77" s="146"/>
      <c r="BA77" s="174" t="str">
        <f>C77</f>
        <v>Plastový kufřík s uzavíratelným poklopem. Obsahuje základní materiály a nástroje pro údržbu a servis nerezových bazénů, nerezový klíč s medvědem pro demontáž roštů, nerezový imbusový klíč, soupravu základních šroubů s imbusovou zapuštěnou hlavou, Molykot pastu 50g, univerzální klíč, sadu utěrek DEOX-FIT 125 ks 15x20cm, příbalové bezpečnostní listy chemikálií, soupravu gumových rukavic, příručku pro provozovatele zařízení z ušlechtilých ocelí. (Variantně: případně ke každé masážní trysce plastovou záslepku plus klíč pro demontáž trysek, ke každému druhu trysky jeden).</v>
      </c>
      <c r="BB77" s="146"/>
      <c r="BC77" s="146"/>
      <c r="BD77" s="146"/>
      <c r="BE77" s="146"/>
      <c r="BF77" s="146"/>
      <c r="BG77" s="146"/>
      <c r="BH77" s="146"/>
    </row>
    <row r="78" spans="1:60" outlineLevel="1" x14ac:dyDescent="0.2">
      <c r="A78" s="167">
        <v>20</v>
      </c>
      <c r="B78" s="168" t="s">
        <v>890</v>
      </c>
      <c r="C78" s="183" t="s">
        <v>891</v>
      </c>
      <c r="D78" s="169" t="s">
        <v>521</v>
      </c>
      <c r="E78" s="170">
        <v>1</v>
      </c>
      <c r="F78" s="171"/>
      <c r="G78" s="172">
        <f>ROUND(E78*F78,2)</f>
        <v>0</v>
      </c>
      <c r="H78" s="171"/>
      <c r="I78" s="172">
        <f>ROUND(E78*H78,2)</f>
        <v>0</v>
      </c>
      <c r="J78" s="171"/>
      <c r="K78" s="172">
        <f>ROUND(E78*J78,2)</f>
        <v>0</v>
      </c>
      <c r="L78" s="172">
        <v>21</v>
      </c>
      <c r="M78" s="172">
        <f>G78*(1+L78/100)</f>
        <v>0</v>
      </c>
      <c r="N78" s="170">
        <v>0</v>
      </c>
      <c r="O78" s="170">
        <f>ROUND(E78*N78,2)</f>
        <v>0</v>
      </c>
      <c r="P78" s="170">
        <v>0</v>
      </c>
      <c r="Q78" s="170">
        <f>ROUND(E78*P78,2)</f>
        <v>0</v>
      </c>
      <c r="R78" s="172"/>
      <c r="S78" s="172" t="s">
        <v>256</v>
      </c>
      <c r="T78" s="173" t="s">
        <v>183</v>
      </c>
      <c r="U78" s="157">
        <v>0</v>
      </c>
      <c r="V78" s="157">
        <f>ROUND(E78*U78,2)</f>
        <v>0</v>
      </c>
      <c r="W78" s="157"/>
      <c r="X78" s="157" t="s">
        <v>222</v>
      </c>
      <c r="Y78" s="157" t="s">
        <v>185</v>
      </c>
      <c r="Z78" s="146"/>
      <c r="AA78" s="146"/>
      <c r="AB78" s="146"/>
      <c r="AC78" s="146"/>
      <c r="AD78" s="146"/>
      <c r="AE78" s="146"/>
      <c r="AF78" s="146"/>
      <c r="AG78" s="146" t="s">
        <v>276</v>
      </c>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row>
    <row r="79" spans="1:60" outlineLevel="2" x14ac:dyDescent="0.2">
      <c r="A79" s="153"/>
      <c r="B79" s="154"/>
      <c r="C79" s="251" t="s">
        <v>891</v>
      </c>
      <c r="D79" s="252"/>
      <c r="E79" s="252"/>
      <c r="F79" s="252"/>
      <c r="G79" s="252"/>
      <c r="H79" s="157"/>
      <c r="I79" s="157"/>
      <c r="J79" s="157"/>
      <c r="K79" s="157"/>
      <c r="L79" s="157"/>
      <c r="M79" s="157"/>
      <c r="N79" s="156"/>
      <c r="O79" s="156"/>
      <c r="P79" s="156"/>
      <c r="Q79" s="156"/>
      <c r="R79" s="157"/>
      <c r="S79" s="157"/>
      <c r="T79" s="157"/>
      <c r="U79" s="157"/>
      <c r="V79" s="157"/>
      <c r="W79" s="157"/>
      <c r="X79" s="157"/>
      <c r="Y79" s="157"/>
      <c r="Z79" s="146"/>
      <c r="AA79" s="146"/>
      <c r="AB79" s="146"/>
      <c r="AC79" s="146"/>
      <c r="AD79" s="146"/>
      <c r="AE79" s="146"/>
      <c r="AF79" s="146"/>
      <c r="AG79" s="146" t="s">
        <v>188</v>
      </c>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row>
    <row r="80" spans="1:60" ht="22.5" outlineLevel="3" x14ac:dyDescent="0.2">
      <c r="A80" s="153"/>
      <c r="B80" s="154"/>
      <c r="C80" s="264" t="s">
        <v>892</v>
      </c>
      <c r="D80" s="265"/>
      <c r="E80" s="265"/>
      <c r="F80" s="265"/>
      <c r="G80" s="265"/>
      <c r="H80" s="157"/>
      <c r="I80" s="157"/>
      <c r="J80" s="157"/>
      <c r="K80" s="157"/>
      <c r="L80" s="157"/>
      <c r="M80" s="157"/>
      <c r="N80" s="156"/>
      <c r="O80" s="156"/>
      <c r="P80" s="156"/>
      <c r="Q80" s="156"/>
      <c r="R80" s="157"/>
      <c r="S80" s="157"/>
      <c r="T80" s="157"/>
      <c r="U80" s="157"/>
      <c r="V80" s="157"/>
      <c r="W80" s="157"/>
      <c r="X80" s="157"/>
      <c r="Y80" s="157"/>
      <c r="Z80" s="146"/>
      <c r="AA80" s="146"/>
      <c r="AB80" s="146"/>
      <c r="AC80" s="146"/>
      <c r="AD80" s="146"/>
      <c r="AE80" s="146"/>
      <c r="AF80" s="146"/>
      <c r="AG80" s="146" t="s">
        <v>188</v>
      </c>
      <c r="AH80" s="146"/>
      <c r="AI80" s="146"/>
      <c r="AJ80" s="146"/>
      <c r="AK80" s="146"/>
      <c r="AL80" s="146"/>
      <c r="AM80" s="146"/>
      <c r="AN80" s="146"/>
      <c r="AO80" s="146"/>
      <c r="AP80" s="146"/>
      <c r="AQ80" s="146"/>
      <c r="AR80" s="146"/>
      <c r="AS80" s="146"/>
      <c r="AT80" s="146"/>
      <c r="AU80" s="146"/>
      <c r="AV80" s="146"/>
      <c r="AW80" s="146"/>
      <c r="AX80" s="146"/>
      <c r="AY80" s="146"/>
      <c r="AZ80" s="146"/>
      <c r="BA80" s="174" t="str">
        <f>C80</f>
        <v>Zařízení dodávané stělesem bazénu pro snadnou montáž a demontáž dnových kanálů. Návod na použití dodáván snávodem na obsluhu a údržbu bazénu.</v>
      </c>
      <c r="BB80" s="146"/>
      <c r="BC80" s="146"/>
      <c r="BD80" s="146"/>
      <c r="BE80" s="146"/>
      <c r="BF80" s="146"/>
      <c r="BG80" s="146"/>
      <c r="BH80" s="146"/>
    </row>
    <row r="81" spans="1:60" outlineLevel="1" x14ac:dyDescent="0.2">
      <c r="A81" s="167">
        <v>21</v>
      </c>
      <c r="B81" s="168" t="s">
        <v>893</v>
      </c>
      <c r="C81" s="183" t="s">
        <v>894</v>
      </c>
      <c r="D81" s="169" t="s">
        <v>521</v>
      </c>
      <c r="E81" s="170">
        <v>1</v>
      </c>
      <c r="F81" s="171"/>
      <c r="G81" s="172">
        <f>ROUND(E81*F81,2)</f>
        <v>0</v>
      </c>
      <c r="H81" s="171"/>
      <c r="I81" s="172">
        <f>ROUND(E81*H81,2)</f>
        <v>0</v>
      </c>
      <c r="J81" s="171"/>
      <c r="K81" s="172">
        <f>ROUND(E81*J81,2)</f>
        <v>0</v>
      </c>
      <c r="L81" s="172">
        <v>21</v>
      </c>
      <c r="M81" s="172">
        <f>G81*(1+L81/100)</f>
        <v>0</v>
      </c>
      <c r="N81" s="170">
        <v>0</v>
      </c>
      <c r="O81" s="170">
        <f>ROUND(E81*N81,2)</f>
        <v>0</v>
      </c>
      <c r="P81" s="170">
        <v>0</v>
      </c>
      <c r="Q81" s="170">
        <f>ROUND(E81*P81,2)</f>
        <v>0</v>
      </c>
      <c r="R81" s="172"/>
      <c r="S81" s="172" t="s">
        <v>256</v>
      </c>
      <c r="T81" s="173" t="s">
        <v>183</v>
      </c>
      <c r="U81" s="157">
        <v>0</v>
      </c>
      <c r="V81" s="157">
        <f>ROUND(E81*U81,2)</f>
        <v>0</v>
      </c>
      <c r="W81" s="157"/>
      <c r="X81" s="157" t="s">
        <v>415</v>
      </c>
      <c r="Y81" s="157" t="s">
        <v>185</v>
      </c>
      <c r="Z81" s="146"/>
      <c r="AA81" s="146"/>
      <c r="AB81" s="146"/>
      <c r="AC81" s="146"/>
      <c r="AD81" s="146"/>
      <c r="AE81" s="146"/>
      <c r="AF81" s="146"/>
      <c r="AG81" s="146" t="s">
        <v>784</v>
      </c>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row>
    <row r="82" spans="1:60" outlineLevel="2" x14ac:dyDescent="0.2">
      <c r="A82" s="153"/>
      <c r="B82" s="154"/>
      <c r="C82" s="251" t="s">
        <v>894</v>
      </c>
      <c r="D82" s="252"/>
      <c r="E82" s="252"/>
      <c r="F82" s="252"/>
      <c r="G82" s="252"/>
      <c r="H82" s="157"/>
      <c r="I82" s="157"/>
      <c r="J82" s="157"/>
      <c r="K82" s="157"/>
      <c r="L82" s="157"/>
      <c r="M82" s="157"/>
      <c r="N82" s="156"/>
      <c r="O82" s="156"/>
      <c r="P82" s="156"/>
      <c r="Q82" s="156"/>
      <c r="R82" s="157"/>
      <c r="S82" s="157"/>
      <c r="T82" s="157"/>
      <c r="U82" s="157"/>
      <c r="V82" s="157"/>
      <c r="W82" s="157"/>
      <c r="X82" s="157"/>
      <c r="Y82" s="157"/>
      <c r="Z82" s="146"/>
      <c r="AA82" s="146"/>
      <c r="AB82" s="146"/>
      <c r="AC82" s="146"/>
      <c r="AD82" s="146"/>
      <c r="AE82" s="146"/>
      <c r="AF82" s="146"/>
      <c r="AG82" s="146" t="s">
        <v>188</v>
      </c>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c r="BH82" s="146"/>
    </row>
    <row r="83" spans="1:60" ht="33.75" outlineLevel="3" x14ac:dyDescent="0.2">
      <c r="A83" s="153"/>
      <c r="B83" s="154"/>
      <c r="C83" s="264" t="s">
        <v>895</v>
      </c>
      <c r="D83" s="265"/>
      <c r="E83" s="265"/>
      <c r="F83" s="265"/>
      <c r="G83" s="265"/>
      <c r="H83" s="157"/>
      <c r="I83" s="157"/>
      <c r="J83" s="157"/>
      <c r="K83" s="157"/>
      <c r="L83" s="157"/>
      <c r="M83" s="157"/>
      <c r="N83" s="156"/>
      <c r="O83" s="156"/>
      <c r="P83" s="156"/>
      <c r="Q83" s="156"/>
      <c r="R83" s="157"/>
      <c r="S83" s="157"/>
      <c r="T83" s="157"/>
      <c r="U83" s="157"/>
      <c r="V83" s="157"/>
      <c r="W83" s="157"/>
      <c r="X83" s="157"/>
      <c r="Y83" s="157"/>
      <c r="Z83" s="146"/>
      <c r="AA83" s="146"/>
      <c r="AB83" s="146"/>
      <c r="AC83" s="146"/>
      <c r="AD83" s="146"/>
      <c r="AE83" s="146"/>
      <c r="AF83" s="146"/>
      <c r="AG83" s="146" t="s">
        <v>188</v>
      </c>
      <c r="AH83" s="146"/>
      <c r="AI83" s="146"/>
      <c r="AJ83" s="146"/>
      <c r="AK83" s="146"/>
      <c r="AL83" s="146"/>
      <c r="AM83" s="146"/>
      <c r="AN83" s="146"/>
      <c r="AO83" s="146"/>
      <c r="AP83" s="146"/>
      <c r="AQ83" s="146"/>
      <c r="AR83" s="146"/>
      <c r="AS83" s="146"/>
      <c r="AT83" s="146"/>
      <c r="AU83" s="146"/>
      <c r="AV83" s="146"/>
      <c r="AW83" s="146"/>
      <c r="AX83" s="146"/>
      <c r="AY83" s="146"/>
      <c r="AZ83" s="146"/>
      <c r="BA83" s="174" t="str">
        <f>C83</f>
        <v>Vyznačuje se jednoduchou obsluhou, vysokou adaptabilností a lehkým upevněním k okraji bazénu. Je usazen v nerezové patici, která je pevně fixována do podlahy u bazénu. Dá se snadno vyjmout a dle potřeby přenést. Osazením dalších patic je možno zvedák využít i na jiných místech.</v>
      </c>
      <c r="BB83" s="146"/>
      <c r="BC83" s="146"/>
      <c r="BD83" s="146"/>
      <c r="BE83" s="146"/>
      <c r="BF83" s="146"/>
      <c r="BG83" s="146"/>
      <c r="BH83" s="146"/>
    </row>
    <row r="84" spans="1:60" ht="45" outlineLevel="3" x14ac:dyDescent="0.2">
      <c r="A84" s="153"/>
      <c r="B84" s="154"/>
      <c r="C84" s="264" t="s">
        <v>896</v>
      </c>
      <c r="D84" s="265"/>
      <c r="E84" s="265"/>
      <c r="F84" s="265"/>
      <c r="G84" s="265"/>
      <c r="H84" s="157"/>
      <c r="I84" s="157"/>
      <c r="J84" s="157"/>
      <c r="K84" s="157"/>
      <c r="L84" s="157"/>
      <c r="M84" s="157"/>
      <c r="N84" s="156"/>
      <c r="O84" s="156"/>
      <c r="P84" s="156"/>
      <c r="Q84" s="156"/>
      <c r="R84" s="157"/>
      <c r="S84" s="157"/>
      <c r="T84" s="157"/>
      <c r="U84" s="157"/>
      <c r="V84" s="157"/>
      <c r="W84" s="157"/>
      <c r="X84" s="157"/>
      <c r="Y84" s="157"/>
      <c r="Z84" s="146"/>
      <c r="AA84" s="146"/>
      <c r="AB84" s="146"/>
      <c r="AC84" s="146"/>
      <c r="AD84" s="146"/>
      <c r="AE84" s="146"/>
      <c r="AF84" s="146"/>
      <c r="AG84" s="146" t="s">
        <v>188</v>
      </c>
      <c r="AH84" s="146"/>
      <c r="AI84" s="146"/>
      <c r="AJ84" s="146"/>
      <c r="AK84" s="146"/>
      <c r="AL84" s="146"/>
      <c r="AM84" s="146"/>
      <c r="AN84" s="146"/>
      <c r="AO84" s="146"/>
      <c r="AP84" s="146"/>
      <c r="AQ84" s="146"/>
      <c r="AR84" s="146"/>
      <c r="AS84" s="146"/>
      <c r="AT84" s="146"/>
      <c r="AU84" s="146"/>
      <c r="AV84" s="146"/>
      <c r="AW84" s="146"/>
      <c r="AX84" s="146"/>
      <c r="AY84" s="146"/>
      <c r="AZ84" s="146"/>
      <c r="BA84" s="174" t="str">
        <f>C84</f>
        <v>Nevyžaduje instalaci pod vodou, přívod elektrického proudu ani motor, pouze tlak ze standardního vodovodního rozvodu. Zvedací zařízení se obsluhuje pomocí ovládací páky. Speciální bezpečnostní pojistka uzamyká sedačku do doby, dokud se uživatel pohodlně neusadí. Pohyb sedačky je zajištěn tlakem vody, který uvolní bezpečnostní zámek v horní poloze zvedáku. Sedačka je vyrobena z polypropylénu a může být zatížena váhou do 110 kg při minimálním tlaku 0,4MPa (minimální tlak vody musí být 0,3MPa = 85 kg).</v>
      </c>
      <c r="BB84" s="146"/>
      <c r="BC84" s="146"/>
      <c r="BD84" s="146"/>
      <c r="BE84" s="146"/>
      <c r="BF84" s="146"/>
      <c r="BG84" s="146"/>
      <c r="BH84" s="146"/>
    </row>
    <row r="85" spans="1:60" ht="22.5" outlineLevel="3" x14ac:dyDescent="0.2">
      <c r="A85" s="153"/>
      <c r="B85" s="154"/>
      <c r="C85" s="264" t="s">
        <v>897</v>
      </c>
      <c r="D85" s="265"/>
      <c r="E85" s="265"/>
      <c r="F85" s="265"/>
      <c r="G85" s="265"/>
      <c r="H85" s="157"/>
      <c r="I85" s="157"/>
      <c r="J85" s="157"/>
      <c r="K85" s="157"/>
      <c r="L85" s="157"/>
      <c r="M85" s="157"/>
      <c r="N85" s="156"/>
      <c r="O85" s="156"/>
      <c r="P85" s="156"/>
      <c r="Q85" s="156"/>
      <c r="R85" s="157"/>
      <c r="S85" s="157"/>
      <c r="T85" s="157"/>
      <c r="U85" s="157"/>
      <c r="V85" s="157"/>
      <c r="W85" s="157"/>
      <c r="X85" s="157"/>
      <c r="Y85" s="157"/>
      <c r="Z85" s="146"/>
      <c r="AA85" s="146"/>
      <c r="AB85" s="146"/>
      <c r="AC85" s="146"/>
      <c r="AD85" s="146"/>
      <c r="AE85" s="146"/>
      <c r="AF85" s="146"/>
      <c r="AG85" s="146" t="s">
        <v>188</v>
      </c>
      <c r="AH85" s="146"/>
      <c r="AI85" s="146"/>
      <c r="AJ85" s="146"/>
      <c r="AK85" s="146"/>
      <c r="AL85" s="146"/>
      <c r="AM85" s="146"/>
      <c r="AN85" s="146"/>
      <c r="AO85" s="146"/>
      <c r="AP85" s="146"/>
      <c r="AQ85" s="146"/>
      <c r="AR85" s="146"/>
      <c r="AS85" s="146"/>
      <c r="AT85" s="146"/>
      <c r="AU85" s="146"/>
      <c r="AV85" s="146"/>
      <c r="AW85" s="146"/>
      <c r="AX85" s="146"/>
      <c r="AY85" s="146"/>
      <c r="AZ85" s="146"/>
      <c r="BA85" s="174" t="str">
        <f>C85</f>
        <v>Zařízení ocení jak vozíčkáři při všech vodních sportech a aktivitách, tak i rehabilitační pracovníci při své každodenní činnosti. Záruka poskytnuta v délce 24 měsíců.</v>
      </c>
      <c r="BB85" s="146"/>
      <c r="BC85" s="146"/>
      <c r="BD85" s="146"/>
      <c r="BE85" s="146"/>
      <c r="BF85" s="146"/>
      <c r="BG85" s="146"/>
      <c r="BH85" s="146"/>
    </row>
    <row r="86" spans="1:60" x14ac:dyDescent="0.2">
      <c r="A86" s="160" t="s">
        <v>177</v>
      </c>
      <c r="B86" s="161" t="s">
        <v>97</v>
      </c>
      <c r="C86" s="182" t="s">
        <v>98</v>
      </c>
      <c r="D86" s="162"/>
      <c r="E86" s="163"/>
      <c r="F86" s="164"/>
      <c r="G86" s="164">
        <f>SUMIF(AG87:AG108,"&lt;&gt;NOR",G87:G108)</f>
        <v>0</v>
      </c>
      <c r="H86" s="164"/>
      <c r="I86" s="164">
        <f>SUM(I87:I108)</f>
        <v>0</v>
      </c>
      <c r="J86" s="164"/>
      <c r="K86" s="164">
        <f>SUM(K87:K108)</f>
        <v>0</v>
      </c>
      <c r="L86" s="164"/>
      <c r="M86" s="164">
        <f>SUM(M87:M108)</f>
        <v>0</v>
      </c>
      <c r="N86" s="163"/>
      <c r="O86" s="163">
        <f>SUM(O87:O108)</f>
        <v>0</v>
      </c>
      <c r="P86" s="163"/>
      <c r="Q86" s="163">
        <f>SUM(Q87:Q108)</f>
        <v>0</v>
      </c>
      <c r="R86" s="164"/>
      <c r="S86" s="164"/>
      <c r="T86" s="165"/>
      <c r="U86" s="159"/>
      <c r="V86" s="159">
        <f>SUM(V87:V108)</f>
        <v>0</v>
      </c>
      <c r="W86" s="159"/>
      <c r="X86" s="159"/>
      <c r="Y86" s="159"/>
      <c r="AG86" t="s">
        <v>178</v>
      </c>
    </row>
    <row r="87" spans="1:60" outlineLevel="1" x14ac:dyDescent="0.2">
      <c r="A87" s="167">
        <v>22</v>
      </c>
      <c r="B87" s="168" t="s">
        <v>898</v>
      </c>
      <c r="C87" s="183" t="s">
        <v>899</v>
      </c>
      <c r="D87" s="169" t="s">
        <v>521</v>
      </c>
      <c r="E87" s="170">
        <v>2</v>
      </c>
      <c r="F87" s="171"/>
      <c r="G87" s="172">
        <f>ROUND(E87*F87,2)</f>
        <v>0</v>
      </c>
      <c r="H87" s="171"/>
      <c r="I87" s="172">
        <f>ROUND(E87*H87,2)</f>
        <v>0</v>
      </c>
      <c r="J87" s="171"/>
      <c r="K87" s="172">
        <f>ROUND(E87*J87,2)</f>
        <v>0</v>
      </c>
      <c r="L87" s="172">
        <v>21</v>
      </c>
      <c r="M87" s="172">
        <f>G87*(1+L87/100)</f>
        <v>0</v>
      </c>
      <c r="N87" s="170">
        <v>0</v>
      </c>
      <c r="O87" s="170">
        <f>ROUND(E87*N87,2)</f>
        <v>0</v>
      </c>
      <c r="P87" s="170">
        <v>0</v>
      </c>
      <c r="Q87" s="170">
        <f>ROUND(E87*P87,2)</f>
        <v>0</v>
      </c>
      <c r="R87" s="172"/>
      <c r="S87" s="172" t="s">
        <v>256</v>
      </c>
      <c r="T87" s="173" t="s">
        <v>183</v>
      </c>
      <c r="U87" s="157">
        <v>0</v>
      </c>
      <c r="V87" s="157">
        <f>ROUND(E87*U87,2)</f>
        <v>0</v>
      </c>
      <c r="W87" s="157"/>
      <c r="X87" s="157" t="s">
        <v>415</v>
      </c>
      <c r="Y87" s="157" t="s">
        <v>185</v>
      </c>
      <c r="Z87" s="146"/>
      <c r="AA87" s="146"/>
      <c r="AB87" s="146"/>
      <c r="AC87" s="146"/>
      <c r="AD87" s="146"/>
      <c r="AE87" s="146"/>
      <c r="AF87" s="146"/>
      <c r="AG87" s="146" t="s">
        <v>784</v>
      </c>
      <c r="AH87" s="146"/>
      <c r="AI87" s="146"/>
      <c r="AJ87" s="146"/>
      <c r="AK87" s="146"/>
      <c r="AL87" s="146"/>
      <c r="AM87" s="146"/>
      <c r="AN87" s="146"/>
      <c r="AO87" s="146"/>
      <c r="AP87" s="146"/>
      <c r="AQ87" s="146"/>
      <c r="AR87" s="146"/>
      <c r="AS87" s="146"/>
      <c r="AT87" s="146"/>
      <c r="AU87" s="146"/>
      <c r="AV87" s="146"/>
      <c r="AW87" s="146"/>
      <c r="AX87" s="146"/>
      <c r="AY87" s="146"/>
      <c r="AZ87" s="146"/>
      <c r="BA87" s="146"/>
      <c r="BB87" s="146"/>
      <c r="BC87" s="146"/>
      <c r="BD87" s="146"/>
      <c r="BE87" s="146"/>
      <c r="BF87" s="146"/>
      <c r="BG87" s="146"/>
      <c r="BH87" s="146"/>
    </row>
    <row r="88" spans="1:60" outlineLevel="2" x14ac:dyDescent="0.2">
      <c r="A88" s="153"/>
      <c r="B88" s="154"/>
      <c r="C88" s="251" t="s">
        <v>899</v>
      </c>
      <c r="D88" s="252"/>
      <c r="E88" s="252"/>
      <c r="F88" s="252"/>
      <c r="G88" s="252"/>
      <c r="H88" s="157"/>
      <c r="I88" s="157"/>
      <c r="J88" s="157"/>
      <c r="K88" s="157"/>
      <c r="L88" s="157"/>
      <c r="M88" s="157"/>
      <c r="N88" s="156"/>
      <c r="O88" s="156"/>
      <c r="P88" s="156"/>
      <c r="Q88" s="156"/>
      <c r="R88" s="157"/>
      <c r="S88" s="157"/>
      <c r="T88" s="157"/>
      <c r="U88" s="157"/>
      <c r="V88" s="157"/>
      <c r="W88" s="157"/>
      <c r="X88" s="157"/>
      <c r="Y88" s="157"/>
      <c r="Z88" s="146"/>
      <c r="AA88" s="146"/>
      <c r="AB88" s="146"/>
      <c r="AC88" s="146"/>
      <c r="AD88" s="146"/>
      <c r="AE88" s="146"/>
      <c r="AF88" s="146"/>
      <c r="AG88" s="146" t="s">
        <v>188</v>
      </c>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row>
    <row r="89" spans="1:60" ht="22.5" outlineLevel="3" x14ac:dyDescent="0.2">
      <c r="A89" s="153"/>
      <c r="B89" s="154"/>
      <c r="C89" s="264" t="s">
        <v>900</v>
      </c>
      <c r="D89" s="265"/>
      <c r="E89" s="265"/>
      <c r="F89" s="265"/>
      <c r="G89" s="265"/>
      <c r="H89" s="157"/>
      <c r="I89" s="157"/>
      <c r="J89" s="157"/>
      <c r="K89" s="157"/>
      <c r="L89" s="157"/>
      <c r="M89" s="157"/>
      <c r="N89" s="156"/>
      <c r="O89" s="156"/>
      <c r="P89" s="156"/>
      <c r="Q89" s="156"/>
      <c r="R89" s="157"/>
      <c r="S89" s="157"/>
      <c r="T89" s="157"/>
      <c r="U89" s="157"/>
      <c r="V89" s="157"/>
      <c r="W89" s="157"/>
      <c r="X89" s="157"/>
      <c r="Y89" s="157"/>
      <c r="Z89" s="146"/>
      <c r="AA89" s="146"/>
      <c r="AB89" s="146"/>
      <c r="AC89" s="146"/>
      <c r="AD89" s="146"/>
      <c r="AE89" s="146"/>
      <c r="AF89" s="146"/>
      <c r="AG89" s="146" t="s">
        <v>188</v>
      </c>
      <c r="AH89" s="146"/>
      <c r="AI89" s="146"/>
      <c r="AJ89" s="146"/>
      <c r="AK89" s="146"/>
      <c r="AL89" s="146"/>
      <c r="AM89" s="146"/>
      <c r="AN89" s="146"/>
      <c r="AO89" s="146"/>
      <c r="AP89" s="146"/>
      <c r="AQ89" s="146"/>
      <c r="AR89" s="146"/>
      <c r="AS89" s="146"/>
      <c r="AT89" s="146"/>
      <c r="AU89" s="146"/>
      <c r="AV89" s="146"/>
      <c r="AW89" s="146"/>
      <c r="AX89" s="146"/>
      <c r="AY89" s="146"/>
      <c r="AZ89" s="146"/>
      <c r="BA89" s="174" t="str">
        <f>C89</f>
        <v>Skládá se z dílů reflektoru s čirým bezpečnostním sklem a nerezovým lemem, vestavné nerezové niky s chráničkou včetně přívodního kabelu, transformátoru a příslušenství podle následujícího popisu.</v>
      </c>
      <c r="BB89" s="146"/>
      <c r="BC89" s="146"/>
      <c r="BD89" s="146"/>
      <c r="BE89" s="146"/>
      <c r="BF89" s="146"/>
      <c r="BG89" s="146"/>
      <c r="BH89" s="146"/>
    </row>
    <row r="90" spans="1:60" ht="56.25" outlineLevel="3" x14ac:dyDescent="0.2">
      <c r="A90" s="153"/>
      <c r="B90" s="154"/>
      <c r="C90" s="264" t="s">
        <v>901</v>
      </c>
      <c r="D90" s="265"/>
      <c r="E90" s="265"/>
      <c r="F90" s="265"/>
      <c r="G90" s="265"/>
      <c r="H90" s="157"/>
      <c r="I90" s="157"/>
      <c r="J90" s="157"/>
      <c r="K90" s="157"/>
      <c r="L90" s="157"/>
      <c r="M90" s="157"/>
      <c r="N90" s="156"/>
      <c r="O90" s="156"/>
      <c r="P90" s="156"/>
      <c r="Q90" s="156"/>
      <c r="R90" s="157"/>
      <c r="S90" s="157"/>
      <c r="T90" s="157"/>
      <c r="U90" s="157"/>
      <c r="V90" s="157"/>
      <c r="W90" s="157"/>
      <c r="X90" s="157"/>
      <c r="Y90" s="157"/>
      <c r="Z90" s="146"/>
      <c r="AA90" s="146"/>
      <c r="AB90" s="146"/>
      <c r="AC90" s="146"/>
      <c r="AD90" s="146"/>
      <c r="AE90" s="146"/>
      <c r="AF90" s="146"/>
      <c r="AG90" s="146" t="s">
        <v>188</v>
      </c>
      <c r="AH90" s="146"/>
      <c r="AI90" s="146"/>
      <c r="AJ90" s="146"/>
      <c r="AK90" s="146"/>
      <c r="AL90" s="146"/>
      <c r="AM90" s="146"/>
      <c r="AN90" s="146"/>
      <c r="AO90" s="146"/>
      <c r="AP90" s="146"/>
      <c r="AQ90" s="146"/>
      <c r="AR90" s="146"/>
      <c r="AS90" s="146"/>
      <c r="AT90" s="146"/>
      <c r="AU90" s="146"/>
      <c r="AV90" s="146"/>
      <c r="AW90" s="146"/>
      <c r="AX90" s="146"/>
      <c r="AY90" s="146"/>
      <c r="AZ90" s="146"/>
      <c r="BA90" s="174" t="str">
        <f>C90</f>
        <v>Reflektor do plaveckých bazénů s vestavěnou POW-LED deskou s 12 LED, celkem 47W (svítivost 6900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20. Dodávka včetně silikonového kabelu. Dodávka bez elektroinstalačních prací.</v>
      </c>
      <c r="BB90" s="146"/>
      <c r="BC90" s="146"/>
      <c r="BD90" s="146"/>
      <c r="BE90" s="146"/>
      <c r="BF90" s="146"/>
      <c r="BG90" s="146"/>
      <c r="BH90" s="146"/>
    </row>
    <row r="91" spans="1:60" outlineLevel="1" x14ac:dyDescent="0.2">
      <c r="A91" s="167">
        <v>23</v>
      </c>
      <c r="B91" s="168" t="s">
        <v>902</v>
      </c>
      <c r="C91" s="183" t="s">
        <v>903</v>
      </c>
      <c r="D91" s="169" t="s">
        <v>521</v>
      </c>
      <c r="E91" s="170">
        <v>12</v>
      </c>
      <c r="F91" s="171"/>
      <c r="G91" s="172">
        <f>ROUND(E91*F91,2)</f>
        <v>0</v>
      </c>
      <c r="H91" s="171"/>
      <c r="I91" s="172">
        <f>ROUND(E91*H91,2)</f>
        <v>0</v>
      </c>
      <c r="J91" s="171"/>
      <c r="K91" s="172">
        <f>ROUND(E91*J91,2)</f>
        <v>0</v>
      </c>
      <c r="L91" s="172">
        <v>21</v>
      </c>
      <c r="M91" s="172">
        <f>G91*(1+L91/100)</f>
        <v>0</v>
      </c>
      <c r="N91" s="170">
        <v>0</v>
      </c>
      <c r="O91" s="170">
        <f>ROUND(E91*N91,2)</f>
        <v>0</v>
      </c>
      <c r="P91" s="170">
        <v>0</v>
      </c>
      <c r="Q91" s="170">
        <f>ROUND(E91*P91,2)</f>
        <v>0</v>
      </c>
      <c r="R91" s="172"/>
      <c r="S91" s="172" t="s">
        <v>256</v>
      </c>
      <c r="T91" s="173" t="s">
        <v>183</v>
      </c>
      <c r="U91" s="157">
        <v>0</v>
      </c>
      <c r="V91" s="157">
        <f>ROUND(E91*U91,2)</f>
        <v>0</v>
      </c>
      <c r="W91" s="157"/>
      <c r="X91" s="157" t="s">
        <v>415</v>
      </c>
      <c r="Y91" s="157" t="s">
        <v>185</v>
      </c>
      <c r="Z91" s="146"/>
      <c r="AA91" s="146"/>
      <c r="AB91" s="146"/>
      <c r="AC91" s="146"/>
      <c r="AD91" s="146"/>
      <c r="AE91" s="146"/>
      <c r="AF91" s="146"/>
      <c r="AG91" s="146" t="s">
        <v>784</v>
      </c>
      <c r="AH91" s="146"/>
      <c r="AI91" s="146"/>
      <c r="AJ91" s="146"/>
      <c r="AK91" s="146"/>
      <c r="AL91" s="146"/>
      <c r="AM91" s="146"/>
      <c r="AN91" s="146"/>
      <c r="AO91" s="146"/>
      <c r="AP91" s="146"/>
      <c r="AQ91" s="146"/>
      <c r="AR91" s="146"/>
      <c r="AS91" s="146"/>
      <c r="AT91" s="146"/>
      <c r="AU91" s="146"/>
      <c r="AV91" s="146"/>
      <c r="AW91" s="146"/>
      <c r="AX91" s="146"/>
      <c r="AY91" s="146"/>
      <c r="AZ91" s="146"/>
      <c r="BA91" s="146"/>
      <c r="BB91" s="146"/>
      <c r="BC91" s="146"/>
      <c r="BD91" s="146"/>
      <c r="BE91" s="146"/>
      <c r="BF91" s="146"/>
      <c r="BG91" s="146"/>
      <c r="BH91" s="146"/>
    </row>
    <row r="92" spans="1:60" outlineLevel="2" x14ac:dyDescent="0.2">
      <c r="A92" s="153"/>
      <c r="B92" s="154"/>
      <c r="C92" s="251" t="s">
        <v>903</v>
      </c>
      <c r="D92" s="252"/>
      <c r="E92" s="252"/>
      <c r="F92" s="252"/>
      <c r="G92" s="252"/>
      <c r="H92" s="157"/>
      <c r="I92" s="157"/>
      <c r="J92" s="157"/>
      <c r="K92" s="157"/>
      <c r="L92" s="157"/>
      <c r="M92" s="157"/>
      <c r="N92" s="156"/>
      <c r="O92" s="156"/>
      <c r="P92" s="156"/>
      <c r="Q92" s="156"/>
      <c r="R92" s="157"/>
      <c r="S92" s="157"/>
      <c r="T92" s="157"/>
      <c r="U92" s="157"/>
      <c r="V92" s="157"/>
      <c r="W92" s="157"/>
      <c r="X92" s="157"/>
      <c r="Y92" s="157"/>
      <c r="Z92" s="146"/>
      <c r="AA92" s="146"/>
      <c r="AB92" s="146"/>
      <c r="AC92" s="146"/>
      <c r="AD92" s="146"/>
      <c r="AE92" s="146"/>
      <c r="AF92" s="146"/>
      <c r="AG92" s="146" t="s">
        <v>188</v>
      </c>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row>
    <row r="93" spans="1:60" ht="56.25" outlineLevel="3" x14ac:dyDescent="0.2">
      <c r="A93" s="153"/>
      <c r="B93" s="154"/>
      <c r="C93" s="264" t="s">
        <v>904</v>
      </c>
      <c r="D93" s="265"/>
      <c r="E93" s="265"/>
      <c r="F93" s="265"/>
      <c r="G93" s="265"/>
      <c r="H93" s="157"/>
      <c r="I93" s="157"/>
      <c r="J93" s="157"/>
      <c r="K93" s="157"/>
      <c r="L93" s="157"/>
      <c r="M93" s="157"/>
      <c r="N93" s="156"/>
      <c r="O93" s="156"/>
      <c r="P93" s="156"/>
      <c r="Q93" s="156"/>
      <c r="R93" s="157"/>
      <c r="S93" s="157"/>
      <c r="T93" s="157"/>
      <c r="U93" s="157"/>
      <c r="V93" s="157"/>
      <c r="W93" s="157"/>
      <c r="X93" s="157"/>
      <c r="Y93" s="157"/>
      <c r="Z93" s="146"/>
      <c r="AA93" s="146"/>
      <c r="AB93" s="146"/>
      <c r="AC93" s="146"/>
      <c r="AD93" s="146"/>
      <c r="AE93" s="146"/>
      <c r="AF93" s="146"/>
      <c r="AG93" s="146" t="s">
        <v>188</v>
      </c>
      <c r="AH93" s="146"/>
      <c r="AI93" s="146"/>
      <c r="AJ93" s="146"/>
      <c r="AK93" s="146"/>
      <c r="AL93" s="146"/>
      <c r="AM93" s="146"/>
      <c r="AN93" s="146"/>
      <c r="AO93" s="146"/>
      <c r="AP93" s="146"/>
      <c r="AQ93" s="146"/>
      <c r="AR93" s="146"/>
      <c r="AS93" s="146"/>
      <c r="AT93" s="146"/>
      <c r="AU93" s="146"/>
      <c r="AV93" s="146"/>
      <c r="AW93" s="146"/>
      <c r="AX93" s="146"/>
      <c r="AY93" s="146"/>
      <c r="AZ93" s="146"/>
      <c r="BA93" s="174" t="str">
        <f>C93</f>
        <v>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v>
      </c>
      <c r="BB93" s="146"/>
      <c r="BC93" s="146"/>
      <c r="BD93" s="146"/>
      <c r="BE93" s="146"/>
      <c r="BF93" s="146"/>
      <c r="BG93" s="146"/>
      <c r="BH93" s="146"/>
    </row>
    <row r="94" spans="1:60" outlineLevel="1" x14ac:dyDescent="0.2">
      <c r="A94" s="167">
        <v>24</v>
      </c>
      <c r="B94" s="168" t="s">
        <v>905</v>
      </c>
      <c r="C94" s="183" t="s">
        <v>906</v>
      </c>
      <c r="D94" s="169" t="s">
        <v>521</v>
      </c>
      <c r="E94" s="170">
        <v>2</v>
      </c>
      <c r="F94" s="171"/>
      <c r="G94" s="172">
        <f>ROUND(E94*F94,2)</f>
        <v>0</v>
      </c>
      <c r="H94" s="171"/>
      <c r="I94" s="172">
        <f>ROUND(E94*H94,2)</f>
        <v>0</v>
      </c>
      <c r="J94" s="171"/>
      <c r="K94" s="172">
        <f>ROUND(E94*J94,2)</f>
        <v>0</v>
      </c>
      <c r="L94" s="172">
        <v>21</v>
      </c>
      <c r="M94" s="172">
        <f>G94*(1+L94/100)</f>
        <v>0</v>
      </c>
      <c r="N94" s="170">
        <v>0</v>
      </c>
      <c r="O94" s="170">
        <f>ROUND(E94*N94,2)</f>
        <v>0</v>
      </c>
      <c r="P94" s="170">
        <v>0</v>
      </c>
      <c r="Q94" s="170">
        <f>ROUND(E94*P94,2)</f>
        <v>0</v>
      </c>
      <c r="R94" s="172"/>
      <c r="S94" s="172" t="s">
        <v>256</v>
      </c>
      <c r="T94" s="173" t="s">
        <v>183</v>
      </c>
      <c r="U94" s="157">
        <v>0</v>
      </c>
      <c r="V94" s="157">
        <f>ROUND(E94*U94,2)</f>
        <v>0</v>
      </c>
      <c r="W94" s="157"/>
      <c r="X94" s="157" t="s">
        <v>415</v>
      </c>
      <c r="Y94" s="157" t="s">
        <v>185</v>
      </c>
      <c r="Z94" s="146"/>
      <c r="AA94" s="146"/>
      <c r="AB94" s="146"/>
      <c r="AC94" s="146"/>
      <c r="AD94" s="146"/>
      <c r="AE94" s="146"/>
      <c r="AF94" s="146"/>
      <c r="AG94" s="146" t="s">
        <v>784</v>
      </c>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row>
    <row r="95" spans="1:60" outlineLevel="2" x14ac:dyDescent="0.2">
      <c r="A95" s="153"/>
      <c r="B95" s="154"/>
      <c r="C95" s="251" t="s">
        <v>906</v>
      </c>
      <c r="D95" s="252"/>
      <c r="E95" s="252"/>
      <c r="F95" s="252"/>
      <c r="G95" s="252"/>
      <c r="H95" s="157"/>
      <c r="I95" s="157"/>
      <c r="J95" s="157"/>
      <c r="K95" s="157"/>
      <c r="L95" s="157"/>
      <c r="M95" s="157"/>
      <c r="N95" s="156"/>
      <c r="O95" s="156"/>
      <c r="P95" s="156"/>
      <c r="Q95" s="156"/>
      <c r="R95" s="157"/>
      <c r="S95" s="157"/>
      <c r="T95" s="157"/>
      <c r="U95" s="157"/>
      <c r="V95" s="157"/>
      <c r="W95" s="157"/>
      <c r="X95" s="157"/>
      <c r="Y95" s="157"/>
      <c r="Z95" s="146"/>
      <c r="AA95" s="146"/>
      <c r="AB95" s="146"/>
      <c r="AC95" s="146"/>
      <c r="AD95" s="146"/>
      <c r="AE95" s="146"/>
      <c r="AF95" s="146"/>
      <c r="AG95" s="146" t="s">
        <v>188</v>
      </c>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row>
    <row r="96" spans="1:60" ht="56.25" outlineLevel="3" x14ac:dyDescent="0.2">
      <c r="A96" s="153"/>
      <c r="B96" s="154"/>
      <c r="C96" s="264" t="s">
        <v>904</v>
      </c>
      <c r="D96" s="265"/>
      <c r="E96" s="265"/>
      <c r="F96" s="265"/>
      <c r="G96" s="265"/>
      <c r="H96" s="157"/>
      <c r="I96" s="157"/>
      <c r="J96" s="157"/>
      <c r="K96" s="157"/>
      <c r="L96" s="157"/>
      <c r="M96" s="157"/>
      <c r="N96" s="156"/>
      <c r="O96" s="156"/>
      <c r="P96" s="156"/>
      <c r="Q96" s="156"/>
      <c r="R96" s="157"/>
      <c r="S96" s="157"/>
      <c r="T96" s="157"/>
      <c r="U96" s="157"/>
      <c r="V96" s="157"/>
      <c r="W96" s="157"/>
      <c r="X96" s="157"/>
      <c r="Y96" s="157"/>
      <c r="Z96" s="146"/>
      <c r="AA96" s="146"/>
      <c r="AB96" s="146"/>
      <c r="AC96" s="146"/>
      <c r="AD96" s="146"/>
      <c r="AE96" s="146"/>
      <c r="AF96" s="146"/>
      <c r="AG96" s="146" t="s">
        <v>188</v>
      </c>
      <c r="AH96" s="146"/>
      <c r="AI96" s="146"/>
      <c r="AJ96" s="146"/>
      <c r="AK96" s="146"/>
      <c r="AL96" s="146"/>
      <c r="AM96" s="146"/>
      <c r="AN96" s="146"/>
      <c r="AO96" s="146"/>
      <c r="AP96" s="146"/>
      <c r="AQ96" s="146"/>
      <c r="AR96" s="146"/>
      <c r="AS96" s="146"/>
      <c r="AT96" s="146"/>
      <c r="AU96" s="146"/>
      <c r="AV96" s="146"/>
      <c r="AW96" s="146"/>
      <c r="AX96" s="146"/>
      <c r="AY96" s="146"/>
      <c r="AZ96" s="146"/>
      <c r="BA96" s="174" t="str">
        <f>C96</f>
        <v>Jsou tvořeny z prolisovaného otvoru ze strany bazénu, navařené přechodky a tělesa trysky.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v>
      </c>
      <c r="BB96" s="146"/>
      <c r="BC96" s="146"/>
      <c r="BD96" s="146"/>
      <c r="BE96" s="146"/>
      <c r="BF96" s="146"/>
      <c r="BG96" s="146"/>
      <c r="BH96" s="146"/>
    </row>
    <row r="97" spans="1:60" outlineLevel="1" x14ac:dyDescent="0.2">
      <c r="A97" s="167">
        <v>25</v>
      </c>
      <c r="B97" s="168" t="s">
        <v>907</v>
      </c>
      <c r="C97" s="183" t="s">
        <v>908</v>
      </c>
      <c r="D97" s="169" t="s">
        <v>521</v>
      </c>
      <c r="E97" s="170">
        <v>2</v>
      </c>
      <c r="F97" s="171"/>
      <c r="G97" s="172">
        <f>ROUND(E97*F97,2)</f>
        <v>0</v>
      </c>
      <c r="H97" s="171"/>
      <c r="I97" s="172">
        <f>ROUND(E97*H97,2)</f>
        <v>0</v>
      </c>
      <c r="J97" s="171"/>
      <c r="K97" s="172">
        <f>ROUND(E97*J97,2)</f>
        <v>0</v>
      </c>
      <c r="L97" s="172">
        <v>21</v>
      </c>
      <c r="M97" s="172">
        <f>G97*(1+L97/100)</f>
        <v>0</v>
      </c>
      <c r="N97" s="170">
        <v>0</v>
      </c>
      <c r="O97" s="170">
        <f>ROUND(E97*N97,2)</f>
        <v>0</v>
      </c>
      <c r="P97" s="170">
        <v>0</v>
      </c>
      <c r="Q97" s="170">
        <f>ROUND(E97*P97,2)</f>
        <v>0</v>
      </c>
      <c r="R97" s="172"/>
      <c r="S97" s="172" t="s">
        <v>256</v>
      </c>
      <c r="T97" s="173" t="s">
        <v>183</v>
      </c>
      <c r="U97" s="157">
        <v>0</v>
      </c>
      <c r="V97" s="157">
        <f>ROUND(E97*U97,2)</f>
        <v>0</v>
      </c>
      <c r="W97" s="157"/>
      <c r="X97" s="157" t="s">
        <v>415</v>
      </c>
      <c r="Y97" s="157" t="s">
        <v>185</v>
      </c>
      <c r="Z97" s="146"/>
      <c r="AA97" s="146"/>
      <c r="AB97" s="146"/>
      <c r="AC97" s="146"/>
      <c r="AD97" s="146"/>
      <c r="AE97" s="146"/>
      <c r="AF97" s="146"/>
      <c r="AG97" s="146" t="s">
        <v>784</v>
      </c>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row>
    <row r="98" spans="1:60" outlineLevel="2" x14ac:dyDescent="0.2">
      <c r="A98" s="153"/>
      <c r="B98" s="154"/>
      <c r="C98" s="251" t="s">
        <v>908</v>
      </c>
      <c r="D98" s="252"/>
      <c r="E98" s="252"/>
      <c r="F98" s="252"/>
      <c r="G98" s="252"/>
      <c r="H98" s="157"/>
      <c r="I98" s="157"/>
      <c r="J98" s="157"/>
      <c r="K98" s="157"/>
      <c r="L98" s="157"/>
      <c r="M98" s="157"/>
      <c r="N98" s="156"/>
      <c r="O98" s="156"/>
      <c r="P98" s="156"/>
      <c r="Q98" s="156"/>
      <c r="R98" s="157"/>
      <c r="S98" s="157"/>
      <c r="T98" s="157"/>
      <c r="U98" s="157"/>
      <c r="V98" s="157"/>
      <c r="W98" s="157"/>
      <c r="X98" s="157"/>
      <c r="Y98" s="157"/>
      <c r="Z98" s="146"/>
      <c r="AA98" s="146"/>
      <c r="AB98" s="146"/>
      <c r="AC98" s="146"/>
      <c r="AD98" s="146"/>
      <c r="AE98" s="146"/>
      <c r="AF98" s="146"/>
      <c r="AG98" s="146" t="s">
        <v>188</v>
      </c>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row>
    <row r="99" spans="1:60" ht="56.25" outlineLevel="3" x14ac:dyDescent="0.2">
      <c r="A99" s="153"/>
      <c r="B99" s="154"/>
      <c r="C99" s="264" t="s">
        <v>909</v>
      </c>
      <c r="D99" s="265"/>
      <c r="E99" s="265"/>
      <c r="F99" s="265"/>
      <c r="G99" s="265"/>
      <c r="H99" s="157"/>
      <c r="I99" s="157"/>
      <c r="J99" s="157"/>
      <c r="K99" s="157"/>
      <c r="L99" s="157"/>
      <c r="M99" s="157"/>
      <c r="N99" s="156"/>
      <c r="O99" s="156"/>
      <c r="P99" s="156"/>
      <c r="Q99" s="156"/>
      <c r="R99" s="157"/>
      <c r="S99" s="157"/>
      <c r="T99" s="157"/>
      <c r="U99" s="157"/>
      <c r="V99" s="157"/>
      <c r="W99" s="157"/>
      <c r="X99" s="157"/>
      <c r="Y99" s="157"/>
      <c r="Z99" s="146"/>
      <c r="AA99" s="146"/>
      <c r="AB99" s="146"/>
      <c r="AC99" s="146"/>
      <c r="AD99" s="146"/>
      <c r="AE99" s="146"/>
      <c r="AF99" s="146"/>
      <c r="AG99" s="146" t="s">
        <v>188</v>
      </c>
      <c r="AH99" s="146"/>
      <c r="AI99" s="146"/>
      <c r="AJ99" s="146"/>
      <c r="AK99" s="146"/>
      <c r="AL99" s="146"/>
      <c r="AM99" s="146"/>
      <c r="AN99" s="146"/>
      <c r="AO99" s="146"/>
      <c r="AP99" s="146"/>
      <c r="AQ99" s="146"/>
      <c r="AR99" s="146"/>
      <c r="AS99" s="146"/>
      <c r="AT99" s="146"/>
      <c r="AU99" s="146"/>
      <c r="AV99" s="146"/>
      <c r="AW99" s="146"/>
      <c r="AX99" s="146"/>
      <c r="AY99" s="146"/>
      <c r="AZ99" s="146"/>
      <c r="BA99" s="174" t="str">
        <f>C99</f>
        <v>Jsou tvořeny z prolisovaného otvoru ze strany bazénu, navařené přechodky a tělesa trysky s lokálním přisáváním ze žlábku, ukončeného jednosměrným ventilkem. Těleso trysky je zapuštěno tak, aby vnější okraj trysky byl v jedné rovině s okolní stěnou bazénové vany. Nika pro trysku musí být lisovaná ze strany bazénu, z bezpečnostního a estetického hlediska se nepřipouští svařované provedení. Plnící potrubí je vyvedeno minimálně 0,5 m za hranu bazénu a ukončeno lemovým kroužkem a přírubou nebo nátrubkem dle PD. Provedení konstrukce dle PD a ČSN EN 13451, resp. ČSN EN 1092-1. Požadavek na přívod vody dle PD. Požadavek na doložení technického listu.</v>
      </c>
      <c r="BB99" s="146"/>
      <c r="BC99" s="146"/>
      <c r="BD99" s="146"/>
      <c r="BE99" s="146"/>
      <c r="BF99" s="146"/>
      <c r="BG99" s="146"/>
      <c r="BH99" s="146"/>
    </row>
    <row r="100" spans="1:60" outlineLevel="1" x14ac:dyDescent="0.2">
      <c r="A100" s="167">
        <v>26</v>
      </c>
      <c r="B100" s="168" t="s">
        <v>910</v>
      </c>
      <c r="C100" s="183" t="s">
        <v>911</v>
      </c>
      <c r="D100" s="169" t="s">
        <v>912</v>
      </c>
      <c r="E100" s="170">
        <v>4</v>
      </c>
      <c r="F100" s="171"/>
      <c r="G100" s="172">
        <f>ROUND(E100*F100,2)</f>
        <v>0</v>
      </c>
      <c r="H100" s="171"/>
      <c r="I100" s="172">
        <f>ROUND(E100*H100,2)</f>
        <v>0</v>
      </c>
      <c r="J100" s="171"/>
      <c r="K100" s="172">
        <f>ROUND(E100*J100,2)</f>
        <v>0</v>
      </c>
      <c r="L100" s="172">
        <v>21</v>
      </c>
      <c r="M100" s="172">
        <f>G100*(1+L100/100)</f>
        <v>0</v>
      </c>
      <c r="N100" s="170">
        <v>0</v>
      </c>
      <c r="O100" s="170">
        <f>ROUND(E100*N100,2)</f>
        <v>0</v>
      </c>
      <c r="P100" s="170">
        <v>0</v>
      </c>
      <c r="Q100" s="170">
        <f>ROUND(E100*P100,2)</f>
        <v>0</v>
      </c>
      <c r="R100" s="172"/>
      <c r="S100" s="172" t="s">
        <v>256</v>
      </c>
      <c r="T100" s="173" t="s">
        <v>183</v>
      </c>
      <c r="U100" s="157">
        <v>0</v>
      </c>
      <c r="V100" s="157">
        <f>ROUND(E100*U100,2)</f>
        <v>0</v>
      </c>
      <c r="W100" s="157"/>
      <c r="X100" s="157" t="s">
        <v>415</v>
      </c>
      <c r="Y100" s="157" t="s">
        <v>185</v>
      </c>
      <c r="Z100" s="146"/>
      <c r="AA100" s="146"/>
      <c r="AB100" s="146"/>
      <c r="AC100" s="146"/>
      <c r="AD100" s="146"/>
      <c r="AE100" s="146"/>
      <c r="AF100" s="146"/>
      <c r="AG100" s="146" t="s">
        <v>784</v>
      </c>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row>
    <row r="101" spans="1:60" outlineLevel="2" x14ac:dyDescent="0.2">
      <c r="A101" s="153"/>
      <c r="B101" s="154"/>
      <c r="C101" s="251" t="s">
        <v>911</v>
      </c>
      <c r="D101" s="252"/>
      <c r="E101" s="252"/>
      <c r="F101" s="252"/>
      <c r="G101" s="252"/>
      <c r="H101" s="157"/>
      <c r="I101" s="157"/>
      <c r="J101" s="157"/>
      <c r="K101" s="157"/>
      <c r="L101" s="157"/>
      <c r="M101" s="157"/>
      <c r="N101" s="156"/>
      <c r="O101" s="156"/>
      <c r="P101" s="156"/>
      <c r="Q101" s="156"/>
      <c r="R101" s="157"/>
      <c r="S101" s="157"/>
      <c r="T101" s="157"/>
      <c r="U101" s="157"/>
      <c r="V101" s="157"/>
      <c r="W101" s="157"/>
      <c r="X101" s="157"/>
      <c r="Y101" s="157"/>
      <c r="Z101" s="146"/>
      <c r="AA101" s="146"/>
      <c r="AB101" s="146"/>
      <c r="AC101" s="146"/>
      <c r="AD101" s="146"/>
      <c r="AE101" s="146"/>
      <c r="AF101" s="146"/>
      <c r="AG101" s="146" t="s">
        <v>188</v>
      </c>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row>
    <row r="102" spans="1:60" ht="123.75" outlineLevel="3" x14ac:dyDescent="0.2">
      <c r="A102" s="153"/>
      <c r="B102" s="154"/>
      <c r="C102" s="264" t="s">
        <v>913</v>
      </c>
      <c r="D102" s="265"/>
      <c r="E102" s="265"/>
      <c r="F102" s="265"/>
      <c r="G102" s="265"/>
      <c r="H102" s="157"/>
      <c r="I102" s="157"/>
      <c r="J102" s="157"/>
      <c r="K102" s="157"/>
      <c r="L102" s="157"/>
      <c r="M102" s="157"/>
      <c r="N102" s="156"/>
      <c r="O102" s="156"/>
      <c r="P102" s="156"/>
      <c r="Q102" s="156"/>
      <c r="R102" s="157"/>
      <c r="S102" s="157"/>
      <c r="T102" s="157"/>
      <c r="U102" s="157"/>
      <c r="V102" s="157"/>
      <c r="W102" s="157"/>
      <c r="X102" s="157"/>
      <c r="Y102" s="157"/>
      <c r="Z102" s="146"/>
      <c r="AA102" s="146"/>
      <c r="AB102" s="146"/>
      <c r="AC102" s="146"/>
      <c r="AD102" s="146"/>
      <c r="AE102" s="146"/>
      <c r="AF102" s="146"/>
      <c r="AG102" s="146" t="s">
        <v>188</v>
      </c>
      <c r="AH102" s="146"/>
      <c r="AI102" s="146"/>
      <c r="AJ102" s="146"/>
      <c r="AK102" s="146"/>
      <c r="AL102" s="146"/>
      <c r="AM102" s="146"/>
      <c r="AN102" s="146"/>
      <c r="AO102" s="146"/>
      <c r="AP102" s="146"/>
      <c r="AQ102" s="146"/>
      <c r="AR102" s="146"/>
      <c r="AS102" s="146"/>
      <c r="AT102" s="146"/>
      <c r="AU102" s="146"/>
      <c r="AV102" s="146"/>
      <c r="AW102" s="146"/>
      <c r="AX102" s="146"/>
      <c r="AY102" s="146"/>
      <c r="AZ102" s="146"/>
      <c r="BA102" s="174" t="str">
        <f>C102</f>
        <v>Skládá se ze svařence z nerezové oceli o hraně 200mm, umístěného ve dně bazénu a pevně ukotveného do podkladního betonu a navařeného na bazénové dno. Plnící potrubí je vyvedeno minimálně 0,5 m za hranu bazénu a ukončeno lemovým kroužkem a přírubou nebo nátrubkem dle PD. Provedení konstrukce dle PD a ČSN EN 13451, resp. ČSN EN 1092-1. Požadavek na přívod vzduchu dle PD. Horní kryt vzduchovače tvoří  segment odpovídající tloušťky s otvory pro vyústění vzduchu do vodního sloupce. Horní hrana krytu musí být v úrovni dna bazénu. Děrovaný kryt dnové trysky je upevněn k otvoru dnové trysky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 uzavřené poloze. Uzávěr krytu je možné snadno ovládat /otevírat/ tlačným klíčem, a to i v případě nevypuštěného bazénu. Požadavek na doložení technického listu.</v>
      </c>
      <c r="BB102" s="146"/>
      <c r="BC102" s="146"/>
      <c r="BD102" s="146"/>
      <c r="BE102" s="146"/>
      <c r="BF102" s="146"/>
      <c r="BG102" s="146"/>
      <c r="BH102" s="146"/>
    </row>
    <row r="103" spans="1:60" outlineLevel="1" x14ac:dyDescent="0.2">
      <c r="A103" s="167">
        <v>27</v>
      </c>
      <c r="B103" s="168" t="s">
        <v>914</v>
      </c>
      <c r="C103" s="183" t="s">
        <v>915</v>
      </c>
      <c r="D103" s="169" t="s">
        <v>309</v>
      </c>
      <c r="E103" s="170">
        <v>3.4</v>
      </c>
      <c r="F103" s="171"/>
      <c r="G103" s="172">
        <f>ROUND(E103*F103,2)</f>
        <v>0</v>
      </c>
      <c r="H103" s="171"/>
      <c r="I103" s="172">
        <f>ROUND(E103*H103,2)</f>
        <v>0</v>
      </c>
      <c r="J103" s="171"/>
      <c r="K103" s="172">
        <f>ROUND(E103*J103,2)</f>
        <v>0</v>
      </c>
      <c r="L103" s="172">
        <v>21</v>
      </c>
      <c r="M103" s="172">
        <f>G103*(1+L103/100)</f>
        <v>0</v>
      </c>
      <c r="N103" s="170">
        <v>0</v>
      </c>
      <c r="O103" s="170">
        <f>ROUND(E103*N103,2)</f>
        <v>0</v>
      </c>
      <c r="P103" s="170">
        <v>0</v>
      </c>
      <c r="Q103" s="170">
        <f>ROUND(E103*P103,2)</f>
        <v>0</v>
      </c>
      <c r="R103" s="172"/>
      <c r="S103" s="172" t="s">
        <v>256</v>
      </c>
      <c r="T103" s="173" t="s">
        <v>183</v>
      </c>
      <c r="U103" s="157">
        <v>0</v>
      </c>
      <c r="V103" s="157">
        <f>ROUND(E103*U103,2)</f>
        <v>0</v>
      </c>
      <c r="W103" s="157"/>
      <c r="X103" s="157" t="s">
        <v>415</v>
      </c>
      <c r="Y103" s="157" t="s">
        <v>185</v>
      </c>
      <c r="Z103" s="146"/>
      <c r="AA103" s="146"/>
      <c r="AB103" s="146"/>
      <c r="AC103" s="146"/>
      <c r="AD103" s="146"/>
      <c r="AE103" s="146"/>
      <c r="AF103" s="146"/>
      <c r="AG103" s="146" t="s">
        <v>784</v>
      </c>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row>
    <row r="104" spans="1:60" outlineLevel="2" x14ac:dyDescent="0.2">
      <c r="A104" s="153"/>
      <c r="B104" s="154"/>
      <c r="C104" s="251" t="s">
        <v>915</v>
      </c>
      <c r="D104" s="252"/>
      <c r="E104" s="252"/>
      <c r="F104" s="252"/>
      <c r="G104" s="252"/>
      <c r="H104" s="157"/>
      <c r="I104" s="157"/>
      <c r="J104" s="157"/>
      <c r="K104" s="157"/>
      <c r="L104" s="157"/>
      <c r="M104" s="157"/>
      <c r="N104" s="156"/>
      <c r="O104" s="156"/>
      <c r="P104" s="156"/>
      <c r="Q104" s="156"/>
      <c r="R104" s="157"/>
      <c r="S104" s="157"/>
      <c r="T104" s="157"/>
      <c r="U104" s="157"/>
      <c r="V104" s="157"/>
      <c r="W104" s="157"/>
      <c r="X104" s="157"/>
      <c r="Y104" s="157"/>
      <c r="Z104" s="146"/>
      <c r="AA104" s="146"/>
      <c r="AB104" s="146"/>
      <c r="AC104" s="146"/>
      <c r="AD104" s="146"/>
      <c r="AE104" s="146"/>
      <c r="AF104" s="146"/>
      <c r="AG104" s="146" t="s">
        <v>188</v>
      </c>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row>
    <row r="105" spans="1:60" ht="33.75" outlineLevel="3" x14ac:dyDescent="0.2">
      <c r="A105" s="153"/>
      <c r="B105" s="154"/>
      <c r="C105" s="264" t="s">
        <v>916</v>
      </c>
      <c r="D105" s="265"/>
      <c r="E105" s="265"/>
      <c r="F105" s="265"/>
      <c r="G105" s="265"/>
      <c r="H105" s="157"/>
      <c r="I105" s="157"/>
      <c r="J105" s="157"/>
      <c r="K105" s="157"/>
      <c r="L105" s="157"/>
      <c r="M105" s="157"/>
      <c r="N105" s="156"/>
      <c r="O105" s="156"/>
      <c r="P105" s="156"/>
      <c r="Q105" s="156"/>
      <c r="R105" s="157"/>
      <c r="S105" s="157"/>
      <c r="T105" s="157"/>
      <c r="U105" s="157"/>
      <c r="V105" s="157"/>
      <c r="W105" s="157"/>
      <c r="X105" s="157"/>
      <c r="Y105" s="157"/>
      <c r="Z105" s="146"/>
      <c r="AA105" s="146"/>
      <c r="AB105" s="146"/>
      <c r="AC105" s="146"/>
      <c r="AD105" s="146"/>
      <c r="AE105" s="146"/>
      <c r="AF105" s="146"/>
      <c r="AG105" s="146" t="s">
        <v>188</v>
      </c>
      <c r="AH105" s="146"/>
      <c r="AI105" s="146"/>
      <c r="AJ105" s="146"/>
      <c r="AK105" s="146"/>
      <c r="AL105" s="146"/>
      <c r="AM105" s="146"/>
      <c r="AN105" s="146"/>
      <c r="AO105" s="146"/>
      <c r="AP105" s="146"/>
      <c r="AQ105" s="146"/>
      <c r="AR105" s="146"/>
      <c r="AS105" s="146"/>
      <c r="AT105" s="146"/>
      <c r="AU105" s="146"/>
      <c r="AV105" s="146"/>
      <c r="AW105" s="146"/>
      <c r="AX105" s="146"/>
      <c r="AY105" s="146"/>
      <c r="AZ105" s="146"/>
      <c r="BA105" s="174" t="str">
        <f>C105</f>
        <v>Konstrukce, provedení a statika lavice dle PD a musí odpovídat platným normám a legislativním předpisům. Podvodní sedací lavice plná přímá je tvořena ze šikmé opěrné a vodorovné sedací části. Lavice může být součástí stěny bazénu nebo jako samonosná celistvá konstrukce včetně výztužných a kotvících prvků dle statických požadavků a PD. Provedení v souladu s ČSN EN 13451.</v>
      </c>
      <c r="BB105" s="146"/>
      <c r="BC105" s="146"/>
      <c r="BD105" s="146"/>
      <c r="BE105" s="146"/>
      <c r="BF105" s="146"/>
      <c r="BG105" s="146"/>
      <c r="BH105" s="146"/>
    </row>
    <row r="106" spans="1:60" outlineLevel="1" x14ac:dyDescent="0.2">
      <c r="A106" s="167">
        <v>28</v>
      </c>
      <c r="B106" s="168" t="s">
        <v>917</v>
      </c>
      <c r="C106" s="183" t="s">
        <v>918</v>
      </c>
      <c r="D106" s="169" t="s">
        <v>521</v>
      </c>
      <c r="E106" s="170">
        <v>3</v>
      </c>
      <c r="F106" s="171"/>
      <c r="G106" s="172">
        <f>ROUND(E106*F106,2)</f>
        <v>0</v>
      </c>
      <c r="H106" s="171"/>
      <c r="I106" s="172">
        <f>ROUND(E106*H106,2)</f>
        <v>0</v>
      </c>
      <c r="J106" s="171"/>
      <c r="K106" s="172">
        <f>ROUND(E106*J106,2)</f>
        <v>0</v>
      </c>
      <c r="L106" s="172">
        <v>21</v>
      </c>
      <c r="M106" s="172">
        <f>G106*(1+L106/100)</f>
        <v>0</v>
      </c>
      <c r="N106" s="170">
        <v>0</v>
      </c>
      <c r="O106" s="170">
        <f>ROUND(E106*N106,2)</f>
        <v>0</v>
      </c>
      <c r="P106" s="170">
        <v>0</v>
      </c>
      <c r="Q106" s="170">
        <f>ROUND(E106*P106,2)</f>
        <v>0</v>
      </c>
      <c r="R106" s="172"/>
      <c r="S106" s="172" t="s">
        <v>256</v>
      </c>
      <c r="T106" s="173" t="s">
        <v>183</v>
      </c>
      <c r="U106" s="157">
        <v>0</v>
      </c>
      <c r="V106" s="157">
        <f>ROUND(E106*U106,2)</f>
        <v>0</v>
      </c>
      <c r="W106" s="157"/>
      <c r="X106" s="157" t="s">
        <v>415</v>
      </c>
      <c r="Y106" s="157" t="s">
        <v>185</v>
      </c>
      <c r="Z106" s="146"/>
      <c r="AA106" s="146"/>
      <c r="AB106" s="146"/>
      <c r="AC106" s="146"/>
      <c r="AD106" s="146"/>
      <c r="AE106" s="146"/>
      <c r="AF106" s="146"/>
      <c r="AG106" s="146" t="s">
        <v>784</v>
      </c>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row>
    <row r="107" spans="1:60" outlineLevel="2" x14ac:dyDescent="0.2">
      <c r="A107" s="153"/>
      <c r="B107" s="154"/>
      <c r="C107" s="251" t="s">
        <v>918</v>
      </c>
      <c r="D107" s="252"/>
      <c r="E107" s="252"/>
      <c r="F107" s="252"/>
      <c r="G107" s="252"/>
      <c r="H107" s="157"/>
      <c r="I107" s="157"/>
      <c r="J107" s="157"/>
      <c r="K107" s="157"/>
      <c r="L107" s="157"/>
      <c r="M107" s="157"/>
      <c r="N107" s="156"/>
      <c r="O107" s="156"/>
      <c r="P107" s="156"/>
      <c r="Q107" s="156"/>
      <c r="R107" s="157"/>
      <c r="S107" s="157"/>
      <c r="T107" s="157"/>
      <c r="U107" s="157"/>
      <c r="V107" s="157"/>
      <c r="W107" s="157"/>
      <c r="X107" s="157"/>
      <c r="Y107" s="157"/>
      <c r="Z107" s="146"/>
      <c r="AA107" s="146"/>
      <c r="AB107" s="146"/>
      <c r="AC107" s="146"/>
      <c r="AD107" s="146"/>
      <c r="AE107" s="146"/>
      <c r="AF107" s="146"/>
      <c r="AG107" s="146" t="s">
        <v>188</v>
      </c>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row>
    <row r="108" spans="1:60" ht="33.75" outlineLevel="3" x14ac:dyDescent="0.2">
      <c r="A108" s="153"/>
      <c r="B108" s="154"/>
      <c r="C108" s="264" t="s">
        <v>919</v>
      </c>
      <c r="D108" s="265"/>
      <c r="E108" s="265"/>
      <c r="F108" s="265"/>
      <c r="G108" s="265"/>
      <c r="H108" s="157"/>
      <c r="I108" s="157"/>
      <c r="J108" s="157"/>
      <c r="K108" s="157"/>
      <c r="L108" s="157"/>
      <c r="M108" s="157"/>
      <c r="N108" s="156"/>
      <c r="O108" s="156"/>
      <c r="P108" s="156"/>
      <c r="Q108" s="156"/>
      <c r="R108" s="157"/>
      <c r="S108" s="157"/>
      <c r="T108" s="157"/>
      <c r="U108" s="157"/>
      <c r="V108" s="157"/>
      <c r="W108" s="157"/>
      <c r="X108" s="157"/>
      <c r="Y108" s="157"/>
      <c r="Z108" s="146"/>
      <c r="AA108" s="146"/>
      <c r="AB108" s="146"/>
      <c r="AC108" s="146"/>
      <c r="AD108" s="146"/>
      <c r="AE108" s="146"/>
      <c r="AF108" s="146"/>
      <c r="AG108" s="146" t="s">
        <v>188</v>
      </c>
      <c r="AH108" s="146"/>
      <c r="AI108" s="146"/>
      <c r="AJ108" s="146"/>
      <c r="AK108" s="146"/>
      <c r="AL108" s="146"/>
      <c r="AM108" s="146"/>
      <c r="AN108" s="146"/>
      <c r="AO108" s="146"/>
      <c r="AP108" s="146"/>
      <c r="AQ108" s="146"/>
      <c r="AR108" s="146"/>
      <c r="AS108" s="146"/>
      <c r="AT108" s="146"/>
      <c r="AU108" s="146"/>
      <c r="AV108" s="146"/>
      <c r="AW108" s="146"/>
      <c r="AX108" s="146"/>
      <c r="AY108" s="146"/>
      <c r="AZ108" s="146"/>
      <c r="BA108" s="174" t="str">
        <f>C108</f>
        <v>Jedná se o piezoelektrické tlačítko pro ovládání bazénových atrakcí a osvětlení. Tlačítko včetně nerezového pouzdra je namontované na nerezovou konstrukci bazénu upřesněnou dle PD. Podsvícení tlačítka je možno volit ve čtyřech barevných provedeních. Dodávka včetně ovládací elektroniky. Dodávka bez elektroinstalačních prací, zapojení zajistí technologická firma.</v>
      </c>
      <c r="BB108" s="146"/>
      <c r="BC108" s="146"/>
      <c r="BD108" s="146"/>
      <c r="BE108" s="146"/>
      <c r="BF108" s="146"/>
      <c r="BG108" s="146"/>
      <c r="BH108" s="146"/>
    </row>
    <row r="109" spans="1:60" x14ac:dyDescent="0.2">
      <c r="A109" s="3"/>
      <c r="B109" s="4"/>
      <c r="C109" s="185"/>
      <c r="D109" s="6"/>
      <c r="E109" s="3"/>
      <c r="F109" s="3"/>
      <c r="G109" s="3"/>
      <c r="H109" s="3"/>
      <c r="I109" s="3"/>
      <c r="J109" s="3"/>
      <c r="K109" s="3"/>
      <c r="L109" s="3"/>
      <c r="M109" s="3"/>
      <c r="N109" s="3"/>
      <c r="O109" s="3"/>
      <c r="P109" s="3"/>
      <c r="Q109" s="3"/>
      <c r="R109" s="3"/>
      <c r="S109" s="3"/>
      <c r="T109" s="3"/>
      <c r="U109" s="3"/>
      <c r="V109" s="3"/>
      <c r="W109" s="3"/>
      <c r="X109" s="3"/>
      <c r="Y109" s="3"/>
      <c r="AE109">
        <v>12</v>
      </c>
      <c r="AF109">
        <v>21</v>
      </c>
      <c r="AG109" t="s">
        <v>163</v>
      </c>
    </row>
    <row r="110" spans="1:60" x14ac:dyDescent="0.2">
      <c r="A110" s="149"/>
      <c r="B110" s="150" t="s">
        <v>29</v>
      </c>
      <c r="C110" s="186"/>
      <c r="D110" s="151"/>
      <c r="E110" s="152"/>
      <c r="F110" s="152"/>
      <c r="G110" s="166">
        <f>G8+G21+G36+G64+G86</f>
        <v>0</v>
      </c>
      <c r="H110" s="3"/>
      <c r="I110" s="3"/>
      <c r="J110" s="3"/>
      <c r="K110" s="3"/>
      <c r="L110" s="3"/>
      <c r="M110" s="3"/>
      <c r="N110" s="3"/>
      <c r="O110" s="3"/>
      <c r="P110" s="3"/>
      <c r="Q110" s="3"/>
      <c r="R110" s="3"/>
      <c r="S110" s="3"/>
      <c r="T110" s="3"/>
      <c r="U110" s="3"/>
      <c r="V110" s="3"/>
      <c r="W110" s="3"/>
      <c r="X110" s="3"/>
      <c r="Y110" s="3"/>
      <c r="AE110">
        <f>SUMIF(L7:L108,AE109,G7:G108)</f>
        <v>0</v>
      </c>
      <c r="AF110">
        <f>SUMIF(L7:L108,AF109,G7:G108)</f>
        <v>0</v>
      </c>
      <c r="AG110" t="s">
        <v>215</v>
      </c>
    </row>
    <row r="111" spans="1:60" x14ac:dyDescent="0.2">
      <c r="C111" s="187"/>
      <c r="D111" s="10"/>
      <c r="AG111" t="s">
        <v>216</v>
      </c>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6U2ruR6dyGYyMxuTfVwyLhYvaJ2CrAs/hHo8j6BILzS+5LF5nrQuszJf40GBMEHKl3OyFPmOdEIWrk7VF/hvg==" saltValue="6rWqDSZktfD001ncE3muYg==" spinCount="100000" sheet="1" formatRows="0"/>
  <mergeCells count="72">
    <mergeCell ref="C19:G19"/>
    <mergeCell ref="A1:G1"/>
    <mergeCell ref="C2:G2"/>
    <mergeCell ref="C3:G3"/>
    <mergeCell ref="C4:G4"/>
    <mergeCell ref="C10:G10"/>
    <mergeCell ref="C11:G11"/>
    <mergeCell ref="C12:G12"/>
    <mergeCell ref="C13:G13"/>
    <mergeCell ref="C15:G15"/>
    <mergeCell ref="C16:G16"/>
    <mergeCell ref="C18:G18"/>
    <mergeCell ref="C38:G38"/>
    <mergeCell ref="C20:G20"/>
    <mergeCell ref="C23:G23"/>
    <mergeCell ref="C24:G24"/>
    <mergeCell ref="C25:G25"/>
    <mergeCell ref="C26:G26"/>
    <mergeCell ref="C28:G28"/>
    <mergeCell ref="C29:G29"/>
    <mergeCell ref="C31:G31"/>
    <mergeCell ref="C32:G32"/>
    <mergeCell ref="C34:G34"/>
    <mergeCell ref="C35:G35"/>
    <mergeCell ref="C54:G54"/>
    <mergeCell ref="C39:G39"/>
    <mergeCell ref="C40:G40"/>
    <mergeCell ref="C42:G42"/>
    <mergeCell ref="C43:G43"/>
    <mergeCell ref="C44:G44"/>
    <mergeCell ref="C46:G46"/>
    <mergeCell ref="C47:G47"/>
    <mergeCell ref="C49:G49"/>
    <mergeCell ref="C50:G50"/>
    <mergeCell ref="C52:G52"/>
    <mergeCell ref="C53:G53"/>
    <mergeCell ref="C73:G73"/>
    <mergeCell ref="C56:G56"/>
    <mergeCell ref="C57:G57"/>
    <mergeCell ref="C59:G59"/>
    <mergeCell ref="C60:G60"/>
    <mergeCell ref="C62:G62"/>
    <mergeCell ref="C63:G63"/>
    <mergeCell ref="C66:G66"/>
    <mergeCell ref="C67:G67"/>
    <mergeCell ref="C69:G69"/>
    <mergeCell ref="C70:G70"/>
    <mergeCell ref="C72:G72"/>
    <mergeCell ref="C90:G90"/>
    <mergeCell ref="C74:G74"/>
    <mergeCell ref="C76:G76"/>
    <mergeCell ref="C77:G77"/>
    <mergeCell ref="C79:G79"/>
    <mergeCell ref="C80:G80"/>
    <mergeCell ref="C82:G82"/>
    <mergeCell ref="C83:G83"/>
    <mergeCell ref="C84:G84"/>
    <mergeCell ref="C85:G85"/>
    <mergeCell ref="C88:G88"/>
    <mergeCell ref="C89:G89"/>
    <mergeCell ref="C108:G108"/>
    <mergeCell ref="C92:G92"/>
    <mergeCell ref="C93:G93"/>
    <mergeCell ref="C95:G95"/>
    <mergeCell ref="C96:G96"/>
    <mergeCell ref="C98:G98"/>
    <mergeCell ref="C99:G99"/>
    <mergeCell ref="C101:G101"/>
    <mergeCell ref="C102:G102"/>
    <mergeCell ref="C104:G104"/>
    <mergeCell ref="C105:G105"/>
    <mergeCell ref="C107:G107"/>
  </mergeCells>
  <pageMargins left="0.59055118110236204" right="0.196850393700787" top="0.78740157499999996" bottom="0.78740157499999996" header="0.3" footer="0.3"/>
  <pageSetup paperSize="9" orientation="landscape" copies="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62</vt:i4>
      </vt:variant>
    </vt:vector>
  </HeadingPairs>
  <TitlesOfParts>
    <vt:vector size="72" baseType="lpstr">
      <vt:lpstr>Stavba</vt:lpstr>
      <vt:lpstr>VzorPolozky</vt:lpstr>
      <vt:lpstr>VON 08 Naklady</vt:lpstr>
      <vt:lpstr>SO 01 Pol</vt:lpstr>
      <vt:lpstr>SO 02 Pol</vt:lpstr>
      <vt:lpstr>SO 03 Pol</vt:lpstr>
      <vt:lpstr>SO 04 Pol</vt:lpstr>
      <vt:lpstr>SO 05 Pol</vt:lpstr>
      <vt:lpstr>SO 06 Pol</vt:lpstr>
      <vt:lpstr>SO 07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Pol'!Názvy_tisku</vt:lpstr>
      <vt:lpstr>'SO 02 Pol'!Názvy_tisku</vt:lpstr>
      <vt:lpstr>'SO 03 Pol'!Názvy_tisku</vt:lpstr>
      <vt:lpstr>'SO 04 Pol'!Názvy_tisku</vt:lpstr>
      <vt:lpstr>'SO 05 Pol'!Názvy_tisku</vt:lpstr>
      <vt:lpstr>'SO 06 Pol'!Názvy_tisku</vt:lpstr>
      <vt:lpstr>'SO 07 Pol'!Názvy_tisku</vt:lpstr>
      <vt:lpstr>'VON 08 Naklady'!Názvy_tisku</vt:lpstr>
      <vt:lpstr>oadresa</vt:lpstr>
      <vt:lpstr>Stavba!Objednatel</vt:lpstr>
      <vt:lpstr>Stavba!Objekt</vt:lpstr>
      <vt:lpstr>'SO 01 Pol'!Oblast_tisku</vt:lpstr>
      <vt:lpstr>'SO 02 Pol'!Oblast_tisku</vt:lpstr>
      <vt:lpstr>'SO 03 Pol'!Oblast_tisku</vt:lpstr>
      <vt:lpstr>'SO 04 Pol'!Oblast_tisku</vt:lpstr>
      <vt:lpstr>'SO 05 Pol'!Oblast_tisku</vt:lpstr>
      <vt:lpstr>'SO 06 Pol'!Oblast_tisku</vt:lpstr>
      <vt:lpstr>'SO 07 Pol'!Oblast_tisku</vt:lpstr>
      <vt:lpstr>Stavba!Oblast_tisku</vt:lpstr>
      <vt:lpstr>'VON 08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Hanáček</dc:creator>
  <cp:lastModifiedBy>Radovan Srnec</cp:lastModifiedBy>
  <cp:lastPrinted>2019-03-19T12:27:02Z</cp:lastPrinted>
  <dcterms:created xsi:type="dcterms:W3CDTF">2009-04-08T07:15:50Z</dcterms:created>
  <dcterms:modified xsi:type="dcterms:W3CDTF">2024-07-23T10:42:55Z</dcterms:modified>
</cp:coreProperties>
</file>