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VZ_Administrace\JM_102_Vzdelavaci_institut_pro_Moravu\Rekonstrukce_střechy_stropu\03_ZD\ZD_profil\JM_102_Vzd_instit_Morava_strecha_strop_0.02_Soupis_praci\"/>
    </mc:Choice>
  </mc:AlternateContent>
  <xr:revisionPtr revIDLastSave="0" documentId="13_ncr:1_{6EB0CAF4-016E-4034-BF14-E1EA12B72D03}" xr6:coauthVersionLast="47" xr6:coauthVersionMax="47" xr10:uidLastSave="{00000000-0000-0000-0000-000000000000}"/>
  <bookViews>
    <workbookView xWindow="-108" yWindow="-108" windowWidth="23256" windowHeight="12576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8001 80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'8001 8001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'8001 8001 Pol'!$A$1:$Y$68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A56" i="12" l="1"/>
  <c r="G9" i="12"/>
  <c r="G8" i="12" s="1"/>
  <c r="I9" i="12"/>
  <c r="I8" i="12" s="1"/>
  <c r="K9" i="12"/>
  <c r="K8" i="12" s="1"/>
  <c r="O9" i="12"/>
  <c r="O8" i="12" s="1"/>
  <c r="Q9" i="12"/>
  <c r="Q8" i="12" s="1"/>
  <c r="V9" i="12"/>
  <c r="V8" i="12" s="1"/>
  <c r="G10" i="12"/>
  <c r="I53" i="1" s="1"/>
  <c r="G11" i="12"/>
  <c r="M11" i="12" s="1"/>
  <c r="I11" i="12"/>
  <c r="K11" i="12"/>
  <c r="K10" i="12" s="1"/>
  <c r="O11" i="12"/>
  <c r="O10" i="12" s="1"/>
  <c r="Q11" i="12"/>
  <c r="V11" i="12"/>
  <c r="V10" i="12" s="1"/>
  <c r="G12" i="12"/>
  <c r="I12" i="12"/>
  <c r="I10" i="12" s="1"/>
  <c r="K12" i="12"/>
  <c r="M12" i="12"/>
  <c r="O12" i="12"/>
  <c r="Q12" i="12"/>
  <c r="V12" i="12"/>
  <c r="G14" i="12"/>
  <c r="M14" i="12" s="1"/>
  <c r="I14" i="12"/>
  <c r="I13" i="12" s="1"/>
  <c r="K14" i="12"/>
  <c r="O14" i="12"/>
  <c r="O13" i="12" s="1"/>
  <c r="Q14" i="12"/>
  <c r="Q13" i="12" s="1"/>
  <c r="V14" i="12"/>
  <c r="G15" i="12"/>
  <c r="G13" i="12" s="1"/>
  <c r="I54" i="1" s="1"/>
  <c r="I15" i="12"/>
  <c r="K15" i="12"/>
  <c r="O15" i="12"/>
  <c r="Q15" i="12"/>
  <c r="V15" i="12"/>
  <c r="G17" i="12"/>
  <c r="M17" i="12" s="1"/>
  <c r="I17" i="12"/>
  <c r="I16" i="12" s="1"/>
  <c r="K17" i="12"/>
  <c r="O17" i="12"/>
  <c r="O16" i="12" s="1"/>
  <c r="Q17" i="12"/>
  <c r="V17" i="12"/>
  <c r="V16" i="12" s="1"/>
  <c r="G18" i="12"/>
  <c r="I18" i="12"/>
  <c r="K18" i="12"/>
  <c r="M18" i="12"/>
  <c r="O18" i="12"/>
  <c r="Q18" i="12"/>
  <c r="V18" i="12"/>
  <c r="G19" i="12"/>
  <c r="M19" i="12" s="1"/>
  <c r="I19" i="12"/>
  <c r="K19" i="12"/>
  <c r="O19" i="12"/>
  <c r="Q19" i="12"/>
  <c r="V19" i="12"/>
  <c r="K20" i="12"/>
  <c r="G21" i="12"/>
  <c r="I21" i="12"/>
  <c r="I20" i="12" s="1"/>
  <c r="K21" i="12"/>
  <c r="O21" i="12"/>
  <c r="O20" i="12" s="1"/>
  <c r="Q21" i="12"/>
  <c r="Q20" i="12" s="1"/>
  <c r="V21" i="12"/>
  <c r="V20" i="12" s="1"/>
  <c r="G22" i="12"/>
  <c r="I57" i="1" s="1"/>
  <c r="G23" i="12"/>
  <c r="M23" i="12" s="1"/>
  <c r="I23" i="12"/>
  <c r="K23" i="12"/>
  <c r="O23" i="12"/>
  <c r="O22" i="12" s="1"/>
  <c r="Q23" i="12"/>
  <c r="V23" i="12"/>
  <c r="V22" i="12" s="1"/>
  <c r="G24" i="12"/>
  <c r="I24" i="12"/>
  <c r="I22" i="12" s="1"/>
  <c r="K24" i="12"/>
  <c r="M24" i="12"/>
  <c r="O24" i="12"/>
  <c r="Q24" i="12"/>
  <c r="V24" i="12"/>
  <c r="G25" i="12"/>
  <c r="I25" i="12"/>
  <c r="K25" i="12"/>
  <c r="M25" i="12"/>
  <c r="O25" i="12"/>
  <c r="Q25" i="12"/>
  <c r="V25" i="12"/>
  <c r="G27" i="12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I32" i="12"/>
  <c r="K32" i="12"/>
  <c r="M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7" i="12"/>
  <c r="G36" i="12" s="1"/>
  <c r="I59" i="1" s="1"/>
  <c r="I37" i="12"/>
  <c r="K37" i="12"/>
  <c r="K36" i="12" s="1"/>
  <c r="O37" i="12"/>
  <c r="O36" i="12" s="1"/>
  <c r="Q37" i="12"/>
  <c r="Q36" i="12" s="1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I60" i="1" s="1"/>
  <c r="G42" i="12"/>
  <c r="I42" i="12"/>
  <c r="I41" i="12" s="1"/>
  <c r="K42" i="12"/>
  <c r="K41" i="12" s="1"/>
  <c r="M42" i="12"/>
  <c r="M41" i="12" s="1"/>
  <c r="O42" i="12"/>
  <c r="O41" i="12" s="1"/>
  <c r="Q42" i="12"/>
  <c r="Q41" i="12" s="1"/>
  <c r="V42" i="12"/>
  <c r="V41" i="12" s="1"/>
  <c r="G44" i="12"/>
  <c r="I44" i="12"/>
  <c r="I43" i="12" s="1"/>
  <c r="K44" i="12"/>
  <c r="M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3" i="12"/>
  <c r="M53" i="12" s="1"/>
  <c r="I53" i="12"/>
  <c r="I52" i="12" s="1"/>
  <c r="K53" i="12"/>
  <c r="O53" i="12"/>
  <c r="O52" i="12" s="1"/>
  <c r="Q53" i="12"/>
  <c r="V53" i="12"/>
  <c r="G55" i="12"/>
  <c r="G52" i="12" s="1"/>
  <c r="I62" i="1" s="1"/>
  <c r="I20" i="1" s="1"/>
  <c r="I55" i="12"/>
  <c r="K55" i="12"/>
  <c r="M55" i="12"/>
  <c r="O55" i="12"/>
  <c r="Q55" i="12"/>
  <c r="V55" i="12"/>
  <c r="AE58" i="12"/>
  <c r="F41" i="1" s="1"/>
  <c r="I19" i="1"/>
  <c r="I18" i="1"/>
  <c r="J28" i="1"/>
  <c r="J26" i="1"/>
  <c r="G38" i="1"/>
  <c r="F38" i="1"/>
  <c r="J23" i="1"/>
  <c r="J24" i="1"/>
  <c r="J25" i="1"/>
  <c r="J27" i="1"/>
  <c r="E24" i="1"/>
  <c r="E26" i="1"/>
  <c r="O43" i="12" l="1"/>
  <c r="G43" i="12"/>
  <c r="I61" i="1" s="1"/>
  <c r="K26" i="12"/>
  <c r="M16" i="12"/>
  <c r="I52" i="1"/>
  <c r="V52" i="12"/>
  <c r="Q52" i="12"/>
  <c r="Q22" i="12"/>
  <c r="K13" i="12"/>
  <c r="Q10" i="12"/>
  <c r="K52" i="12"/>
  <c r="K22" i="12"/>
  <c r="G16" i="12"/>
  <c r="I55" i="1" s="1"/>
  <c r="V36" i="12"/>
  <c r="V26" i="12"/>
  <c r="AF58" i="12"/>
  <c r="M52" i="12"/>
  <c r="V43" i="12"/>
  <c r="Q26" i="12"/>
  <c r="M22" i="12"/>
  <c r="M10" i="12"/>
  <c r="F39" i="1"/>
  <c r="Q43" i="12"/>
  <c r="O26" i="12"/>
  <c r="M37" i="12"/>
  <c r="M36" i="12" s="1"/>
  <c r="Q16" i="12"/>
  <c r="F40" i="1"/>
  <c r="I26" i="12"/>
  <c r="K43" i="12"/>
  <c r="I36" i="12"/>
  <c r="G26" i="12"/>
  <c r="I58" i="1" s="1"/>
  <c r="I17" i="1" s="1"/>
  <c r="K16" i="12"/>
  <c r="V13" i="12"/>
  <c r="M43" i="12"/>
  <c r="M27" i="12"/>
  <c r="M26" i="12" s="1"/>
  <c r="M21" i="12"/>
  <c r="M20" i="12" s="1"/>
  <c r="M15" i="12"/>
  <c r="M13" i="12" s="1"/>
  <c r="M9" i="12"/>
  <c r="M8" i="12" s="1"/>
  <c r="G20" i="12"/>
  <c r="I56" i="1" s="1"/>
  <c r="I63" i="1" s="1"/>
  <c r="J62" i="1" l="1"/>
  <c r="J58" i="1"/>
  <c r="J52" i="1"/>
  <c r="J55" i="1"/>
  <c r="J53" i="1"/>
  <c r="J56" i="1"/>
  <c r="J59" i="1"/>
  <c r="F42" i="1"/>
  <c r="I16" i="1"/>
  <c r="I21" i="1" s="1"/>
  <c r="G40" i="1"/>
  <c r="G39" i="1"/>
  <c r="G42" i="1" s="1"/>
  <c r="G25" i="1" s="1"/>
  <c r="A25" i="1" s="1"/>
  <c r="G41" i="1"/>
  <c r="H41" i="1" s="1"/>
  <c r="I41" i="1" s="1"/>
  <c r="H40" i="1"/>
  <c r="I40" i="1" s="1"/>
  <c r="G58" i="12"/>
  <c r="J57" i="1"/>
  <c r="J60" i="1"/>
  <c r="J61" i="1"/>
  <c r="J54" i="1"/>
  <c r="G23" i="1" l="1"/>
  <c r="A23" i="1" s="1"/>
  <c r="G28" i="1"/>
  <c r="H39" i="1"/>
  <c r="G26" i="1"/>
  <c r="A26" i="1"/>
  <c r="J63" i="1"/>
  <c r="I39" i="1" l="1"/>
  <c r="I42" i="1" s="1"/>
  <c r="H42" i="1"/>
  <c r="A24" i="1"/>
  <c r="G24" i="1"/>
  <c r="A27" i="1" s="1"/>
  <c r="A29" i="1" l="1"/>
  <c r="G29" i="1"/>
  <c r="G27" i="1" s="1"/>
  <c r="J39" i="1"/>
  <c r="J42" i="1" s="1"/>
  <c r="J41" i="1"/>
  <c r="J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Kynyking</author>
  </authors>
  <commentList>
    <comment ref="S6" authorId="0" shapeId="0" xr:uid="{EAAFA229-E382-40BB-961C-2DD94AE2E2D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1CB111F-54E4-4B17-A24C-B811D7FAAAD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<sst xmlns="http://schemas.openxmlformats.org/spreadsheetml/2006/main" count="498" uniqueCount="212">
  <si>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</si>
  <si>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</si>
  <si>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</si>
  <si>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</si>
  <si>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</si>
  <si>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</si>
  <si>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</si>
  <si>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</si>
  <si>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</si>
  <si>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</si>
  <si>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</si>
  <si>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</si>
  <si>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</si>
  <si>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</si>
  <si>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</si>
  <si>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</si>
  <si>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</si>
  <si>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</si>
  <si>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</si>
  <si>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</si>
  <si>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</si>
  <si>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</si>
  <si>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</si>
  <si>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</si>
  <si>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</si>
  <si>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</si>
  <si>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</si>
  <si>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</si>
  <si>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</si>
  <si>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</si>
  <si>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</si>
  <si>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</si>
  <si>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</si>
  <si>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</si>
  <si>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</si>
  <si>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</si>
  <si>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</si>
  <si>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</si>
  <si>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</si>
  <si>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</si>
  <si>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</si>
  <si>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</si>
  <si>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</si>
  <si>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8001</t>
  </si>
  <si>
    <t>REKONSTRUKCE STROPU HYBEŠOVA 253/15</t>
  </si>
  <si>
    <t>strop posledního NP v uliční části budovy</t>
  </si>
  <si>
    <t>Objekt:</t>
  </si>
  <si>
    <t>Rozpočet:</t>
  </si>
  <si>
    <t>Stavba</t>
  </si>
  <si>
    <t>Celkem za stavbu</t>
  </si>
  <si>
    <t>CZK</t>
  </si>
  <si>
    <t>#POPS</t>
  </si>
  <si>
    <t>Popis stavby: 8001 - REKONSTRUKCE STROPU HYBEŠOVA 253/15</t>
  </si>
  <si>
    <t>#POPO</t>
  </si>
  <si>
    <t>Popis objektu: 8001 - strop posledního NP v uliční části budovy</t>
  </si>
  <si>
    <t>#POPR</t>
  </si>
  <si>
    <t>Popis rozpočtu: 8001 - REKONSTRUKCE STROPU HYBEŠOVA 253/15</t>
  </si>
  <si>
    <t>Rekapitulace dílů</t>
  </si>
  <si>
    <t>Typ dílu</t>
  </si>
  <si>
    <t>3</t>
  </si>
  <si>
    <t>Svislé a kompletní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</si>
  <si>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</si>
  <si>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</si>
  <si>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</si>
  <si>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</si>
  <si>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</si>
  <si>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</si>
  <si>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</si>
  <si>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</si>
  <si>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713</t>
  </si>
  <si>
    <t>Izolace tepelné</t>
  </si>
  <si>
    <t>762</t>
  </si>
  <si>
    <t>Konstrukce tesařské</t>
  </si>
  <si>
    <t>767</t>
  </si>
  <si>
    <t>Konstrukce zámečnické</t>
  </si>
  <si>
    <t>783</t>
  </si>
  <si>
    <t>Nátěry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</si>
  <si>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</si>
  <si>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</si>
  <si>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</si>
  <si>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</si>
  <si>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</si>
  <si>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</si>
  <si>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</si>
  <si>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</si>
  <si>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</si>
  <si>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</si>
  <si>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</si>
  <si>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</si>
  <si>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</si>
  <si>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</si>
  <si>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</si>
  <si>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</si>
  <si>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</si>
  <si>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</si>
  <si>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</si>
  <si>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</si>
  <si>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</si>
  <si>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</si>
  <si>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</si>
  <si>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</si>
  <si>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</si>
  <si>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</si>
  <si>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</si>
  <si>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</si>
  <si>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</si>
  <si>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</si>
  <si>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</si>
  <si>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</si>
  <si>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</si>
  <si>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310237241RT1</t>
  </si>
  <si>
    <t>Zazdívka otvorů pl. 0,25 m2 cihlami, tl. zdi 30 cm s použitím suché maltové směsi</t>
  </si>
  <si>
    <t>kus</t>
  </si>
  <si>
    <t>Vlastní</t>
  </si>
  <si>
    <t>Indiv</t>
  </si>
  <si>
    <t>Práce</t>
  </si>
  <si>
    <t>Běžná</t>
  </si>
  <si>
    <t>POL1_</t>
  </si>
  <si>
    <t>941955004R00</t>
  </si>
  <si>
    <t>Lešení lehké pomocné, výška podlahy do 3,5 m</t>
  </si>
  <si>
    <t>m2</t>
  </si>
  <si>
    <t>RTS 24/ II</t>
  </si>
  <si>
    <t>949941101R00</t>
  </si>
  <si>
    <t>Výsuvná šplhací plošina, motorický zdvih, H 10 m</t>
  </si>
  <si>
    <t>den</t>
  </si>
  <si>
    <t>952901411R00</t>
  </si>
  <si>
    <t>Vyčištění ostatních objektů</t>
  </si>
  <si>
    <t>952903111R00</t>
  </si>
  <si>
    <t>Odstranění prachu z trámů</t>
  </si>
  <si>
    <t>965081113R00</t>
  </si>
  <si>
    <t>Bourání dlažeb z dlaždic půdních plochy nad 1 m2</t>
  </si>
  <si>
    <t>965082923R00</t>
  </si>
  <si>
    <t>Odstranění násypu tl. do 10 cm, plocha nad 2 m2</t>
  </si>
  <si>
    <t>m3</t>
  </si>
  <si>
    <t>973031345R00</t>
  </si>
  <si>
    <t>Vysekání kapes zeď cih. MVC pl. 0,25 m2, hl. 30 cm</t>
  </si>
  <si>
    <t>999281111R00</t>
  </si>
  <si>
    <t>Přesun hmot pro opravy a údržbu do výšky 25 m</t>
  </si>
  <si>
    <t>t</t>
  </si>
  <si>
    <t>POL1_1</t>
  </si>
  <si>
    <t>713102438R00</t>
  </si>
  <si>
    <t>Odstranění tepelné izolace podlah, foukané, celulóza</t>
  </si>
  <si>
    <t>713182211RT2</t>
  </si>
  <si>
    <t>Izolace foukaná, celulózová, do dutin stropů</t>
  </si>
  <si>
    <t>998713203R00</t>
  </si>
  <si>
    <t>Přesun hmot pro izolace tepelné, výšky do 24 m</t>
  </si>
  <si>
    <t>Kalkul</t>
  </si>
  <si>
    <t>Přesun hmot</t>
  </si>
  <si>
    <t>POL7_7</t>
  </si>
  <si>
    <t>762313112R00</t>
  </si>
  <si>
    <t>Montáž svorníků, šroubů délky 300 mm</t>
  </si>
  <si>
    <t>762342206RT4</t>
  </si>
  <si>
    <t>Montáž kontralatí na vruty včetně dodávky latí 6/6 cm</t>
  </si>
  <si>
    <t>762395000R00</t>
  </si>
  <si>
    <t>Spojovací a ochranné prostředky pro střechy</t>
  </si>
  <si>
    <t>762522811R00</t>
  </si>
  <si>
    <t>Demontáž podlah s polštáři z prken tl. do 32 mm</t>
  </si>
  <si>
    <t>763613231RW6</t>
  </si>
  <si>
    <t>Montáž záklopu stropů z desek nad tl.18 mm,sraz,šroub. vč. dodávky desky tl. 25 mm</t>
  </si>
  <si>
    <t>311110220000R</t>
  </si>
  <si>
    <t>Matice ocelová pozinkovaná 02 1401.2 M16</t>
  </si>
  <si>
    <t>Specifikace</t>
  </si>
  <si>
    <t>POL3_</t>
  </si>
  <si>
    <t>311261017R</t>
  </si>
  <si>
    <t>Podložka ocelová plochá DIN 125 A-M16, otvor 17,0 mm</t>
  </si>
  <si>
    <t>31179109R</t>
  </si>
  <si>
    <t>Tyč závitová M16, DIN 975</t>
  </si>
  <si>
    <t>m</t>
  </si>
  <si>
    <t>998762203R00</t>
  </si>
  <si>
    <t>Přesun hmot pro tesařské konstrukce, výšky do 24 m</t>
  </si>
  <si>
    <t>767995103R00</t>
  </si>
  <si>
    <t>Výroba a montáž kov. atypických konstr. do 20 kg</t>
  </si>
  <si>
    <t>kg</t>
  </si>
  <si>
    <t>13386440R</t>
  </si>
  <si>
    <t>Tyč ocelová UPE 160 střední, S235</t>
  </si>
  <si>
    <t>13483310R</t>
  </si>
  <si>
    <t>Tyč ocelová U 180, S235JR</t>
  </si>
  <si>
    <t>998767203R00</t>
  </si>
  <si>
    <t>Přesun hmot pro zámečnické konstr., výšky do 24 m</t>
  </si>
  <si>
    <t>783782205R00</t>
  </si>
  <si>
    <t>Nátěr tesařských konstrukcí proti plísním, houbám a hmyzu</t>
  </si>
  <si>
    <t>979011111R00</t>
  </si>
  <si>
    <t>Svislá doprava suti a vybour. hmot za 2.NP a 1.PP</t>
  </si>
  <si>
    <t>POL1_9</t>
  </si>
  <si>
    <t>979011121R00</t>
  </si>
  <si>
    <t>Příplatek za každé další podlaží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</si>
  <si>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</si>
  <si>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</si>
  <si>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</si>
  <si>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</si>
  <si>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</si>
  <si>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</si>
  <si>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979082119R00</t>
  </si>
  <si>
    <t>Příplatek k přesunu suti za každých dalších 1000 m</t>
  </si>
  <si>
    <t>979088212R00</t>
  </si>
  <si>
    <t>Nakládání suti na dopr.prostředky-zvlášt.zakl.obj.</t>
  </si>
  <si>
    <t>979990250R00</t>
  </si>
  <si>
    <t>Poplatek za zpracování nebezpečného odpadu</t>
  </si>
  <si>
    <t>00882T</t>
  </si>
  <si>
    <t>Inženýrská činnost pro kolaudaci, zajištění kolaudačního souhlasu, uvedení do užívání</t>
  </si>
  <si>
    <t>Soubor</t>
  </si>
  <si>
    <t>VRN</t>
  </si>
  <si>
    <t>POL99_8</t>
  </si>
  <si>
    <t>Zajištění kolaudace zhotovitelem stavby</t>
  </si>
  <si>
    <t>POP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</si>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</sst>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164" fontId="3" fillId="0" borderId="35" xfId="0" applyNumberFormat="1" applyFont="1" applyBorder="1" applyAlignment="1">
      <alignment vertical="center"/>
    </xf>
    <xf numFmtId="164" fontId="3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 shrinkToFit="1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5" fillId="3" borderId="0" xfId="0" applyNumberFormat="1" applyFont="1" applyFill="1" applyAlignment="1">
      <alignment vertical="top" shrinkToFit="1"/>
    </xf>
    <xf numFmtId="4" fontId="5" fillId="3" borderId="0" xfId="0" applyNumberFormat="1" applyFont="1" applyFill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5" fontId="16" fillId="4" borderId="0" xfId="0" applyNumberFormat="1" applyFont="1" applyFill="1" applyAlignment="1" applyProtection="1">
      <alignment vertical="top" shrinkToFit="1"/>
      <protection locked="0"/>
    </xf>
    <xf numFmtId="0" fontId="18" fillId="0" borderId="0" xfId="0" applyFont="1" applyAlignment="1">
      <alignment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16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191" t="s">
        <v>41</v>
      </c>
      <c r="B2" s="191"/>
      <c r="C2" s="191"/>
      <c r="D2" s="191"/>
      <c r="E2" s="191"/>
      <c r="F2" s="191"/>
      <c r="G2" s="19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6"/>
  <sheetViews>
    <sheetView showGridLines="0" topLeftCell="B11" zoomScaleNormal="100" zoomScaleSheetLayoutView="75" workbookViewId="0">
      <selection activeCell="H22" sqref="H22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227" t="s">
        <v>4</v>
      </c>
      <c r="C1" s="228"/>
      <c r="D1" s="228"/>
      <c r="E1" s="228"/>
      <c r="F1" s="228"/>
      <c r="G1" s="228"/>
      <c r="H1" s="228"/>
      <c r="I1" s="228"/>
      <c r="J1" s="229"/>
    </row>
    <row r="2" spans="1:15" ht="36" customHeight="1" x14ac:dyDescent="0.25">
      <c r="A2" s="2"/>
      <c r="B2" s="77" t="s">
        <v>24</v>
      </c>
      <c r="C2" s="78"/>
      <c r="D2" s="79" t="s">
        <v>43</v>
      </c>
      <c r="E2" s="233" t="s">
        <v>44</v>
      </c>
      <c r="F2" s="234"/>
      <c r="G2" s="234"/>
      <c r="H2" s="234"/>
      <c r="I2" s="234"/>
      <c r="J2" s="235"/>
      <c r="O2" s="1"/>
    </row>
    <row r="3" spans="1:15" ht="27" customHeight="1" x14ac:dyDescent="0.25">
      <c r="A3" s="2"/>
      <c r="B3" s="80" t="s">
        <v>46</v>
      </c>
      <c r="C3" s="78"/>
      <c r="D3" s="81" t="s">
        <v>43</v>
      </c>
      <c r="E3" s="236" t="s">
        <v>45</v>
      </c>
      <c r="F3" s="237"/>
      <c r="G3" s="237"/>
      <c r="H3" s="237"/>
      <c r="I3" s="237"/>
      <c r="J3" s="238"/>
    </row>
    <row r="4" spans="1:15" ht="23.25" customHeight="1" x14ac:dyDescent="0.25">
      <c r="A4" s="76">
        <v>13391</v>
      </c>
      <c r="B4" s="82" t="s">
        <v>47</v>
      </c>
      <c r="C4" s="83"/>
      <c r="D4" s="84" t="s">
        <v>43</v>
      </c>
      <c r="E4" s="216" t="s">
        <v>44</v>
      </c>
      <c r="F4" s="217"/>
      <c r="G4" s="217"/>
      <c r="H4" s="217"/>
      <c r="I4" s="217"/>
      <c r="J4" s="218"/>
    </row>
    <row r="5" spans="1:15" ht="24" customHeight="1" x14ac:dyDescent="0.25">
      <c r="A5" s="2"/>
      <c r="B5" s="31" t="s">
        <v>23</v>
      </c>
      <c r="D5" s="221"/>
      <c r="E5" s="222"/>
      <c r="F5" s="222"/>
      <c r="G5" s="222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223"/>
      <c r="E6" s="224"/>
      <c r="F6" s="224"/>
      <c r="G6" s="224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225"/>
      <c r="F7" s="226"/>
      <c r="G7" s="226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240"/>
      <c r="E11" s="240"/>
      <c r="F11" s="240"/>
      <c r="G11" s="240"/>
      <c r="H11" s="18" t="s">
        <v>42</v>
      </c>
      <c r="I11" s="85"/>
      <c r="J11" s="8"/>
    </row>
    <row r="12" spans="1:15" ht="15.75" customHeight="1" x14ac:dyDescent="0.25">
      <c r="A12" s="2"/>
      <c r="B12" s="28"/>
      <c r="C12" s="55"/>
      <c r="D12" s="215"/>
      <c r="E12" s="215"/>
      <c r="F12" s="215"/>
      <c r="G12" s="215"/>
      <c r="H12" s="18" t="s">
        <v>36</v>
      </c>
      <c r="I12" s="85"/>
      <c r="J12" s="8"/>
    </row>
    <row r="13" spans="1:15" ht="15.75" customHeight="1" x14ac:dyDescent="0.25">
      <c r="A13" s="2"/>
      <c r="B13" s="29"/>
      <c r="C13" s="56"/>
      <c r="D13" s="86"/>
      <c r="E13" s="219"/>
      <c r="F13" s="220"/>
      <c r="G13" s="220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239"/>
      <c r="F15" s="239"/>
      <c r="G15" s="241"/>
      <c r="H15" s="241"/>
      <c r="I15" s="241" t="s">
        <v>31</v>
      </c>
      <c r="J15" s="242"/>
    </row>
    <row r="16" spans="1:15" ht="23.25" customHeight="1" x14ac:dyDescent="0.25">
      <c r="A16" s="139" t="s">
        <v>26</v>
      </c>
      <c r="B16" s="38" t="s">
        <v>26</v>
      </c>
      <c r="C16" s="62"/>
      <c r="D16" s="63"/>
      <c r="E16" s="204"/>
      <c r="F16" s="205"/>
      <c r="G16" s="204"/>
      <c r="H16" s="205"/>
      <c r="I16" s="204">
        <f>SUMIF(F52:F62,A16,I52:I62)+SUMIF(F52:F62,"PSU",I52:I62)</f>
        <v>0</v>
      </c>
      <c r="J16" s="206"/>
    </row>
    <row r="17" spans="1:10" ht="23.25" customHeight="1" x14ac:dyDescent="0.25">
      <c r="A17" s="139" t="s">
        <v>27</v>
      </c>
      <c r="B17" s="38" t="s">
        <v>27</v>
      </c>
      <c r="C17" s="62"/>
      <c r="D17" s="63"/>
      <c r="E17" s="204"/>
      <c r="F17" s="205"/>
      <c r="G17" s="204"/>
      <c r="H17" s="205"/>
      <c r="I17" s="204">
        <f>SUMIF(F52:F62,A17,I52:I62)</f>
        <v>0</v>
      </c>
      <c r="J17" s="206"/>
    </row>
    <row r="18" spans="1:10" ht="23.25" customHeight="1" x14ac:dyDescent="0.25">
      <c r="A18" s="139" t="s">
        <v>28</v>
      </c>
      <c r="B18" s="38" t="s">
        <v>28</v>
      </c>
      <c r="C18" s="62"/>
      <c r="D18" s="63"/>
      <c r="E18" s="204"/>
      <c r="F18" s="205"/>
      <c r="G18" s="204"/>
      <c r="H18" s="205"/>
      <c r="I18" s="204">
        <f>SUMIF(F52:F62,A18,I52:I62)</f>
        <v>0</v>
      </c>
      <c r="J18" s="206"/>
    </row>
    <row r="19" spans="1:10" ht="23.25" customHeight="1" x14ac:dyDescent="0.25">
      <c r="A19" s="139" t="s">
        <v>81</v>
      </c>
      <c r="B19" s="38" t="s">
        <v>29</v>
      </c>
      <c r="C19" s="62"/>
      <c r="D19" s="63"/>
      <c r="E19" s="204"/>
      <c r="F19" s="205"/>
      <c r="G19" s="204"/>
      <c r="H19" s="205"/>
      <c r="I19" s="204">
        <f>SUMIF(F52:F62,A19,I52:I62)</f>
        <v>0</v>
      </c>
      <c r="J19" s="206"/>
    </row>
    <row r="20" spans="1:10" ht="23.25" customHeight="1" x14ac:dyDescent="0.25">
      <c r="A20" s="139" t="s">
        <v>80</v>
      </c>
      <c r="B20" s="38" t="s">
        <v>30</v>
      </c>
      <c r="C20" s="62"/>
      <c r="D20" s="63"/>
      <c r="E20" s="204"/>
      <c r="F20" s="205"/>
      <c r="G20" s="204"/>
      <c r="H20" s="205"/>
      <c r="I20" s="204">
        <f>SUMIF(F52:F62,A20,I52:I62)</f>
        <v>0</v>
      </c>
      <c r="J20" s="206"/>
    </row>
    <row r="21" spans="1:10" ht="23.25" customHeight="1" x14ac:dyDescent="0.25">
      <c r="A21" s="2"/>
      <c r="B21" s="48" t="s">
        <v>31</v>
      </c>
      <c r="C21" s="64"/>
      <c r="D21" s="65"/>
      <c r="E21" s="207"/>
      <c r="F21" s="243"/>
      <c r="G21" s="207"/>
      <c r="H21" s="243"/>
      <c r="I21" s="207">
        <f>SUM(I16:J20)</f>
        <v>0</v>
      </c>
      <c r="J21" s="208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202">
        <f>ZakladDPHSniVypocet</f>
        <v>0</v>
      </c>
      <c r="H23" s="203"/>
      <c r="I23" s="203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200">
        <f>A23</f>
        <v>0</v>
      </c>
      <c r="H24" s="201"/>
      <c r="I24" s="201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2">
        <f>ZakladDPHZaklVypocet</f>
        <v>0</v>
      </c>
      <c r="H25" s="203"/>
      <c r="I25" s="203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30">
        <f>A25</f>
        <v>0</v>
      </c>
      <c r="H26" s="231"/>
      <c r="I26" s="23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2">
        <f>CenaCelkem-(ZakladDPHSni+DPHSni+ZakladDPHZakl+DPHZakl)</f>
        <v>0</v>
      </c>
      <c r="H27" s="232"/>
      <c r="I27" s="232"/>
      <c r="J27" s="41" t="str">
        <f t="shared" si="0"/>
        <v>CZK</v>
      </c>
    </row>
    <row r="28" spans="1:10" ht="27.75" hidden="1" customHeight="1" thickBot="1" x14ac:dyDescent="0.3">
      <c r="A28" s="2"/>
      <c r="B28" s="112" t="s">
        <v>25</v>
      </c>
      <c r="C28" s="113"/>
      <c r="D28" s="113"/>
      <c r="E28" s="114"/>
      <c r="F28" s="115"/>
      <c r="G28" s="210">
        <f>ZakladDPHSniVypocet+ZakladDPHZaklVypocet</f>
        <v>0</v>
      </c>
      <c r="H28" s="210"/>
      <c r="I28" s="210"/>
      <c r="J28" s="116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12" t="s">
        <v>37</v>
      </c>
      <c r="C29" s="117"/>
      <c r="D29" s="117"/>
      <c r="E29" s="117"/>
      <c r="F29" s="118"/>
      <c r="G29" s="209">
        <f>A27</f>
        <v>0</v>
      </c>
      <c r="H29" s="209"/>
      <c r="I29" s="209"/>
      <c r="J29" s="119" t="s">
        <v>50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211"/>
      <c r="E34" s="212"/>
      <c r="G34" s="213"/>
      <c r="H34" s="214"/>
      <c r="I34" s="214"/>
      <c r="J34" s="25"/>
    </row>
    <row r="35" spans="1:10" ht="12.75" customHeight="1" x14ac:dyDescent="0.25">
      <c r="A35" s="2"/>
      <c r="B35" s="2"/>
      <c r="D35" s="199" t="s">
        <v>2</v>
      </c>
      <c r="E35" s="199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5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5">
      <c r="A39" s="88">
        <v>1</v>
      </c>
      <c r="B39" s="98" t="s">
        <v>48</v>
      </c>
      <c r="C39" s="194"/>
      <c r="D39" s="194"/>
      <c r="E39" s="194"/>
      <c r="F39" s="99">
        <f>'8001 8001 Pol'!AE58</f>
        <v>0</v>
      </c>
      <c r="G39" s="100">
        <f>'8001 8001 Pol'!AF58</f>
        <v>0</v>
      </c>
      <c r="H39" s="101">
        <f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5">
      <c r="A40" s="88">
        <v>2</v>
      </c>
      <c r="B40" s="103" t="s">
        <v>43</v>
      </c>
      <c r="C40" s="195" t="s">
        <v>45</v>
      </c>
      <c r="D40" s="195"/>
      <c r="E40" s="195"/>
      <c r="F40" s="104">
        <f>'8001 8001 Pol'!AE58</f>
        <v>0</v>
      </c>
      <c r="G40" s="105">
        <f>'8001 8001 Pol'!AF58</f>
        <v>0</v>
      </c>
      <c r="H40" s="105">
        <f>(F40*SazbaDPH1/100)+(G40*SazbaDPH2/100)</f>
        <v>0</v>
      </c>
      <c r="I40" s="105">
        <f>F40+G40+H40</f>
        <v>0</v>
      </c>
      <c r="J40" s="106" t="str">
        <f>IF(CenaCelkemVypocet=0,"",I40/CenaCelkemVypocet*100)</f>
        <v/>
      </c>
    </row>
    <row r="41" spans="1:10" ht="25.5" hidden="1" customHeight="1" x14ac:dyDescent="0.25">
      <c r="A41" s="88">
        <v>3</v>
      </c>
      <c r="B41" s="107" t="s">
        <v>43</v>
      </c>
      <c r="C41" s="194" t="s">
        <v>44</v>
      </c>
      <c r="D41" s="194"/>
      <c r="E41" s="194"/>
      <c r="F41" s="108">
        <f>'8001 8001 Pol'!AE58</f>
        <v>0</v>
      </c>
      <c r="G41" s="101">
        <f>'8001 8001 Pol'!AF58</f>
        <v>0</v>
      </c>
      <c r="H41" s="101">
        <f>(F41*SazbaDPH1/100)+(G41*SazbaDPH2/100)</f>
        <v>0</v>
      </c>
      <c r="I41" s="101">
        <f>F41+G41+H41</f>
        <v>0</v>
      </c>
      <c r="J41" s="102" t="str">
        <f>IF(CenaCelkemVypocet=0,"",I41/CenaCelkemVypocet*100)</f>
        <v/>
      </c>
    </row>
    <row r="42" spans="1:10" ht="25.5" hidden="1" customHeight="1" x14ac:dyDescent="0.25">
      <c r="A42" s="88"/>
      <c r="B42" s="196" t="s">
        <v>49</v>
      </c>
      <c r="C42" s="197"/>
      <c r="D42" s="197"/>
      <c r="E42" s="198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>
        <f>SUMIF(A39:A41,"=1",J39:J41)</f>
        <v>0</v>
      </c>
    </row>
    <row r="44" spans="1:10" x14ac:dyDescent="0.25">
      <c r="A44" t="s">
        <v>51</v>
      </c>
      <c r="B44" t="s">
        <v>52</v>
      </c>
    </row>
    <row r="45" spans="1:10" x14ac:dyDescent="0.25">
      <c r="A45" t="s">
        <v>53</v>
      </c>
      <c r="B45" t="s">
        <v>54</v>
      </c>
    </row>
    <row r="46" spans="1:10" x14ac:dyDescent="0.25">
      <c r="A46" t="s">
        <v>55</v>
      </c>
      <c r="B46" t="s">
        <v>56</v>
      </c>
    </row>
    <row r="49" spans="1:10" ht="15.6" x14ac:dyDescent="0.3">
      <c r="B49" s="120" t="s">
        <v>57</v>
      </c>
    </row>
    <row r="51" spans="1:10" ht="25.5" customHeight="1" x14ac:dyDescent="0.25">
      <c r="A51" s="122"/>
      <c r="B51" s="125" t="s">
        <v>18</v>
      </c>
      <c r="C51" s="125" t="s">
        <v>6</v>
      </c>
      <c r="D51" s="126"/>
      <c r="E51" s="126"/>
      <c r="F51" s="127" t="s">
        <v>58</v>
      </c>
      <c r="G51" s="127"/>
      <c r="H51" s="127"/>
      <c r="I51" s="127" t="s">
        <v>31</v>
      </c>
      <c r="J51" s="127" t="s">
        <v>0</v>
      </c>
    </row>
    <row r="52" spans="1:10" ht="36.75" customHeight="1" x14ac:dyDescent="0.25">
      <c r="A52" s="123"/>
      <c r="B52" s="128" t="s">
        <v>59</v>
      </c>
      <c r="C52" s="192" t="s">
        <v>60</v>
      </c>
      <c r="D52" s="193"/>
      <c r="E52" s="193"/>
      <c r="F52" s="135" t="s">
        <v>26</v>
      </c>
      <c r="G52" s="136"/>
      <c r="H52" s="136"/>
      <c r="I52" s="136">
        <f>'8001 8001 Pol'!G8</f>
        <v>0</v>
      </c>
      <c r="J52" s="132" t="str">
        <f>IF(I63=0,"",I52/I63*100)</f>
        <v/>
      </c>
    </row>
    <row r="53" spans="1:10" ht="36.75" customHeight="1" x14ac:dyDescent="0.25">
      <c r="A53" s="123"/>
      <c r="B53" s="128" t="s">
        <v>61</v>
      </c>
      <c r="C53" s="192" t="s">
        <v>62</v>
      </c>
      <c r="D53" s="193"/>
      <c r="E53" s="193"/>
      <c r="F53" s="135" t="s">
        <v>26</v>
      </c>
      <c r="G53" s="136"/>
      <c r="H53" s="136"/>
      <c r="I53" s="136">
        <f>'8001 8001 Pol'!G10</f>
        <v>0</v>
      </c>
      <c r="J53" s="132" t="str">
        <f>IF(I63=0,"",I53/I63*100)</f>
        <v/>
      </c>
    </row>
    <row r="54" spans="1:10" ht="36.75" customHeight="1" x14ac:dyDescent="0.25">
      <c r="A54" s="123"/>
      <c r="B54" s="128" t="s">
        <v>63</v>
      </c>
      <c r="C54" s="192" t="s">
        <v>64</v>
      </c>
      <c r="D54" s="193"/>
      <c r="E54" s="193"/>
      <c r="F54" s="135" t="s">
        <v>26</v>
      </c>
      <c r="G54" s="136"/>
      <c r="H54" s="136"/>
      <c r="I54" s="136">
        <f>'8001 8001 Pol'!G13</f>
        <v>0</v>
      </c>
      <c r="J54" s="132" t="str">
        <f>IF(I63=0,"",I54/I63*100)</f>
        <v/>
      </c>
    </row>
    <row r="55" spans="1:10" ht="36.75" customHeight="1" x14ac:dyDescent="0.25">
      <c r="A55" s="123"/>
      <c r="B55" s="128" t="s">
        <v>65</v>
      </c>
      <c r="C55" s="192" t="s">
        <v>66</v>
      </c>
      <c r="D55" s="193"/>
      <c r="E55" s="193"/>
      <c r="F55" s="135" t="s">
        <v>26</v>
      </c>
      <c r="G55" s="136"/>
      <c r="H55" s="136"/>
      <c r="I55" s="136">
        <f>'8001 8001 Pol'!G16</f>
        <v>0</v>
      </c>
      <c r="J55" s="132" t="str">
        <f>IF(I63=0,"",I55/I63*100)</f>
        <v/>
      </c>
    </row>
    <row r="56" spans="1:10" ht="36.75" customHeight="1" x14ac:dyDescent="0.25">
      <c r="A56" s="123"/>
      <c r="B56" s="128" t="s">
        <v>67</v>
      </c>
      <c r="C56" s="192" t="s">
        <v>68</v>
      </c>
      <c r="D56" s="193"/>
      <c r="E56" s="193"/>
      <c r="F56" s="135" t="s">
        <v>26</v>
      </c>
      <c r="G56" s="136"/>
      <c r="H56" s="136"/>
      <c r="I56" s="136">
        <f>'8001 8001 Pol'!G20</f>
        <v>0</v>
      </c>
      <c r="J56" s="132" t="str">
        <f>IF(I63=0,"",I56/I63*100)</f>
        <v/>
      </c>
    </row>
    <row r="57" spans="1:10" ht="36.75" customHeight="1" x14ac:dyDescent="0.25">
      <c r="A57" s="123"/>
      <c r="B57" s="128" t="s">
        <v>69</v>
      </c>
      <c r="C57" s="192" t="s">
        <v>70</v>
      </c>
      <c r="D57" s="193"/>
      <c r="E57" s="193"/>
      <c r="F57" s="135" t="s">
        <v>27</v>
      </c>
      <c r="G57" s="136"/>
      <c r="H57" s="136"/>
      <c r="I57" s="136">
        <f>'8001 8001 Pol'!G22</f>
        <v>0</v>
      </c>
      <c r="J57" s="132" t="str">
        <f>IF(I63=0,"",I57/I63*100)</f>
        <v/>
      </c>
    </row>
    <row r="58" spans="1:10" ht="36.75" customHeight="1" x14ac:dyDescent="0.25">
      <c r="A58" s="123"/>
      <c r="B58" s="128" t="s">
        <v>71</v>
      </c>
      <c r="C58" s="192" t="s">
        <v>72</v>
      </c>
      <c r="D58" s="193"/>
      <c r="E58" s="193"/>
      <c r="F58" s="135" t="s">
        <v>27</v>
      </c>
      <c r="G58" s="136"/>
      <c r="H58" s="136"/>
      <c r="I58" s="136">
        <f>'8001 8001 Pol'!G26</f>
        <v>0</v>
      </c>
      <c r="J58" s="132" t="str">
        <f>IF(I63=0,"",I58/I63*100)</f>
        <v/>
      </c>
    </row>
    <row r="59" spans="1:10" ht="36.75" customHeight="1" x14ac:dyDescent="0.25">
      <c r="A59" s="123"/>
      <c r="B59" s="128" t="s">
        <v>73</v>
      </c>
      <c r="C59" s="192" t="s">
        <v>74</v>
      </c>
      <c r="D59" s="193"/>
      <c r="E59" s="193"/>
      <c r="F59" s="135" t="s">
        <v>27</v>
      </c>
      <c r="G59" s="136"/>
      <c r="H59" s="136"/>
      <c r="I59" s="136">
        <f>'8001 8001 Pol'!G36</f>
        <v>0</v>
      </c>
      <c r="J59" s="132" t="str">
        <f>IF(I63=0,"",I59/I63*100)</f>
        <v/>
      </c>
    </row>
    <row r="60" spans="1:10" ht="36.75" customHeight="1" x14ac:dyDescent="0.25">
      <c r="A60" s="123"/>
      <c r="B60" s="128" t="s">
        <v>75</v>
      </c>
      <c r="C60" s="192" t="s">
        <v>76</v>
      </c>
      <c r="D60" s="193"/>
      <c r="E60" s="193"/>
      <c r="F60" s="135" t="s">
        <v>27</v>
      </c>
      <c r="G60" s="136"/>
      <c r="H60" s="136"/>
      <c r="I60" s="136">
        <f>'8001 8001 Pol'!G41</f>
        <v>0</v>
      </c>
      <c r="J60" s="132" t="str">
        <f>IF(I63=0,"",I60/I63*100)</f>
        <v/>
      </c>
    </row>
    <row r="61" spans="1:10" ht="36.75" customHeight="1" x14ac:dyDescent="0.25">
      <c r="A61" s="123"/>
      <c r="B61" s="128" t="s">
        <v>77</v>
      </c>
      <c r="C61" s="192" t="s">
        <v>78</v>
      </c>
      <c r="D61" s="193"/>
      <c r="E61" s="193"/>
      <c r="F61" s="135" t="s">
        <v>79</v>
      </c>
      <c r="G61" s="136"/>
      <c r="H61" s="136"/>
      <c r="I61" s="136">
        <f>'8001 8001 Pol'!G43</f>
        <v>0</v>
      </c>
      <c r="J61" s="132" t="str">
        <f>IF(I63=0,"",I61/I63*100)</f>
        <v/>
      </c>
    </row>
    <row r="62" spans="1:10" ht="36.75" customHeight="1" x14ac:dyDescent="0.25">
      <c r="A62" s="123"/>
      <c r="B62" s="128" t="s">
        <v>80</v>
      </c>
      <c r="C62" s="192" t="s">
        <v>30</v>
      </c>
      <c r="D62" s="193"/>
      <c r="E62" s="193"/>
      <c r="F62" s="135" t="s">
        <v>80</v>
      </c>
      <c r="G62" s="136"/>
      <c r="H62" s="136"/>
      <c r="I62" s="136">
        <f>'8001 8001 Pol'!G52</f>
        <v>0</v>
      </c>
      <c r="J62" s="132" t="str">
        <f>IF(I63=0,"",I62/I63*100)</f>
        <v/>
      </c>
    </row>
    <row r="63" spans="1:10" ht="25.5" customHeight="1" x14ac:dyDescent="0.25">
      <c r="A63" s="124"/>
      <c r="B63" s="129" t="s">
        <v>1</v>
      </c>
      <c r="C63" s="130"/>
      <c r="D63" s="131"/>
      <c r="E63" s="131"/>
      <c r="F63" s="137"/>
      <c r="G63" s="138"/>
      <c r="H63" s="138"/>
      <c r="I63" s="138">
        <f>SUM(I52:I62)</f>
        <v>0</v>
      </c>
      <c r="J63" s="133">
        <f>SUM(J52:J62)</f>
        <v>0</v>
      </c>
    </row>
    <row r="64" spans="1:10" x14ac:dyDescent="0.25">
      <c r="F64" s="87"/>
      <c r="G64" s="87"/>
      <c r="H64" s="87"/>
      <c r="I64" s="87"/>
      <c r="J64" s="134"/>
    </row>
    <row r="65" spans="6:10" x14ac:dyDescent="0.25">
      <c r="F65" s="87"/>
      <c r="G65" s="87"/>
      <c r="H65" s="87"/>
      <c r="I65" s="87"/>
      <c r="J65" s="134"/>
    </row>
    <row r="66" spans="6:10" x14ac:dyDescent="0.25">
      <c r="F66" s="87"/>
      <c r="G66" s="87"/>
      <c r="H66" s="87"/>
      <c r="I66" s="87"/>
      <c r="J66" s="134"/>
    </row>
  </sheetData>
  <sheetProtection algorithmName="SHA-512" hashValue="4vXKLET/rVuvP/T1K2sMBJGeeaEONw50uV6UsXsyX183w4yEyhFCjsuZZiFAf8mLs58Jv5AJIgT8EQdopv4Zpg==" saltValue="kh45oHifNqAzkflnHELr4Q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44" t="s">
        <v>7</v>
      </c>
      <c r="B1" s="244"/>
      <c r="C1" s="245"/>
      <c r="D1" s="244"/>
      <c r="E1" s="244"/>
      <c r="F1" s="244"/>
      <c r="G1" s="244"/>
    </row>
    <row r="2" spans="1:7" ht="24.9" customHeight="1" x14ac:dyDescent="0.25">
      <c r="A2" s="50" t="s">
        <v>8</v>
      </c>
      <c r="B2" s="49"/>
      <c r="C2" s="246"/>
      <c r="D2" s="246"/>
      <c r="E2" s="246"/>
      <c r="F2" s="246"/>
      <c r="G2" s="247"/>
    </row>
    <row r="3" spans="1:7" ht="24.9" customHeight="1" x14ac:dyDescent="0.25">
      <c r="A3" s="50" t="s">
        <v>9</v>
      </c>
      <c r="B3" s="49"/>
      <c r="C3" s="246"/>
      <c r="D3" s="246"/>
      <c r="E3" s="246"/>
      <c r="F3" s="246"/>
      <c r="G3" s="247"/>
    </row>
    <row r="4" spans="1:7" ht="24.9" customHeight="1" x14ac:dyDescent="0.25">
      <c r="A4" s="50" t="s">
        <v>10</v>
      </c>
      <c r="B4" s="49"/>
      <c r="C4" s="246"/>
      <c r="D4" s="246"/>
      <c r="E4" s="246"/>
      <c r="F4" s="246"/>
      <c r="G4" s="247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7B7F5-820D-4B8A-A69B-9201A79F509C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C13" sqref="C13"/>
    </sheetView>
  </sheetViews>
  <sheetFormatPr defaultRowHeight="13.2" outlineLevelRow="2" x14ac:dyDescent="0.25"/>
  <cols>
    <col min="1" max="1" width="3.44140625" customWidth="1"/>
    <col min="2" max="2" width="12.5546875" style="121" customWidth="1"/>
    <col min="3" max="3" width="38.33203125" style="121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25" width="0" hidden="1" customWidth="1"/>
    <col min="29" max="29" width="0" hidden="1" customWidth="1"/>
    <col min="31" max="41" width="0" hidden="1" customWidth="1"/>
    <col min="53" max="53" width="73.6640625" customWidth="1"/>
  </cols>
  <sheetData>
    <row r="1" spans="1:60" ht="15.75" customHeight="1" x14ac:dyDescent="0.3">
      <c r="A1" s="248" t="s">
        <v>7</v>
      </c>
      <c r="B1" s="248"/>
      <c r="C1" s="248"/>
      <c r="D1" s="248"/>
      <c r="E1" s="248"/>
      <c r="F1" s="248"/>
      <c r="G1" s="248"/>
      <c r="AG1" t="s">
        <v>82</v>
      </c>
    </row>
    <row r="2" spans="1:60" ht="24.9" customHeight="1" x14ac:dyDescent="0.25">
      <c r="A2" s="140" t="s">
        <v>8</v>
      </c>
      <c r="B2" s="49" t="s">
        <v>43</v>
      </c>
      <c r="C2" s="249" t="s">
        <v>44</v>
      </c>
      <c r="D2" s="250"/>
      <c r="E2" s="250"/>
      <c r="F2" s="250"/>
      <c r="G2" s="251"/>
      <c r="AG2" t="s">
        <v>83</v>
      </c>
    </row>
    <row r="3" spans="1:60" ht="24.9" customHeight="1" x14ac:dyDescent="0.25">
      <c r="A3" s="140" t="s">
        <v>9</v>
      </c>
      <c r="B3" s="49" t="s">
        <v>43</v>
      </c>
      <c r="C3" s="249" t="s">
        <v>45</v>
      </c>
      <c r="D3" s="250"/>
      <c r="E3" s="250"/>
      <c r="F3" s="250"/>
      <c r="G3" s="251"/>
      <c r="AC3" s="121" t="s">
        <v>83</v>
      </c>
      <c r="AG3" t="s">
        <v>84</v>
      </c>
    </row>
    <row r="4" spans="1:60" ht="24.9" customHeight="1" x14ac:dyDescent="0.25">
      <c r="A4" s="141" t="s">
        <v>10</v>
      </c>
      <c r="B4" s="142" t="s">
        <v>43</v>
      </c>
      <c r="C4" s="252" t="s">
        <v>44</v>
      </c>
      <c r="D4" s="253"/>
      <c r="E4" s="253"/>
      <c r="F4" s="253"/>
      <c r="G4" s="254"/>
      <c r="AG4" t="s">
        <v>85</v>
      </c>
    </row>
    <row r="5" spans="1:60" x14ac:dyDescent="0.25">
      <c r="D5" s="10"/>
    </row>
    <row r="6" spans="1:60" ht="39.6" x14ac:dyDescent="0.25">
      <c r="A6" s="144" t="s">
        <v>86</v>
      </c>
      <c r="B6" s="146" t="s">
        <v>87</v>
      </c>
      <c r="C6" s="146" t="s">
        <v>88</v>
      </c>
      <c r="D6" s="145" t="s">
        <v>89</v>
      </c>
      <c r="E6" s="144" t="s">
        <v>90</v>
      </c>
      <c r="F6" s="143" t="s">
        <v>91</v>
      </c>
      <c r="G6" s="144" t="s">
        <v>31</v>
      </c>
      <c r="H6" s="147" t="s">
        <v>32</v>
      </c>
      <c r="I6" s="147" t="s">
        <v>92</v>
      </c>
      <c r="J6" s="147" t="s">
        <v>33</v>
      </c>
      <c r="K6" s="147" t="s">
        <v>93</v>
      </c>
      <c r="L6" s="147" t="s">
        <v>94</v>
      </c>
      <c r="M6" s="147" t="s">
        <v>95</v>
      </c>
      <c r="N6" s="147" t="s">
        <v>96</v>
      </c>
      <c r="O6" s="147" t="s">
        <v>97</v>
      </c>
      <c r="P6" s="147" t="s">
        <v>98</v>
      </c>
      <c r="Q6" s="147" t="s">
        <v>99</v>
      </c>
      <c r="R6" s="147" t="s">
        <v>100</v>
      </c>
      <c r="S6" s="147" t="s">
        <v>101</v>
      </c>
      <c r="T6" s="147" t="s">
        <v>102</v>
      </c>
      <c r="U6" s="147" t="s">
        <v>103</v>
      </c>
      <c r="V6" s="147" t="s">
        <v>104</v>
      </c>
      <c r="W6" s="147" t="s">
        <v>105</v>
      </c>
      <c r="X6" s="147" t="s">
        <v>106</v>
      </c>
      <c r="Y6" s="147" t="s">
        <v>107</v>
      </c>
    </row>
    <row r="7" spans="1:60" hidden="1" x14ac:dyDescent="0.25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25">
      <c r="A8" s="163" t="s">
        <v>108</v>
      </c>
      <c r="B8" s="164" t="s">
        <v>59</v>
      </c>
      <c r="C8" s="184" t="s">
        <v>60</v>
      </c>
      <c r="D8" s="165"/>
      <c r="E8" s="166"/>
      <c r="F8" s="167"/>
      <c r="G8" s="168">
        <f>SUMIF(AG9:AG9,"&lt;&gt;NOR",G9:G9)</f>
        <v>0</v>
      </c>
      <c r="H8" s="162"/>
      <c r="I8" s="162">
        <f>SUM(I9:I9)</f>
        <v>0</v>
      </c>
      <c r="J8" s="162"/>
      <c r="K8" s="162">
        <f>SUM(K9:K9)</f>
        <v>0</v>
      </c>
      <c r="L8" s="162"/>
      <c r="M8" s="162">
        <f>SUM(M9:M9)</f>
        <v>0</v>
      </c>
      <c r="N8" s="161"/>
      <c r="O8" s="161">
        <f>SUM(O9:O9)</f>
        <v>11.9</v>
      </c>
      <c r="P8" s="161"/>
      <c r="Q8" s="161">
        <f>SUM(Q9:Q9)</f>
        <v>0</v>
      </c>
      <c r="R8" s="162"/>
      <c r="S8" s="162"/>
      <c r="T8" s="162"/>
      <c r="U8" s="162"/>
      <c r="V8" s="162">
        <f>SUM(V9:V9)</f>
        <v>56.94</v>
      </c>
      <c r="W8" s="162"/>
      <c r="X8" s="162"/>
      <c r="Y8" s="162"/>
      <c r="AG8" t="s">
        <v>109</v>
      </c>
    </row>
    <row r="9" spans="1:60" ht="20.399999999999999" outlineLevel="1" x14ac:dyDescent="0.25">
      <c r="A9" s="176">
        <v>1</v>
      </c>
      <c r="B9" s="177" t="s">
        <v>110</v>
      </c>
      <c r="C9" s="185" t="s">
        <v>111</v>
      </c>
      <c r="D9" s="178" t="s">
        <v>112</v>
      </c>
      <c r="E9" s="179">
        <v>102</v>
      </c>
      <c r="F9" s="180"/>
      <c r="G9" s="181">
        <f>ROUND(E9*F9,2)</f>
        <v>0</v>
      </c>
      <c r="H9" s="160"/>
      <c r="I9" s="159">
        <f>ROUND(E9*H9,2)</f>
        <v>0</v>
      </c>
      <c r="J9" s="160"/>
      <c r="K9" s="159">
        <f>ROUND(E9*J9,2)</f>
        <v>0</v>
      </c>
      <c r="L9" s="159">
        <v>21</v>
      </c>
      <c r="M9" s="159">
        <f>G9*(1+L9/100)</f>
        <v>0</v>
      </c>
      <c r="N9" s="158">
        <v>0.11662</v>
      </c>
      <c r="O9" s="158">
        <f>ROUND(E9*N9,2)</f>
        <v>11.9</v>
      </c>
      <c r="P9" s="158">
        <v>0</v>
      </c>
      <c r="Q9" s="158">
        <f>ROUND(E9*P9,2)</f>
        <v>0</v>
      </c>
      <c r="R9" s="159"/>
      <c r="S9" s="159" t="s">
        <v>113</v>
      </c>
      <c r="T9" s="159" t="s">
        <v>114</v>
      </c>
      <c r="U9" s="159">
        <v>0.55820000000000003</v>
      </c>
      <c r="V9" s="159">
        <f>ROUND(E9*U9,2)</f>
        <v>56.94</v>
      </c>
      <c r="W9" s="159"/>
      <c r="X9" s="159" t="s">
        <v>115</v>
      </c>
      <c r="Y9" s="159" t="s">
        <v>116</v>
      </c>
      <c r="Z9" s="148"/>
      <c r="AA9" s="148"/>
      <c r="AB9" s="148"/>
      <c r="AC9" s="148"/>
      <c r="AD9" s="148"/>
      <c r="AE9" s="148"/>
      <c r="AF9" s="148"/>
      <c r="AG9" s="148" t="s">
        <v>117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x14ac:dyDescent="0.25">
      <c r="A10" s="163" t="s">
        <v>108</v>
      </c>
      <c r="B10" s="164" t="s">
        <v>61</v>
      </c>
      <c r="C10" s="184" t="s">
        <v>62</v>
      </c>
      <c r="D10" s="165"/>
      <c r="E10" s="166"/>
      <c r="F10" s="167"/>
      <c r="G10" s="168">
        <f>SUMIF(AG11:AG12,"&lt;&gt;NOR",G11:G12)</f>
        <v>0</v>
      </c>
      <c r="H10" s="162"/>
      <c r="I10" s="162">
        <f>SUM(I11:I12)</f>
        <v>0</v>
      </c>
      <c r="J10" s="162"/>
      <c r="K10" s="162">
        <f>SUM(K11:K12)</f>
        <v>0</v>
      </c>
      <c r="L10" s="162"/>
      <c r="M10" s="162">
        <f>SUM(M11:M12)</f>
        <v>0</v>
      </c>
      <c r="N10" s="161"/>
      <c r="O10" s="161">
        <f>SUM(O11:O12)</f>
        <v>0.79</v>
      </c>
      <c r="P10" s="161"/>
      <c r="Q10" s="161">
        <f>SUM(Q11:Q12)</f>
        <v>0</v>
      </c>
      <c r="R10" s="162"/>
      <c r="S10" s="162"/>
      <c r="T10" s="162"/>
      <c r="U10" s="162"/>
      <c r="V10" s="162">
        <f>SUM(V11:V12)</f>
        <v>32.5</v>
      </c>
      <c r="W10" s="162"/>
      <c r="X10" s="162"/>
      <c r="Y10" s="162"/>
      <c r="AG10" t="s">
        <v>109</v>
      </c>
    </row>
    <row r="11" spans="1:60" outlineLevel="1" x14ac:dyDescent="0.25">
      <c r="A11" s="176">
        <v>2</v>
      </c>
      <c r="B11" s="177" t="s">
        <v>118</v>
      </c>
      <c r="C11" s="185" t="s">
        <v>119</v>
      </c>
      <c r="D11" s="178" t="s">
        <v>120</v>
      </c>
      <c r="E11" s="179">
        <v>125</v>
      </c>
      <c r="F11" s="180"/>
      <c r="G11" s="181">
        <f>ROUND(E11*F11,2)</f>
        <v>0</v>
      </c>
      <c r="H11" s="160"/>
      <c r="I11" s="159">
        <f>ROUND(E11*H11,2)</f>
        <v>0</v>
      </c>
      <c r="J11" s="160"/>
      <c r="K11" s="159">
        <f>ROUND(E11*J11,2)</f>
        <v>0</v>
      </c>
      <c r="L11" s="159">
        <v>21</v>
      </c>
      <c r="M11" s="159">
        <f>G11*(1+L11/100)</f>
        <v>0</v>
      </c>
      <c r="N11" s="158">
        <v>6.3400000000000001E-3</v>
      </c>
      <c r="O11" s="158">
        <f>ROUND(E11*N11,2)</f>
        <v>0.79</v>
      </c>
      <c r="P11" s="158">
        <v>0</v>
      </c>
      <c r="Q11" s="158">
        <f>ROUND(E11*P11,2)</f>
        <v>0</v>
      </c>
      <c r="R11" s="159"/>
      <c r="S11" s="159" t="s">
        <v>121</v>
      </c>
      <c r="T11" s="159" t="s">
        <v>114</v>
      </c>
      <c r="U11" s="159">
        <v>0.26</v>
      </c>
      <c r="V11" s="159">
        <f>ROUND(E11*U11,2)</f>
        <v>32.5</v>
      </c>
      <c r="W11" s="159"/>
      <c r="X11" s="159" t="s">
        <v>115</v>
      </c>
      <c r="Y11" s="159" t="s">
        <v>116</v>
      </c>
      <c r="Z11" s="148"/>
      <c r="AA11" s="148"/>
      <c r="AB11" s="148"/>
      <c r="AC11" s="148"/>
      <c r="AD11" s="148"/>
      <c r="AE11" s="148"/>
      <c r="AF11" s="148"/>
      <c r="AG11" s="148" t="s">
        <v>117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5">
      <c r="A12" s="176">
        <v>3</v>
      </c>
      <c r="B12" s="177" t="s">
        <v>122</v>
      </c>
      <c r="C12" s="185" t="s">
        <v>123</v>
      </c>
      <c r="D12" s="178" t="s">
        <v>124</v>
      </c>
      <c r="E12" s="179">
        <v>60</v>
      </c>
      <c r="F12" s="180"/>
      <c r="G12" s="181">
        <f>ROUND(E12*F12,2)</f>
        <v>0</v>
      </c>
      <c r="H12" s="160"/>
      <c r="I12" s="159">
        <f>ROUND(E12*H12,2)</f>
        <v>0</v>
      </c>
      <c r="J12" s="160"/>
      <c r="K12" s="159">
        <f>ROUND(E12*J12,2)</f>
        <v>0</v>
      </c>
      <c r="L12" s="159">
        <v>21</v>
      </c>
      <c r="M12" s="159">
        <f>G12*(1+L12/100)</f>
        <v>0</v>
      </c>
      <c r="N12" s="158">
        <v>0</v>
      </c>
      <c r="O12" s="158">
        <f>ROUND(E12*N12,2)</f>
        <v>0</v>
      </c>
      <c r="P12" s="158">
        <v>0</v>
      </c>
      <c r="Q12" s="158">
        <f>ROUND(E12*P12,2)</f>
        <v>0</v>
      </c>
      <c r="R12" s="159"/>
      <c r="S12" s="159" t="s">
        <v>113</v>
      </c>
      <c r="T12" s="159" t="s">
        <v>114</v>
      </c>
      <c r="U12" s="159">
        <v>0</v>
      </c>
      <c r="V12" s="159">
        <f>ROUND(E12*U12,2)</f>
        <v>0</v>
      </c>
      <c r="W12" s="159"/>
      <c r="X12" s="159" t="s">
        <v>115</v>
      </c>
      <c r="Y12" s="159" t="s">
        <v>116</v>
      </c>
      <c r="Z12" s="148"/>
      <c r="AA12" s="148"/>
      <c r="AB12" s="148"/>
      <c r="AC12" s="148"/>
      <c r="AD12" s="148"/>
      <c r="AE12" s="148"/>
      <c r="AF12" s="148"/>
      <c r="AG12" s="148" t="s">
        <v>117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ht="26.4" x14ac:dyDescent="0.25">
      <c r="A13" s="163" t="s">
        <v>108</v>
      </c>
      <c r="B13" s="164" t="s">
        <v>63</v>
      </c>
      <c r="C13" s="184" t="s">
        <v>64</v>
      </c>
      <c r="D13" s="165"/>
      <c r="E13" s="166"/>
      <c r="F13" s="167"/>
      <c r="G13" s="168">
        <f>SUMIF(AG14:AG15,"&lt;&gt;NOR",G14:G15)</f>
        <v>0</v>
      </c>
      <c r="H13" s="162"/>
      <c r="I13" s="162">
        <f>SUM(I14:I15)</f>
        <v>0</v>
      </c>
      <c r="J13" s="162"/>
      <c r="K13" s="162">
        <f>SUM(K14:K15)</f>
        <v>0</v>
      </c>
      <c r="L13" s="162"/>
      <c r="M13" s="162">
        <f>SUM(M14:M15)</f>
        <v>0</v>
      </c>
      <c r="N13" s="161"/>
      <c r="O13" s="161">
        <f>SUM(O14:O15)</f>
        <v>0</v>
      </c>
      <c r="P13" s="161"/>
      <c r="Q13" s="161">
        <f>SUM(Q14:Q15)</f>
        <v>0</v>
      </c>
      <c r="R13" s="162"/>
      <c r="S13" s="162"/>
      <c r="T13" s="162"/>
      <c r="U13" s="162"/>
      <c r="V13" s="162">
        <f>SUM(V14:V15)</f>
        <v>69.83</v>
      </c>
      <c r="W13" s="162"/>
      <c r="X13" s="162"/>
      <c r="Y13" s="162"/>
      <c r="AG13" t="s">
        <v>109</v>
      </c>
    </row>
    <row r="14" spans="1:60" outlineLevel="1" x14ac:dyDescent="0.25">
      <c r="A14" s="176">
        <v>4</v>
      </c>
      <c r="B14" s="177" t="s">
        <v>125</v>
      </c>
      <c r="C14" s="185" t="s">
        <v>126</v>
      </c>
      <c r="D14" s="178" t="s">
        <v>120</v>
      </c>
      <c r="E14" s="179">
        <v>206</v>
      </c>
      <c r="F14" s="180"/>
      <c r="G14" s="181">
        <f>ROUND(E14*F14,2)</f>
        <v>0</v>
      </c>
      <c r="H14" s="160"/>
      <c r="I14" s="159">
        <f>ROUND(E14*H14,2)</f>
        <v>0</v>
      </c>
      <c r="J14" s="160"/>
      <c r="K14" s="159">
        <f>ROUND(E14*J14,2)</f>
        <v>0</v>
      </c>
      <c r="L14" s="159">
        <v>21</v>
      </c>
      <c r="M14" s="159">
        <f>G14*(1+L14/100)</f>
        <v>0</v>
      </c>
      <c r="N14" s="158">
        <v>0</v>
      </c>
      <c r="O14" s="158">
        <f>ROUND(E14*N14,2)</f>
        <v>0</v>
      </c>
      <c r="P14" s="158">
        <v>0</v>
      </c>
      <c r="Q14" s="158">
        <f>ROUND(E14*P14,2)</f>
        <v>0</v>
      </c>
      <c r="R14" s="159"/>
      <c r="S14" s="159" t="s">
        <v>121</v>
      </c>
      <c r="T14" s="159" t="s">
        <v>114</v>
      </c>
      <c r="U14" s="159">
        <v>0.13900000000000001</v>
      </c>
      <c r="V14" s="159">
        <f>ROUND(E14*U14,2)</f>
        <v>28.63</v>
      </c>
      <c r="W14" s="159"/>
      <c r="X14" s="159" t="s">
        <v>115</v>
      </c>
      <c r="Y14" s="159" t="s">
        <v>116</v>
      </c>
      <c r="Z14" s="148"/>
      <c r="AA14" s="148"/>
      <c r="AB14" s="148"/>
      <c r="AC14" s="148"/>
      <c r="AD14" s="148"/>
      <c r="AE14" s="148"/>
      <c r="AF14" s="148"/>
      <c r="AG14" s="148" t="s">
        <v>117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5">
      <c r="A15" s="176">
        <v>5</v>
      </c>
      <c r="B15" s="177" t="s">
        <v>127</v>
      </c>
      <c r="C15" s="185" t="s">
        <v>128</v>
      </c>
      <c r="D15" s="178" t="s">
        <v>120</v>
      </c>
      <c r="E15" s="179">
        <v>206</v>
      </c>
      <c r="F15" s="180"/>
      <c r="G15" s="181">
        <f>ROUND(E15*F15,2)</f>
        <v>0</v>
      </c>
      <c r="H15" s="160"/>
      <c r="I15" s="159">
        <f>ROUND(E15*H15,2)</f>
        <v>0</v>
      </c>
      <c r="J15" s="160"/>
      <c r="K15" s="159">
        <f>ROUND(E15*J15,2)</f>
        <v>0</v>
      </c>
      <c r="L15" s="159">
        <v>21</v>
      </c>
      <c r="M15" s="159">
        <f>G15*(1+L15/100)</f>
        <v>0</v>
      </c>
      <c r="N15" s="158">
        <v>0</v>
      </c>
      <c r="O15" s="158">
        <f>ROUND(E15*N15,2)</f>
        <v>0</v>
      </c>
      <c r="P15" s="158">
        <v>0</v>
      </c>
      <c r="Q15" s="158">
        <f>ROUND(E15*P15,2)</f>
        <v>0</v>
      </c>
      <c r="R15" s="159"/>
      <c r="S15" s="159" t="s">
        <v>121</v>
      </c>
      <c r="T15" s="159" t="s">
        <v>114</v>
      </c>
      <c r="U15" s="159">
        <v>0.2</v>
      </c>
      <c r="V15" s="159">
        <f>ROUND(E15*U15,2)</f>
        <v>41.2</v>
      </c>
      <c r="W15" s="159"/>
      <c r="X15" s="159" t="s">
        <v>115</v>
      </c>
      <c r="Y15" s="159" t="s">
        <v>116</v>
      </c>
      <c r="Z15" s="148"/>
      <c r="AA15" s="148"/>
      <c r="AB15" s="148"/>
      <c r="AC15" s="148"/>
      <c r="AD15" s="148"/>
      <c r="AE15" s="148"/>
      <c r="AF15" s="148"/>
      <c r="AG15" s="148" t="s">
        <v>117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x14ac:dyDescent="0.25">
      <c r="A16" s="163" t="s">
        <v>108</v>
      </c>
      <c r="B16" s="164" t="s">
        <v>65</v>
      </c>
      <c r="C16" s="184" t="s">
        <v>66</v>
      </c>
      <c r="D16" s="165"/>
      <c r="E16" s="166"/>
      <c r="F16" s="167"/>
      <c r="G16" s="168">
        <f>SUMIF(AG17:AG19,"&lt;&gt;NOR",G17:G19)</f>
        <v>0</v>
      </c>
      <c r="H16" s="162"/>
      <c r="I16" s="162">
        <f>SUM(I17:I19)</f>
        <v>0</v>
      </c>
      <c r="J16" s="162"/>
      <c r="K16" s="162">
        <f>SUM(K17:K19)</f>
        <v>0</v>
      </c>
      <c r="L16" s="162"/>
      <c r="M16" s="162">
        <f>SUM(M17:M19)</f>
        <v>0</v>
      </c>
      <c r="N16" s="161"/>
      <c r="O16" s="161">
        <f>SUM(O17:O19)</f>
        <v>0.09</v>
      </c>
      <c r="P16" s="161"/>
      <c r="Q16" s="161">
        <f>SUM(Q17:Q19)</f>
        <v>39.379999999999995</v>
      </c>
      <c r="R16" s="162"/>
      <c r="S16" s="162"/>
      <c r="T16" s="162"/>
      <c r="U16" s="162"/>
      <c r="V16" s="162">
        <f>SUM(V17:V19)</f>
        <v>166.11</v>
      </c>
      <c r="W16" s="162"/>
      <c r="X16" s="162"/>
      <c r="Y16" s="162"/>
      <c r="AG16" t="s">
        <v>109</v>
      </c>
    </row>
    <row r="17" spans="1:60" outlineLevel="1" x14ac:dyDescent="0.25">
      <c r="A17" s="176">
        <v>6</v>
      </c>
      <c r="B17" s="177" t="s">
        <v>129</v>
      </c>
      <c r="C17" s="185" t="s">
        <v>130</v>
      </c>
      <c r="D17" s="178" t="s">
        <v>120</v>
      </c>
      <c r="E17" s="179">
        <v>206</v>
      </c>
      <c r="F17" s="180"/>
      <c r="G17" s="181">
        <f>ROUND(E17*F17,2)</f>
        <v>0</v>
      </c>
      <c r="H17" s="160"/>
      <c r="I17" s="159">
        <f>ROUND(E17*H17,2)</f>
        <v>0</v>
      </c>
      <c r="J17" s="160"/>
      <c r="K17" s="159">
        <f>ROUND(E17*J17,2)</f>
        <v>0</v>
      </c>
      <c r="L17" s="159">
        <v>21</v>
      </c>
      <c r="M17" s="159">
        <f>G17*(1+L17/100)</f>
        <v>0</v>
      </c>
      <c r="N17" s="158">
        <v>0</v>
      </c>
      <c r="O17" s="158">
        <f>ROUND(E17*N17,2)</f>
        <v>0</v>
      </c>
      <c r="P17" s="158">
        <v>4.4999999999999998E-2</v>
      </c>
      <c r="Q17" s="158">
        <f>ROUND(E17*P17,2)</f>
        <v>9.27</v>
      </c>
      <c r="R17" s="159"/>
      <c r="S17" s="159" t="s">
        <v>121</v>
      </c>
      <c r="T17" s="159" t="s">
        <v>114</v>
      </c>
      <c r="U17" s="159">
        <v>0.13300000000000001</v>
      </c>
      <c r="V17" s="159">
        <f>ROUND(E17*U17,2)</f>
        <v>27.4</v>
      </c>
      <c r="W17" s="159"/>
      <c r="X17" s="159" t="s">
        <v>115</v>
      </c>
      <c r="Y17" s="159" t="s">
        <v>116</v>
      </c>
      <c r="Z17" s="148"/>
      <c r="AA17" s="148"/>
      <c r="AB17" s="148"/>
      <c r="AC17" s="148"/>
      <c r="AD17" s="148"/>
      <c r="AE17" s="148"/>
      <c r="AF17" s="148"/>
      <c r="AG17" s="148" t="s">
        <v>117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5">
      <c r="A18" s="176">
        <v>7</v>
      </c>
      <c r="B18" s="177" t="s">
        <v>131</v>
      </c>
      <c r="C18" s="185" t="s">
        <v>132</v>
      </c>
      <c r="D18" s="178" t="s">
        <v>133</v>
      </c>
      <c r="E18" s="179">
        <v>14.44</v>
      </c>
      <c r="F18" s="180"/>
      <c r="G18" s="181">
        <f>ROUND(E18*F18,2)</f>
        <v>0</v>
      </c>
      <c r="H18" s="160"/>
      <c r="I18" s="159">
        <f>ROUND(E18*H18,2)</f>
        <v>0</v>
      </c>
      <c r="J18" s="160"/>
      <c r="K18" s="159">
        <f>ROUND(E18*J18,2)</f>
        <v>0</v>
      </c>
      <c r="L18" s="159">
        <v>21</v>
      </c>
      <c r="M18" s="159">
        <f>G18*(1+L18/100)</f>
        <v>0</v>
      </c>
      <c r="N18" s="158">
        <v>0</v>
      </c>
      <c r="O18" s="158">
        <f>ROUND(E18*N18,2)</f>
        <v>0</v>
      </c>
      <c r="P18" s="158">
        <v>1.4</v>
      </c>
      <c r="Q18" s="158">
        <f>ROUND(E18*P18,2)</f>
        <v>20.22</v>
      </c>
      <c r="R18" s="159"/>
      <c r="S18" s="159" t="s">
        <v>121</v>
      </c>
      <c r="T18" s="159" t="s">
        <v>114</v>
      </c>
      <c r="U18" s="159">
        <v>1.2569999999999999</v>
      </c>
      <c r="V18" s="159">
        <f>ROUND(E18*U18,2)</f>
        <v>18.149999999999999</v>
      </c>
      <c r="W18" s="159"/>
      <c r="X18" s="159" t="s">
        <v>115</v>
      </c>
      <c r="Y18" s="159" t="s">
        <v>116</v>
      </c>
      <c r="Z18" s="148"/>
      <c r="AA18" s="148"/>
      <c r="AB18" s="148"/>
      <c r="AC18" s="148"/>
      <c r="AD18" s="148"/>
      <c r="AE18" s="148"/>
      <c r="AF18" s="148"/>
      <c r="AG18" s="148" t="s">
        <v>117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5">
      <c r="A19" s="176">
        <v>8</v>
      </c>
      <c r="B19" s="177" t="s">
        <v>134</v>
      </c>
      <c r="C19" s="185" t="s">
        <v>135</v>
      </c>
      <c r="D19" s="178" t="s">
        <v>112</v>
      </c>
      <c r="E19" s="179">
        <v>102</v>
      </c>
      <c r="F19" s="180"/>
      <c r="G19" s="181">
        <f>ROUND(E19*F19,2)</f>
        <v>0</v>
      </c>
      <c r="H19" s="160"/>
      <c r="I19" s="159">
        <f>ROUND(E19*H19,2)</f>
        <v>0</v>
      </c>
      <c r="J19" s="160"/>
      <c r="K19" s="159">
        <f>ROUND(E19*J19,2)</f>
        <v>0</v>
      </c>
      <c r="L19" s="159">
        <v>21</v>
      </c>
      <c r="M19" s="159">
        <f>G19*(1+L19/100)</f>
        <v>0</v>
      </c>
      <c r="N19" s="158">
        <v>9.1E-4</v>
      </c>
      <c r="O19" s="158">
        <f>ROUND(E19*N19,2)</f>
        <v>0.09</v>
      </c>
      <c r="P19" s="158">
        <v>9.7000000000000003E-2</v>
      </c>
      <c r="Q19" s="158">
        <f>ROUND(E19*P19,2)</f>
        <v>9.89</v>
      </c>
      <c r="R19" s="159"/>
      <c r="S19" s="159" t="s">
        <v>113</v>
      </c>
      <c r="T19" s="159" t="s">
        <v>114</v>
      </c>
      <c r="U19" s="159">
        <v>1.1819999999999999</v>
      </c>
      <c r="V19" s="159">
        <f>ROUND(E19*U19,2)</f>
        <v>120.56</v>
      </c>
      <c r="W19" s="159"/>
      <c r="X19" s="159" t="s">
        <v>115</v>
      </c>
      <c r="Y19" s="159" t="s">
        <v>116</v>
      </c>
      <c r="Z19" s="148"/>
      <c r="AA19" s="148"/>
      <c r="AB19" s="148"/>
      <c r="AC19" s="148"/>
      <c r="AD19" s="148"/>
      <c r="AE19" s="148"/>
      <c r="AF19" s="148"/>
      <c r="AG19" s="148" t="s">
        <v>117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x14ac:dyDescent="0.25">
      <c r="A20" s="163" t="s">
        <v>108</v>
      </c>
      <c r="B20" s="164" t="s">
        <v>67</v>
      </c>
      <c r="C20" s="184" t="s">
        <v>68</v>
      </c>
      <c r="D20" s="165"/>
      <c r="E20" s="166"/>
      <c r="F20" s="167"/>
      <c r="G20" s="168">
        <f>SUMIF(AG21:AG21,"&lt;&gt;NOR",G21:G21)</f>
        <v>0</v>
      </c>
      <c r="H20" s="162"/>
      <c r="I20" s="162">
        <f>SUM(I21:I21)</f>
        <v>0</v>
      </c>
      <c r="J20" s="162"/>
      <c r="K20" s="162">
        <f>SUM(K21:K21)</f>
        <v>0</v>
      </c>
      <c r="L20" s="162"/>
      <c r="M20" s="162">
        <f>SUM(M21:M21)</f>
        <v>0</v>
      </c>
      <c r="N20" s="161"/>
      <c r="O20" s="161">
        <f>SUM(O21:O21)</f>
        <v>0</v>
      </c>
      <c r="P20" s="161"/>
      <c r="Q20" s="161">
        <f>SUM(Q21:Q21)</f>
        <v>0</v>
      </c>
      <c r="R20" s="162"/>
      <c r="S20" s="162"/>
      <c r="T20" s="162"/>
      <c r="U20" s="162"/>
      <c r="V20" s="162">
        <f>SUM(V21:V21)</f>
        <v>32.94</v>
      </c>
      <c r="W20" s="162"/>
      <c r="X20" s="162"/>
      <c r="Y20" s="162"/>
      <c r="AG20" t="s">
        <v>109</v>
      </c>
    </row>
    <row r="21" spans="1:60" outlineLevel="1" x14ac:dyDescent="0.25">
      <c r="A21" s="176">
        <v>9</v>
      </c>
      <c r="B21" s="177" t="s">
        <v>136</v>
      </c>
      <c r="C21" s="185" t="s">
        <v>137</v>
      </c>
      <c r="D21" s="178" t="s">
        <v>138</v>
      </c>
      <c r="E21" s="179">
        <v>12.780559999999999</v>
      </c>
      <c r="F21" s="180"/>
      <c r="G21" s="181">
        <f>ROUND(E21*F21,2)</f>
        <v>0</v>
      </c>
      <c r="H21" s="160"/>
      <c r="I21" s="159">
        <f>ROUND(E21*H21,2)</f>
        <v>0</v>
      </c>
      <c r="J21" s="160"/>
      <c r="K21" s="159">
        <f>ROUND(E21*J21,2)</f>
        <v>0</v>
      </c>
      <c r="L21" s="159">
        <v>21</v>
      </c>
      <c r="M21" s="159">
        <f>G21*(1+L21/100)</f>
        <v>0</v>
      </c>
      <c r="N21" s="158">
        <v>0</v>
      </c>
      <c r="O21" s="158">
        <f>ROUND(E21*N21,2)</f>
        <v>0</v>
      </c>
      <c r="P21" s="158">
        <v>0</v>
      </c>
      <c r="Q21" s="158">
        <f>ROUND(E21*P21,2)</f>
        <v>0</v>
      </c>
      <c r="R21" s="159"/>
      <c r="S21" s="159" t="s">
        <v>121</v>
      </c>
      <c r="T21" s="159" t="s">
        <v>114</v>
      </c>
      <c r="U21" s="159">
        <v>2.577</v>
      </c>
      <c r="V21" s="159">
        <f>ROUND(E21*U21,2)</f>
        <v>32.94</v>
      </c>
      <c r="W21" s="159"/>
      <c r="X21" s="159" t="s">
        <v>115</v>
      </c>
      <c r="Y21" s="159" t="s">
        <v>116</v>
      </c>
      <c r="Z21" s="148"/>
      <c r="AA21" s="148"/>
      <c r="AB21" s="148"/>
      <c r="AC21" s="148"/>
      <c r="AD21" s="148"/>
      <c r="AE21" s="148"/>
      <c r="AF21" s="148"/>
      <c r="AG21" s="148" t="s">
        <v>139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x14ac:dyDescent="0.25">
      <c r="A22" s="163" t="s">
        <v>108</v>
      </c>
      <c r="B22" s="164" t="s">
        <v>69</v>
      </c>
      <c r="C22" s="184" t="s">
        <v>70</v>
      </c>
      <c r="D22" s="165"/>
      <c r="E22" s="166"/>
      <c r="F22" s="167"/>
      <c r="G22" s="168">
        <f>SUMIF(AG23:AG25,"&lt;&gt;NOR",G23:G25)</f>
        <v>0</v>
      </c>
      <c r="H22" s="162"/>
      <c r="I22" s="162">
        <f>SUM(I23:I25)</f>
        <v>0</v>
      </c>
      <c r="J22" s="162"/>
      <c r="K22" s="162">
        <f>SUM(K23:K25)</f>
        <v>0</v>
      </c>
      <c r="L22" s="162"/>
      <c r="M22" s="162">
        <f>SUM(M23:M25)</f>
        <v>0</v>
      </c>
      <c r="N22" s="161"/>
      <c r="O22" s="161">
        <f>SUM(O23:O25)</f>
        <v>3.89</v>
      </c>
      <c r="P22" s="161"/>
      <c r="Q22" s="161">
        <f>SUM(Q23:Q25)</f>
        <v>3.37</v>
      </c>
      <c r="R22" s="162"/>
      <c r="S22" s="162"/>
      <c r="T22" s="162"/>
      <c r="U22" s="162"/>
      <c r="V22" s="162">
        <f>SUM(V23:V25)</f>
        <v>131.84</v>
      </c>
      <c r="W22" s="162"/>
      <c r="X22" s="162"/>
      <c r="Y22" s="162"/>
      <c r="AG22" t="s">
        <v>109</v>
      </c>
    </row>
    <row r="23" spans="1:60" outlineLevel="1" x14ac:dyDescent="0.25">
      <c r="A23" s="176">
        <v>10</v>
      </c>
      <c r="B23" s="177" t="s">
        <v>140</v>
      </c>
      <c r="C23" s="185" t="s">
        <v>141</v>
      </c>
      <c r="D23" s="178" t="s">
        <v>133</v>
      </c>
      <c r="E23" s="179">
        <v>82.4</v>
      </c>
      <c r="F23" s="180"/>
      <c r="G23" s="181">
        <f>ROUND(E23*F23,2)</f>
        <v>0</v>
      </c>
      <c r="H23" s="160"/>
      <c r="I23" s="159">
        <f>ROUND(E23*H23,2)</f>
        <v>0</v>
      </c>
      <c r="J23" s="160"/>
      <c r="K23" s="159">
        <f>ROUND(E23*J23,2)</f>
        <v>0</v>
      </c>
      <c r="L23" s="159">
        <v>21</v>
      </c>
      <c r="M23" s="159">
        <f>G23*(1+L23/100)</f>
        <v>0</v>
      </c>
      <c r="N23" s="158">
        <v>0</v>
      </c>
      <c r="O23" s="158">
        <f>ROUND(E23*N23,2)</f>
        <v>0</v>
      </c>
      <c r="P23" s="158">
        <v>4.095E-2</v>
      </c>
      <c r="Q23" s="158">
        <f>ROUND(E23*P23,2)</f>
        <v>3.37</v>
      </c>
      <c r="R23" s="159"/>
      <c r="S23" s="159" t="s">
        <v>121</v>
      </c>
      <c r="T23" s="159" t="s">
        <v>114</v>
      </c>
      <c r="U23" s="159">
        <v>0.8</v>
      </c>
      <c r="V23" s="159">
        <f>ROUND(E23*U23,2)</f>
        <v>65.92</v>
      </c>
      <c r="W23" s="159"/>
      <c r="X23" s="159" t="s">
        <v>115</v>
      </c>
      <c r="Y23" s="159" t="s">
        <v>116</v>
      </c>
      <c r="Z23" s="148"/>
      <c r="AA23" s="148"/>
      <c r="AB23" s="148"/>
      <c r="AC23" s="148"/>
      <c r="AD23" s="148"/>
      <c r="AE23" s="148"/>
      <c r="AF23" s="148"/>
      <c r="AG23" s="148" t="s">
        <v>117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5">
      <c r="A24" s="170">
        <v>11</v>
      </c>
      <c r="B24" s="171" t="s">
        <v>142</v>
      </c>
      <c r="C24" s="186" t="s">
        <v>143</v>
      </c>
      <c r="D24" s="172" t="s">
        <v>133</v>
      </c>
      <c r="E24" s="173">
        <v>82.4</v>
      </c>
      <c r="F24" s="174"/>
      <c r="G24" s="175">
        <f>ROUND(E24*F24,2)</f>
        <v>0</v>
      </c>
      <c r="H24" s="160"/>
      <c r="I24" s="159">
        <f>ROUND(E24*H24,2)</f>
        <v>0</v>
      </c>
      <c r="J24" s="160"/>
      <c r="K24" s="159">
        <f>ROUND(E24*J24,2)</f>
        <v>0</v>
      </c>
      <c r="L24" s="159">
        <v>21</v>
      </c>
      <c r="M24" s="159">
        <f>G24*(1+L24/100)</f>
        <v>0</v>
      </c>
      <c r="N24" s="158">
        <v>4.725E-2</v>
      </c>
      <c r="O24" s="158">
        <f>ROUND(E24*N24,2)</f>
        <v>3.89</v>
      </c>
      <c r="P24" s="158">
        <v>0</v>
      </c>
      <c r="Q24" s="158">
        <f>ROUND(E24*P24,2)</f>
        <v>0</v>
      </c>
      <c r="R24" s="159"/>
      <c r="S24" s="159" t="s">
        <v>113</v>
      </c>
      <c r="T24" s="159" t="s">
        <v>114</v>
      </c>
      <c r="U24" s="159">
        <v>0.8</v>
      </c>
      <c r="V24" s="159">
        <f>ROUND(E24*U24,2)</f>
        <v>65.92</v>
      </c>
      <c r="W24" s="159"/>
      <c r="X24" s="159" t="s">
        <v>115</v>
      </c>
      <c r="Y24" s="159" t="s">
        <v>116</v>
      </c>
      <c r="Z24" s="148"/>
      <c r="AA24" s="148"/>
      <c r="AB24" s="148"/>
      <c r="AC24" s="148"/>
      <c r="AD24" s="148"/>
      <c r="AE24" s="148"/>
      <c r="AF24" s="148"/>
      <c r="AG24" s="148" t="s">
        <v>117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5">
      <c r="A25" s="155">
        <v>12</v>
      </c>
      <c r="B25" s="156" t="s">
        <v>144</v>
      </c>
      <c r="C25" s="187" t="s">
        <v>145</v>
      </c>
      <c r="D25" s="157" t="s">
        <v>0</v>
      </c>
      <c r="E25" s="182"/>
      <c r="F25" s="160"/>
      <c r="G25" s="159">
        <f>ROUND(E25*F25,2)</f>
        <v>0</v>
      </c>
      <c r="H25" s="160"/>
      <c r="I25" s="159">
        <f>ROUND(E25*H25,2)</f>
        <v>0</v>
      </c>
      <c r="J25" s="160"/>
      <c r="K25" s="159">
        <f>ROUND(E25*J25,2)</f>
        <v>0</v>
      </c>
      <c r="L25" s="159">
        <v>21</v>
      </c>
      <c r="M25" s="159">
        <f>G25*(1+L25/100)</f>
        <v>0</v>
      </c>
      <c r="N25" s="158">
        <v>0</v>
      </c>
      <c r="O25" s="158">
        <f>ROUND(E25*N25,2)</f>
        <v>0</v>
      </c>
      <c r="P25" s="158">
        <v>0</v>
      </c>
      <c r="Q25" s="158">
        <f>ROUND(E25*P25,2)</f>
        <v>0</v>
      </c>
      <c r="R25" s="159"/>
      <c r="S25" s="159" t="s">
        <v>121</v>
      </c>
      <c r="T25" s="159" t="s">
        <v>146</v>
      </c>
      <c r="U25" s="159">
        <v>0</v>
      </c>
      <c r="V25" s="159">
        <f>ROUND(E25*U25,2)</f>
        <v>0</v>
      </c>
      <c r="W25" s="159"/>
      <c r="X25" s="159" t="s">
        <v>147</v>
      </c>
      <c r="Y25" s="159" t="s">
        <v>116</v>
      </c>
      <c r="Z25" s="148"/>
      <c r="AA25" s="148"/>
      <c r="AB25" s="148"/>
      <c r="AC25" s="148"/>
      <c r="AD25" s="148"/>
      <c r="AE25" s="148"/>
      <c r="AF25" s="148"/>
      <c r="AG25" s="148" t="s">
        <v>148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x14ac:dyDescent="0.25">
      <c r="A26" s="163" t="s">
        <v>108</v>
      </c>
      <c r="B26" s="164" t="s">
        <v>71</v>
      </c>
      <c r="C26" s="184" t="s">
        <v>72</v>
      </c>
      <c r="D26" s="165"/>
      <c r="E26" s="166"/>
      <c r="F26" s="167"/>
      <c r="G26" s="168">
        <f>SUMIF(AG27:AG35,"&lt;&gt;NOR",G27:G35)</f>
        <v>0</v>
      </c>
      <c r="H26" s="162"/>
      <c r="I26" s="162">
        <f>SUM(I27:I35)</f>
        <v>0</v>
      </c>
      <c r="J26" s="162"/>
      <c r="K26" s="162">
        <f>SUM(K27:K35)</f>
        <v>0</v>
      </c>
      <c r="L26" s="162"/>
      <c r="M26" s="162">
        <f>SUM(M27:M35)</f>
        <v>0</v>
      </c>
      <c r="N26" s="161"/>
      <c r="O26" s="161">
        <f>SUM(O27:O35)</f>
        <v>6.3599999999999994</v>
      </c>
      <c r="P26" s="161"/>
      <c r="Q26" s="161">
        <f>SUM(Q27:Q35)</f>
        <v>3.71</v>
      </c>
      <c r="R26" s="162"/>
      <c r="S26" s="162"/>
      <c r="T26" s="162"/>
      <c r="U26" s="162"/>
      <c r="V26" s="162">
        <f>SUM(V27:V35)</f>
        <v>188.21</v>
      </c>
      <c r="W26" s="162"/>
      <c r="X26" s="162"/>
      <c r="Y26" s="162"/>
      <c r="AG26" t="s">
        <v>109</v>
      </c>
    </row>
    <row r="27" spans="1:60" outlineLevel="1" x14ac:dyDescent="0.25">
      <c r="A27" s="176">
        <v>13</v>
      </c>
      <c r="B27" s="177" t="s">
        <v>149</v>
      </c>
      <c r="C27" s="185" t="s">
        <v>150</v>
      </c>
      <c r="D27" s="178" t="s">
        <v>112</v>
      </c>
      <c r="E27" s="179">
        <v>340</v>
      </c>
      <c r="F27" s="180"/>
      <c r="G27" s="181">
        <f t="shared" ref="G27:G35" si="0">ROUND(E27*F27,2)</f>
        <v>0</v>
      </c>
      <c r="H27" s="160"/>
      <c r="I27" s="159">
        <f t="shared" ref="I27:I35" si="1">ROUND(E27*H27,2)</f>
        <v>0</v>
      </c>
      <c r="J27" s="160"/>
      <c r="K27" s="159">
        <f t="shared" ref="K27:K35" si="2">ROUND(E27*J27,2)</f>
        <v>0</v>
      </c>
      <c r="L27" s="159">
        <v>21</v>
      </c>
      <c r="M27" s="159">
        <f t="shared" ref="M27:M35" si="3">G27*(1+L27/100)</f>
        <v>0</v>
      </c>
      <c r="N27" s="158">
        <v>0</v>
      </c>
      <c r="O27" s="158">
        <f t="shared" ref="O27:O35" si="4">ROUND(E27*N27,2)</f>
        <v>0</v>
      </c>
      <c r="P27" s="158">
        <v>0</v>
      </c>
      <c r="Q27" s="158">
        <f t="shared" ref="Q27:Q35" si="5">ROUND(E27*P27,2)</f>
        <v>0</v>
      </c>
      <c r="R27" s="159"/>
      <c r="S27" s="159" t="s">
        <v>121</v>
      </c>
      <c r="T27" s="159" t="s">
        <v>114</v>
      </c>
      <c r="U27" s="159">
        <v>8.4000000000000005E-2</v>
      </c>
      <c r="V27" s="159">
        <f t="shared" ref="V27:V35" si="6">ROUND(E27*U27,2)</f>
        <v>28.56</v>
      </c>
      <c r="W27" s="159"/>
      <c r="X27" s="159" t="s">
        <v>115</v>
      </c>
      <c r="Y27" s="159" t="s">
        <v>116</v>
      </c>
      <c r="Z27" s="148"/>
      <c r="AA27" s="148"/>
      <c r="AB27" s="148"/>
      <c r="AC27" s="148"/>
      <c r="AD27" s="148"/>
      <c r="AE27" s="148"/>
      <c r="AF27" s="148"/>
      <c r="AG27" s="148" t="s">
        <v>117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5">
      <c r="A28" s="176">
        <v>14</v>
      </c>
      <c r="B28" s="177" t="s">
        <v>151</v>
      </c>
      <c r="C28" s="185" t="s">
        <v>152</v>
      </c>
      <c r="D28" s="178" t="s">
        <v>120</v>
      </c>
      <c r="E28" s="179">
        <v>206</v>
      </c>
      <c r="F28" s="180"/>
      <c r="G28" s="181">
        <f t="shared" si="0"/>
        <v>0</v>
      </c>
      <c r="H28" s="160"/>
      <c r="I28" s="159">
        <f t="shared" si="1"/>
        <v>0</v>
      </c>
      <c r="J28" s="160"/>
      <c r="K28" s="159">
        <f t="shared" si="2"/>
        <v>0</v>
      </c>
      <c r="L28" s="159">
        <v>21</v>
      </c>
      <c r="M28" s="159">
        <f t="shared" si="3"/>
        <v>0</v>
      </c>
      <c r="N28" s="158">
        <v>1.47E-3</v>
      </c>
      <c r="O28" s="158">
        <f t="shared" si="4"/>
        <v>0.3</v>
      </c>
      <c r="P28" s="158">
        <v>0</v>
      </c>
      <c r="Q28" s="158">
        <f t="shared" si="5"/>
        <v>0</v>
      </c>
      <c r="R28" s="159"/>
      <c r="S28" s="159" t="s">
        <v>113</v>
      </c>
      <c r="T28" s="159" t="s">
        <v>114</v>
      </c>
      <c r="U28" s="159">
        <v>0.08</v>
      </c>
      <c r="V28" s="159">
        <f t="shared" si="6"/>
        <v>16.48</v>
      </c>
      <c r="W28" s="159"/>
      <c r="X28" s="159" t="s">
        <v>115</v>
      </c>
      <c r="Y28" s="159" t="s">
        <v>116</v>
      </c>
      <c r="Z28" s="148"/>
      <c r="AA28" s="148"/>
      <c r="AB28" s="148"/>
      <c r="AC28" s="148"/>
      <c r="AD28" s="148"/>
      <c r="AE28" s="148"/>
      <c r="AF28" s="148"/>
      <c r="AG28" s="148" t="s">
        <v>117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5">
      <c r="A29" s="176">
        <v>15</v>
      </c>
      <c r="B29" s="177" t="s">
        <v>153</v>
      </c>
      <c r="C29" s="185" t="s">
        <v>154</v>
      </c>
      <c r="D29" s="178" t="s">
        <v>133</v>
      </c>
      <c r="E29" s="179">
        <v>11.3</v>
      </c>
      <c r="F29" s="180"/>
      <c r="G29" s="181">
        <f t="shared" si="0"/>
        <v>0</v>
      </c>
      <c r="H29" s="160"/>
      <c r="I29" s="159">
        <f t="shared" si="1"/>
        <v>0</v>
      </c>
      <c r="J29" s="160"/>
      <c r="K29" s="159">
        <f t="shared" si="2"/>
        <v>0</v>
      </c>
      <c r="L29" s="159">
        <v>21</v>
      </c>
      <c r="M29" s="159">
        <f t="shared" si="3"/>
        <v>0</v>
      </c>
      <c r="N29" s="158">
        <v>2.2970000000000001E-2</v>
      </c>
      <c r="O29" s="158">
        <f t="shared" si="4"/>
        <v>0.26</v>
      </c>
      <c r="P29" s="158">
        <v>0</v>
      </c>
      <c r="Q29" s="158">
        <f t="shared" si="5"/>
        <v>0</v>
      </c>
      <c r="R29" s="159"/>
      <c r="S29" s="159" t="s">
        <v>121</v>
      </c>
      <c r="T29" s="159" t="s">
        <v>114</v>
      </c>
      <c r="U29" s="159">
        <v>0</v>
      </c>
      <c r="V29" s="159">
        <f t="shared" si="6"/>
        <v>0</v>
      </c>
      <c r="W29" s="159"/>
      <c r="X29" s="159" t="s">
        <v>115</v>
      </c>
      <c r="Y29" s="159" t="s">
        <v>116</v>
      </c>
      <c r="Z29" s="148"/>
      <c r="AA29" s="148"/>
      <c r="AB29" s="148"/>
      <c r="AC29" s="148"/>
      <c r="AD29" s="148"/>
      <c r="AE29" s="148"/>
      <c r="AF29" s="148"/>
      <c r="AG29" s="148" t="s">
        <v>117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5">
      <c r="A30" s="176">
        <v>16</v>
      </c>
      <c r="B30" s="177" t="s">
        <v>155</v>
      </c>
      <c r="C30" s="185" t="s">
        <v>156</v>
      </c>
      <c r="D30" s="178" t="s">
        <v>120</v>
      </c>
      <c r="E30" s="179">
        <v>206</v>
      </c>
      <c r="F30" s="180"/>
      <c r="G30" s="181">
        <f t="shared" si="0"/>
        <v>0</v>
      </c>
      <c r="H30" s="160"/>
      <c r="I30" s="159">
        <f t="shared" si="1"/>
        <v>0</v>
      </c>
      <c r="J30" s="160"/>
      <c r="K30" s="159">
        <f t="shared" si="2"/>
        <v>0</v>
      </c>
      <c r="L30" s="159">
        <v>21</v>
      </c>
      <c r="M30" s="159">
        <f t="shared" si="3"/>
        <v>0</v>
      </c>
      <c r="N30" s="158">
        <v>0</v>
      </c>
      <c r="O30" s="158">
        <f t="shared" si="4"/>
        <v>0</v>
      </c>
      <c r="P30" s="158">
        <v>1.7999999999999999E-2</v>
      </c>
      <c r="Q30" s="158">
        <f t="shared" si="5"/>
        <v>3.71</v>
      </c>
      <c r="R30" s="159"/>
      <c r="S30" s="159" t="s">
        <v>121</v>
      </c>
      <c r="T30" s="159" t="s">
        <v>114</v>
      </c>
      <c r="U30" s="159">
        <v>0.19500000000000001</v>
      </c>
      <c r="V30" s="159">
        <f t="shared" si="6"/>
        <v>40.17</v>
      </c>
      <c r="W30" s="159"/>
      <c r="X30" s="159" t="s">
        <v>115</v>
      </c>
      <c r="Y30" s="159" t="s">
        <v>116</v>
      </c>
      <c r="Z30" s="148"/>
      <c r="AA30" s="148"/>
      <c r="AB30" s="148"/>
      <c r="AC30" s="148"/>
      <c r="AD30" s="148"/>
      <c r="AE30" s="148"/>
      <c r="AF30" s="148"/>
      <c r="AG30" s="148" t="s">
        <v>117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ht="20.399999999999999" outlineLevel="1" x14ac:dyDescent="0.25">
      <c r="A31" s="176">
        <v>17</v>
      </c>
      <c r="B31" s="177" t="s">
        <v>157</v>
      </c>
      <c r="C31" s="185" t="s">
        <v>158</v>
      </c>
      <c r="D31" s="178" t="s">
        <v>120</v>
      </c>
      <c r="E31" s="179">
        <v>412</v>
      </c>
      <c r="F31" s="180"/>
      <c r="G31" s="181">
        <f t="shared" si="0"/>
        <v>0</v>
      </c>
      <c r="H31" s="160"/>
      <c r="I31" s="159">
        <f t="shared" si="1"/>
        <v>0</v>
      </c>
      <c r="J31" s="160"/>
      <c r="K31" s="159">
        <f t="shared" si="2"/>
        <v>0</v>
      </c>
      <c r="L31" s="159">
        <v>21</v>
      </c>
      <c r="M31" s="159">
        <f t="shared" si="3"/>
        <v>0</v>
      </c>
      <c r="N31" s="158">
        <v>1.37E-2</v>
      </c>
      <c r="O31" s="158">
        <f t="shared" si="4"/>
        <v>5.64</v>
      </c>
      <c r="P31" s="158">
        <v>0</v>
      </c>
      <c r="Q31" s="158">
        <f t="shared" si="5"/>
        <v>0</v>
      </c>
      <c r="R31" s="159"/>
      <c r="S31" s="159" t="s">
        <v>113</v>
      </c>
      <c r="T31" s="159" t="s">
        <v>114</v>
      </c>
      <c r="U31" s="159">
        <v>0.25</v>
      </c>
      <c r="V31" s="159">
        <f t="shared" si="6"/>
        <v>103</v>
      </c>
      <c r="W31" s="159"/>
      <c r="X31" s="159" t="s">
        <v>115</v>
      </c>
      <c r="Y31" s="159" t="s">
        <v>116</v>
      </c>
      <c r="Z31" s="148"/>
      <c r="AA31" s="148"/>
      <c r="AB31" s="148"/>
      <c r="AC31" s="148"/>
      <c r="AD31" s="148"/>
      <c r="AE31" s="148"/>
      <c r="AF31" s="148"/>
      <c r="AG31" s="148" t="s">
        <v>117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5">
      <c r="A32" s="176">
        <v>18</v>
      </c>
      <c r="B32" s="177" t="s">
        <v>159</v>
      </c>
      <c r="C32" s="185" t="s">
        <v>160</v>
      </c>
      <c r="D32" s="178" t="s">
        <v>112</v>
      </c>
      <c r="E32" s="179">
        <v>680</v>
      </c>
      <c r="F32" s="180"/>
      <c r="G32" s="181">
        <f t="shared" si="0"/>
        <v>0</v>
      </c>
      <c r="H32" s="160"/>
      <c r="I32" s="159">
        <f t="shared" si="1"/>
        <v>0</v>
      </c>
      <c r="J32" s="160"/>
      <c r="K32" s="159">
        <f t="shared" si="2"/>
        <v>0</v>
      </c>
      <c r="L32" s="159">
        <v>21</v>
      </c>
      <c r="M32" s="159">
        <f t="shared" si="3"/>
        <v>0</v>
      </c>
      <c r="N32" s="158">
        <v>0</v>
      </c>
      <c r="O32" s="158">
        <f t="shared" si="4"/>
        <v>0</v>
      </c>
      <c r="P32" s="158">
        <v>0</v>
      </c>
      <c r="Q32" s="158">
        <f t="shared" si="5"/>
        <v>0</v>
      </c>
      <c r="R32" s="159"/>
      <c r="S32" s="159" t="s">
        <v>113</v>
      </c>
      <c r="T32" s="159" t="s">
        <v>114</v>
      </c>
      <c r="U32" s="159">
        <v>0</v>
      </c>
      <c r="V32" s="159">
        <f t="shared" si="6"/>
        <v>0</v>
      </c>
      <c r="W32" s="159"/>
      <c r="X32" s="159" t="s">
        <v>161</v>
      </c>
      <c r="Y32" s="159" t="s">
        <v>116</v>
      </c>
      <c r="Z32" s="148"/>
      <c r="AA32" s="148"/>
      <c r="AB32" s="148"/>
      <c r="AC32" s="148"/>
      <c r="AD32" s="148"/>
      <c r="AE32" s="148"/>
      <c r="AF32" s="148"/>
      <c r="AG32" s="148" t="s">
        <v>162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5">
      <c r="A33" s="176">
        <v>19</v>
      </c>
      <c r="B33" s="177" t="s">
        <v>163</v>
      </c>
      <c r="C33" s="185" t="s">
        <v>164</v>
      </c>
      <c r="D33" s="178" t="s">
        <v>112</v>
      </c>
      <c r="E33" s="179">
        <v>680</v>
      </c>
      <c r="F33" s="180"/>
      <c r="G33" s="181">
        <f t="shared" si="0"/>
        <v>0</v>
      </c>
      <c r="H33" s="160"/>
      <c r="I33" s="159">
        <f t="shared" si="1"/>
        <v>0</v>
      </c>
      <c r="J33" s="160"/>
      <c r="K33" s="159">
        <f t="shared" si="2"/>
        <v>0</v>
      </c>
      <c r="L33" s="159">
        <v>21</v>
      </c>
      <c r="M33" s="159">
        <f t="shared" si="3"/>
        <v>0</v>
      </c>
      <c r="N33" s="158">
        <v>1.0000000000000001E-5</v>
      </c>
      <c r="O33" s="158">
        <f t="shared" si="4"/>
        <v>0.01</v>
      </c>
      <c r="P33" s="158">
        <v>0</v>
      </c>
      <c r="Q33" s="158">
        <f t="shared" si="5"/>
        <v>0</v>
      </c>
      <c r="R33" s="159"/>
      <c r="S33" s="159" t="s">
        <v>113</v>
      </c>
      <c r="T33" s="159" t="s">
        <v>114</v>
      </c>
      <c r="U33" s="159">
        <v>0</v>
      </c>
      <c r="V33" s="159">
        <f t="shared" si="6"/>
        <v>0</v>
      </c>
      <c r="W33" s="159"/>
      <c r="X33" s="159" t="s">
        <v>161</v>
      </c>
      <c r="Y33" s="159" t="s">
        <v>116</v>
      </c>
      <c r="Z33" s="148"/>
      <c r="AA33" s="148"/>
      <c r="AB33" s="148"/>
      <c r="AC33" s="148"/>
      <c r="AD33" s="148"/>
      <c r="AE33" s="148"/>
      <c r="AF33" s="148"/>
      <c r="AG33" s="148" t="s">
        <v>162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5">
      <c r="A34" s="170">
        <v>20</v>
      </c>
      <c r="B34" s="171" t="s">
        <v>165</v>
      </c>
      <c r="C34" s="186" t="s">
        <v>166</v>
      </c>
      <c r="D34" s="172" t="s">
        <v>167</v>
      </c>
      <c r="E34" s="173">
        <v>115</v>
      </c>
      <c r="F34" s="174"/>
      <c r="G34" s="175">
        <f t="shared" si="0"/>
        <v>0</v>
      </c>
      <c r="H34" s="160"/>
      <c r="I34" s="159">
        <f t="shared" si="1"/>
        <v>0</v>
      </c>
      <c r="J34" s="160"/>
      <c r="K34" s="159">
        <f t="shared" si="2"/>
        <v>0</v>
      </c>
      <c r="L34" s="159">
        <v>21</v>
      </c>
      <c r="M34" s="159">
        <f t="shared" si="3"/>
        <v>0</v>
      </c>
      <c r="N34" s="158">
        <v>1.33E-3</v>
      </c>
      <c r="O34" s="158">
        <f t="shared" si="4"/>
        <v>0.15</v>
      </c>
      <c r="P34" s="158">
        <v>0</v>
      </c>
      <c r="Q34" s="158">
        <f t="shared" si="5"/>
        <v>0</v>
      </c>
      <c r="R34" s="159"/>
      <c r="S34" s="159" t="s">
        <v>113</v>
      </c>
      <c r="T34" s="159" t="s">
        <v>114</v>
      </c>
      <c r="U34" s="159">
        <v>0</v>
      </c>
      <c r="V34" s="159">
        <f t="shared" si="6"/>
        <v>0</v>
      </c>
      <c r="W34" s="159"/>
      <c r="X34" s="159" t="s">
        <v>161</v>
      </c>
      <c r="Y34" s="159" t="s">
        <v>116</v>
      </c>
      <c r="Z34" s="148"/>
      <c r="AA34" s="148"/>
      <c r="AB34" s="148"/>
      <c r="AC34" s="148"/>
      <c r="AD34" s="148"/>
      <c r="AE34" s="148"/>
      <c r="AF34" s="148"/>
      <c r="AG34" s="148" t="s">
        <v>162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5">
      <c r="A35" s="155">
        <v>21</v>
      </c>
      <c r="B35" s="156" t="s">
        <v>168</v>
      </c>
      <c r="C35" s="187" t="s">
        <v>169</v>
      </c>
      <c r="D35" s="157" t="s">
        <v>0</v>
      </c>
      <c r="E35" s="182"/>
      <c r="F35" s="160"/>
      <c r="G35" s="159">
        <f t="shared" si="0"/>
        <v>0</v>
      </c>
      <c r="H35" s="160"/>
      <c r="I35" s="159">
        <f t="shared" si="1"/>
        <v>0</v>
      </c>
      <c r="J35" s="160"/>
      <c r="K35" s="159">
        <f t="shared" si="2"/>
        <v>0</v>
      </c>
      <c r="L35" s="159">
        <v>21</v>
      </c>
      <c r="M35" s="159">
        <f t="shared" si="3"/>
        <v>0</v>
      </c>
      <c r="N35" s="158">
        <v>0</v>
      </c>
      <c r="O35" s="158">
        <f t="shared" si="4"/>
        <v>0</v>
      </c>
      <c r="P35" s="158">
        <v>0</v>
      </c>
      <c r="Q35" s="158">
        <f t="shared" si="5"/>
        <v>0</v>
      </c>
      <c r="R35" s="159"/>
      <c r="S35" s="159" t="s">
        <v>121</v>
      </c>
      <c r="T35" s="159" t="s">
        <v>121</v>
      </c>
      <c r="U35" s="159">
        <v>0</v>
      </c>
      <c r="V35" s="159">
        <f t="shared" si="6"/>
        <v>0</v>
      </c>
      <c r="W35" s="159"/>
      <c r="X35" s="159" t="s">
        <v>147</v>
      </c>
      <c r="Y35" s="159" t="s">
        <v>116</v>
      </c>
      <c r="Z35" s="148"/>
      <c r="AA35" s="148"/>
      <c r="AB35" s="148"/>
      <c r="AC35" s="148"/>
      <c r="AD35" s="148"/>
      <c r="AE35" s="148"/>
      <c r="AF35" s="148"/>
      <c r="AG35" s="148" t="s">
        <v>148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x14ac:dyDescent="0.25">
      <c r="A36" s="163" t="s">
        <v>108</v>
      </c>
      <c r="B36" s="164" t="s">
        <v>73</v>
      </c>
      <c r="C36" s="184" t="s">
        <v>74</v>
      </c>
      <c r="D36" s="165"/>
      <c r="E36" s="166"/>
      <c r="F36" s="167"/>
      <c r="G36" s="168">
        <f>SUMIF(AG37:AG40,"&lt;&gt;NOR",G37:G40)</f>
        <v>0</v>
      </c>
      <c r="H36" s="162"/>
      <c r="I36" s="162">
        <f>SUM(I37:I40)</f>
        <v>0</v>
      </c>
      <c r="J36" s="162"/>
      <c r="K36" s="162">
        <f>SUM(K37:K40)</f>
        <v>0</v>
      </c>
      <c r="L36" s="162"/>
      <c r="M36" s="162">
        <f>SUM(M37:M40)</f>
        <v>0</v>
      </c>
      <c r="N36" s="161"/>
      <c r="O36" s="161">
        <f>SUM(O37:O40)</f>
        <v>3.3</v>
      </c>
      <c r="P36" s="161"/>
      <c r="Q36" s="161">
        <f>SUM(Q37:Q40)</f>
        <v>0</v>
      </c>
      <c r="R36" s="162"/>
      <c r="S36" s="162"/>
      <c r="T36" s="162"/>
      <c r="U36" s="162"/>
      <c r="V36" s="162">
        <f>SUM(V37:V40)</f>
        <v>631.17999999999995</v>
      </c>
      <c r="W36" s="162"/>
      <c r="X36" s="162"/>
      <c r="Y36" s="162"/>
      <c r="AG36" t="s">
        <v>109</v>
      </c>
    </row>
    <row r="37" spans="1:60" outlineLevel="1" x14ac:dyDescent="0.25">
      <c r="A37" s="176">
        <v>22</v>
      </c>
      <c r="B37" s="177" t="s">
        <v>170</v>
      </c>
      <c r="C37" s="185" t="s">
        <v>171</v>
      </c>
      <c r="D37" s="178" t="s">
        <v>172</v>
      </c>
      <c r="E37" s="179">
        <v>2856</v>
      </c>
      <c r="F37" s="180"/>
      <c r="G37" s="181">
        <f>ROUND(E37*F37,2)</f>
        <v>0</v>
      </c>
      <c r="H37" s="160"/>
      <c r="I37" s="159">
        <f>ROUND(E37*H37,2)</f>
        <v>0</v>
      </c>
      <c r="J37" s="160"/>
      <c r="K37" s="159">
        <f>ROUND(E37*J37,2)</f>
        <v>0</v>
      </c>
      <c r="L37" s="159">
        <v>21</v>
      </c>
      <c r="M37" s="159">
        <f>G37*(1+L37/100)</f>
        <v>0</v>
      </c>
      <c r="N37" s="158">
        <v>6.0000000000000002E-5</v>
      </c>
      <c r="O37" s="158">
        <f>ROUND(E37*N37,2)</f>
        <v>0.17</v>
      </c>
      <c r="P37" s="158">
        <v>0</v>
      </c>
      <c r="Q37" s="158">
        <f>ROUND(E37*P37,2)</f>
        <v>0</v>
      </c>
      <c r="R37" s="159"/>
      <c r="S37" s="159" t="s">
        <v>121</v>
      </c>
      <c r="T37" s="159" t="s">
        <v>114</v>
      </c>
      <c r="U37" s="159">
        <v>0.221</v>
      </c>
      <c r="V37" s="159">
        <f>ROUND(E37*U37,2)</f>
        <v>631.17999999999995</v>
      </c>
      <c r="W37" s="159"/>
      <c r="X37" s="159" t="s">
        <v>115</v>
      </c>
      <c r="Y37" s="159" t="s">
        <v>116</v>
      </c>
      <c r="Z37" s="148"/>
      <c r="AA37" s="148"/>
      <c r="AB37" s="148"/>
      <c r="AC37" s="148"/>
      <c r="AD37" s="148"/>
      <c r="AE37" s="148"/>
      <c r="AF37" s="148"/>
      <c r="AG37" s="148" t="s">
        <v>117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5">
      <c r="A38" s="176">
        <v>23</v>
      </c>
      <c r="B38" s="177" t="s">
        <v>173</v>
      </c>
      <c r="C38" s="185" t="s">
        <v>174</v>
      </c>
      <c r="D38" s="178" t="s">
        <v>138</v>
      </c>
      <c r="E38" s="179">
        <v>1.901</v>
      </c>
      <c r="F38" s="180"/>
      <c r="G38" s="181">
        <f>ROUND(E38*F38,2)</f>
        <v>0</v>
      </c>
      <c r="H38" s="160"/>
      <c r="I38" s="159">
        <f>ROUND(E38*H38,2)</f>
        <v>0</v>
      </c>
      <c r="J38" s="160"/>
      <c r="K38" s="159">
        <f>ROUND(E38*J38,2)</f>
        <v>0</v>
      </c>
      <c r="L38" s="159">
        <v>21</v>
      </c>
      <c r="M38" s="159">
        <f>G38*(1+L38/100)</f>
        <v>0</v>
      </c>
      <c r="N38" s="158">
        <v>1</v>
      </c>
      <c r="O38" s="158">
        <f>ROUND(E38*N38,2)</f>
        <v>1.9</v>
      </c>
      <c r="P38" s="158">
        <v>0</v>
      </c>
      <c r="Q38" s="158">
        <f>ROUND(E38*P38,2)</f>
        <v>0</v>
      </c>
      <c r="R38" s="159"/>
      <c r="S38" s="159" t="s">
        <v>113</v>
      </c>
      <c r="T38" s="159" t="s">
        <v>114</v>
      </c>
      <c r="U38" s="159">
        <v>0</v>
      </c>
      <c r="V38" s="159">
        <f>ROUND(E38*U38,2)</f>
        <v>0</v>
      </c>
      <c r="W38" s="159"/>
      <c r="X38" s="159" t="s">
        <v>161</v>
      </c>
      <c r="Y38" s="159" t="s">
        <v>116</v>
      </c>
      <c r="Z38" s="148"/>
      <c r="AA38" s="148"/>
      <c r="AB38" s="148"/>
      <c r="AC38" s="148"/>
      <c r="AD38" s="148"/>
      <c r="AE38" s="148"/>
      <c r="AF38" s="148"/>
      <c r="AG38" s="148" t="s">
        <v>162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5">
      <c r="A39" s="170">
        <v>24</v>
      </c>
      <c r="B39" s="171" t="s">
        <v>175</v>
      </c>
      <c r="C39" s="186" t="s">
        <v>176</v>
      </c>
      <c r="D39" s="172" t="s">
        <v>138</v>
      </c>
      <c r="E39" s="173">
        <v>1.234</v>
      </c>
      <c r="F39" s="174"/>
      <c r="G39" s="175">
        <f>ROUND(E39*F39,2)</f>
        <v>0</v>
      </c>
      <c r="H39" s="160"/>
      <c r="I39" s="159">
        <f>ROUND(E39*H39,2)</f>
        <v>0</v>
      </c>
      <c r="J39" s="160"/>
      <c r="K39" s="159">
        <f>ROUND(E39*J39,2)</f>
        <v>0</v>
      </c>
      <c r="L39" s="159">
        <v>21</v>
      </c>
      <c r="M39" s="159">
        <f>G39*(1+L39/100)</f>
        <v>0</v>
      </c>
      <c r="N39" s="158">
        <v>1</v>
      </c>
      <c r="O39" s="158">
        <f>ROUND(E39*N39,2)</f>
        <v>1.23</v>
      </c>
      <c r="P39" s="158">
        <v>0</v>
      </c>
      <c r="Q39" s="158">
        <f>ROUND(E39*P39,2)</f>
        <v>0</v>
      </c>
      <c r="R39" s="159"/>
      <c r="S39" s="159" t="s">
        <v>113</v>
      </c>
      <c r="T39" s="159" t="s">
        <v>114</v>
      </c>
      <c r="U39" s="159">
        <v>0</v>
      </c>
      <c r="V39" s="159">
        <f>ROUND(E39*U39,2)</f>
        <v>0</v>
      </c>
      <c r="W39" s="159"/>
      <c r="X39" s="159" t="s">
        <v>161</v>
      </c>
      <c r="Y39" s="159" t="s">
        <v>116</v>
      </c>
      <c r="Z39" s="148"/>
      <c r="AA39" s="148"/>
      <c r="AB39" s="148"/>
      <c r="AC39" s="148"/>
      <c r="AD39" s="148"/>
      <c r="AE39" s="148"/>
      <c r="AF39" s="148"/>
      <c r="AG39" s="148" t="s">
        <v>162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5">
      <c r="A40" s="155">
        <v>25</v>
      </c>
      <c r="B40" s="156" t="s">
        <v>177</v>
      </c>
      <c r="C40" s="187" t="s">
        <v>178</v>
      </c>
      <c r="D40" s="157" t="s">
        <v>0</v>
      </c>
      <c r="E40" s="182"/>
      <c r="F40" s="160"/>
      <c r="G40" s="159">
        <f>ROUND(E40*F40,2)</f>
        <v>0</v>
      </c>
      <c r="H40" s="160"/>
      <c r="I40" s="159">
        <f>ROUND(E40*H40,2)</f>
        <v>0</v>
      </c>
      <c r="J40" s="160"/>
      <c r="K40" s="159">
        <f>ROUND(E40*J40,2)</f>
        <v>0</v>
      </c>
      <c r="L40" s="159">
        <v>21</v>
      </c>
      <c r="M40" s="159">
        <f>G40*(1+L40/100)</f>
        <v>0</v>
      </c>
      <c r="N40" s="158">
        <v>0</v>
      </c>
      <c r="O40" s="158">
        <f>ROUND(E40*N40,2)</f>
        <v>0</v>
      </c>
      <c r="P40" s="158">
        <v>0</v>
      </c>
      <c r="Q40" s="158">
        <f>ROUND(E40*P40,2)</f>
        <v>0</v>
      </c>
      <c r="R40" s="159"/>
      <c r="S40" s="159" t="s">
        <v>121</v>
      </c>
      <c r="T40" s="159" t="s">
        <v>146</v>
      </c>
      <c r="U40" s="159">
        <v>0</v>
      </c>
      <c r="V40" s="159">
        <f>ROUND(E40*U40,2)</f>
        <v>0</v>
      </c>
      <c r="W40" s="159"/>
      <c r="X40" s="159" t="s">
        <v>147</v>
      </c>
      <c r="Y40" s="159" t="s">
        <v>116</v>
      </c>
      <c r="Z40" s="148"/>
      <c r="AA40" s="148"/>
      <c r="AB40" s="148"/>
      <c r="AC40" s="148"/>
      <c r="AD40" s="148"/>
      <c r="AE40" s="148"/>
      <c r="AF40" s="148"/>
      <c r="AG40" s="148" t="s">
        <v>148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x14ac:dyDescent="0.25">
      <c r="A41" s="163" t="s">
        <v>108</v>
      </c>
      <c r="B41" s="164" t="s">
        <v>75</v>
      </c>
      <c r="C41" s="184" t="s">
        <v>76</v>
      </c>
      <c r="D41" s="165"/>
      <c r="E41" s="166"/>
      <c r="F41" s="167"/>
      <c r="G41" s="168">
        <f>SUMIF(AG42:AG42,"&lt;&gt;NOR",G42:G42)</f>
        <v>0</v>
      </c>
      <c r="H41" s="162"/>
      <c r="I41" s="162">
        <f>SUM(I42:I42)</f>
        <v>0</v>
      </c>
      <c r="J41" s="162"/>
      <c r="K41" s="162">
        <f>SUM(K42:K42)</f>
        <v>0</v>
      </c>
      <c r="L41" s="162"/>
      <c r="M41" s="162">
        <f>SUM(M42:M42)</f>
        <v>0</v>
      </c>
      <c r="N41" s="161"/>
      <c r="O41" s="161">
        <f>SUM(O42:O42)</f>
        <v>0.03</v>
      </c>
      <c r="P41" s="161"/>
      <c r="Q41" s="161">
        <f>SUM(Q42:Q42)</f>
        <v>0</v>
      </c>
      <c r="R41" s="162"/>
      <c r="S41" s="162"/>
      <c r="T41" s="162"/>
      <c r="U41" s="162"/>
      <c r="V41" s="162">
        <f>SUM(V42:V42)</f>
        <v>30.9</v>
      </c>
      <c r="W41" s="162"/>
      <c r="X41" s="162"/>
      <c r="Y41" s="162"/>
      <c r="AG41" t="s">
        <v>109</v>
      </c>
    </row>
    <row r="42" spans="1:60" ht="20.399999999999999" outlineLevel="1" x14ac:dyDescent="0.25">
      <c r="A42" s="176">
        <v>26</v>
      </c>
      <c r="B42" s="177" t="s">
        <v>179</v>
      </c>
      <c r="C42" s="185" t="s">
        <v>180</v>
      </c>
      <c r="D42" s="178" t="s">
        <v>120</v>
      </c>
      <c r="E42" s="179">
        <v>206</v>
      </c>
      <c r="F42" s="180"/>
      <c r="G42" s="181">
        <f>ROUND(E42*F42,2)</f>
        <v>0</v>
      </c>
      <c r="H42" s="160"/>
      <c r="I42" s="159">
        <f>ROUND(E42*H42,2)</f>
        <v>0</v>
      </c>
      <c r="J42" s="160"/>
      <c r="K42" s="159">
        <f>ROUND(E42*J42,2)</f>
        <v>0</v>
      </c>
      <c r="L42" s="159">
        <v>21</v>
      </c>
      <c r="M42" s="159">
        <f>G42*(1+L42/100)</f>
        <v>0</v>
      </c>
      <c r="N42" s="158">
        <v>1.6000000000000001E-4</v>
      </c>
      <c r="O42" s="158">
        <f>ROUND(E42*N42,2)</f>
        <v>0.03</v>
      </c>
      <c r="P42" s="158">
        <v>0</v>
      </c>
      <c r="Q42" s="158">
        <f>ROUND(E42*P42,2)</f>
        <v>0</v>
      </c>
      <c r="R42" s="159"/>
      <c r="S42" s="159" t="s">
        <v>113</v>
      </c>
      <c r="T42" s="159" t="s">
        <v>114</v>
      </c>
      <c r="U42" s="159">
        <v>0.15</v>
      </c>
      <c r="V42" s="159">
        <f>ROUND(E42*U42,2)</f>
        <v>30.9</v>
      </c>
      <c r="W42" s="159"/>
      <c r="X42" s="159" t="s">
        <v>115</v>
      </c>
      <c r="Y42" s="159" t="s">
        <v>116</v>
      </c>
      <c r="Z42" s="148"/>
      <c r="AA42" s="148"/>
      <c r="AB42" s="148"/>
      <c r="AC42" s="148"/>
      <c r="AD42" s="148"/>
      <c r="AE42" s="148"/>
      <c r="AF42" s="148"/>
      <c r="AG42" s="148" t="s">
        <v>117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x14ac:dyDescent="0.25">
      <c r="A43" s="163" t="s">
        <v>108</v>
      </c>
      <c r="B43" s="164" t="s">
        <v>77</v>
      </c>
      <c r="C43" s="184" t="s">
        <v>78</v>
      </c>
      <c r="D43" s="165"/>
      <c r="E43" s="166"/>
      <c r="F43" s="167"/>
      <c r="G43" s="168">
        <f>SUMIF(AG44:AG51,"&lt;&gt;NOR",G44:G51)</f>
        <v>0</v>
      </c>
      <c r="H43" s="162"/>
      <c r="I43" s="162">
        <f>SUM(I44:I51)</f>
        <v>0</v>
      </c>
      <c r="J43" s="162"/>
      <c r="K43" s="162">
        <f>SUM(K44:K51)</f>
        <v>0</v>
      </c>
      <c r="L43" s="162"/>
      <c r="M43" s="162">
        <f>SUM(M44:M51)</f>
        <v>0</v>
      </c>
      <c r="N43" s="161"/>
      <c r="O43" s="161">
        <f>SUM(O44:O51)</f>
        <v>0</v>
      </c>
      <c r="P43" s="161"/>
      <c r="Q43" s="161">
        <f>SUM(Q44:Q51)</f>
        <v>0</v>
      </c>
      <c r="R43" s="162"/>
      <c r="S43" s="162"/>
      <c r="T43" s="162"/>
      <c r="U43" s="162"/>
      <c r="V43" s="162">
        <f>SUM(V44:V51)</f>
        <v>345.72</v>
      </c>
      <c r="W43" s="162"/>
      <c r="X43" s="162"/>
      <c r="Y43" s="162"/>
      <c r="AG43" t="s">
        <v>109</v>
      </c>
    </row>
    <row r="44" spans="1:60" outlineLevel="1" x14ac:dyDescent="0.25">
      <c r="A44" s="176">
        <v>27</v>
      </c>
      <c r="B44" s="177" t="s">
        <v>181</v>
      </c>
      <c r="C44" s="185" t="s">
        <v>182</v>
      </c>
      <c r="D44" s="178" t="s">
        <v>138</v>
      </c>
      <c r="E44" s="179">
        <v>46.46228</v>
      </c>
      <c r="F44" s="180"/>
      <c r="G44" s="181">
        <f t="shared" ref="G44:G51" si="7">ROUND(E44*F44,2)</f>
        <v>0</v>
      </c>
      <c r="H44" s="160"/>
      <c r="I44" s="159">
        <f t="shared" ref="I44:I51" si="8">ROUND(E44*H44,2)</f>
        <v>0</v>
      </c>
      <c r="J44" s="160"/>
      <c r="K44" s="159">
        <f t="shared" ref="K44:K51" si="9">ROUND(E44*J44,2)</f>
        <v>0</v>
      </c>
      <c r="L44" s="159">
        <v>21</v>
      </c>
      <c r="M44" s="159">
        <f t="shared" ref="M44:M51" si="10">G44*(1+L44/100)</f>
        <v>0</v>
      </c>
      <c r="N44" s="158">
        <v>0</v>
      </c>
      <c r="O44" s="158">
        <f t="shared" ref="O44:O51" si="11">ROUND(E44*N44,2)</f>
        <v>0</v>
      </c>
      <c r="P44" s="158">
        <v>0</v>
      </c>
      <c r="Q44" s="158">
        <f t="shared" ref="Q44:Q51" si="12">ROUND(E44*P44,2)</f>
        <v>0</v>
      </c>
      <c r="R44" s="159"/>
      <c r="S44" s="159" t="s">
        <v>113</v>
      </c>
      <c r="T44" s="159" t="s">
        <v>114</v>
      </c>
      <c r="U44" s="159">
        <v>1.8660000000000001</v>
      </c>
      <c r="V44" s="159">
        <f t="shared" ref="V44:V51" si="13">ROUND(E44*U44,2)</f>
        <v>86.7</v>
      </c>
      <c r="W44" s="159"/>
      <c r="X44" s="159" t="s">
        <v>115</v>
      </c>
      <c r="Y44" s="159" t="s">
        <v>116</v>
      </c>
      <c r="Z44" s="148"/>
      <c r="AA44" s="148"/>
      <c r="AB44" s="148"/>
      <c r="AC44" s="148"/>
      <c r="AD44" s="148"/>
      <c r="AE44" s="148"/>
      <c r="AF44" s="148"/>
      <c r="AG44" s="148" t="s">
        <v>183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5">
      <c r="A45" s="176">
        <v>28</v>
      </c>
      <c r="B45" s="177" t="s">
        <v>184</v>
      </c>
      <c r="C45" s="185" t="s">
        <v>185</v>
      </c>
      <c r="D45" s="178" t="s">
        <v>138</v>
      </c>
      <c r="E45" s="179">
        <v>185.84912</v>
      </c>
      <c r="F45" s="180"/>
      <c r="G45" s="181">
        <f t="shared" si="7"/>
        <v>0</v>
      </c>
      <c r="H45" s="160"/>
      <c r="I45" s="159">
        <f t="shared" si="8"/>
        <v>0</v>
      </c>
      <c r="J45" s="160"/>
      <c r="K45" s="159">
        <f t="shared" si="9"/>
        <v>0</v>
      </c>
      <c r="L45" s="159">
        <v>21</v>
      </c>
      <c r="M45" s="159">
        <f t="shared" si="10"/>
        <v>0</v>
      </c>
      <c r="N45" s="158">
        <v>0</v>
      </c>
      <c r="O45" s="158">
        <f t="shared" si="11"/>
        <v>0</v>
      </c>
      <c r="P45" s="158">
        <v>0</v>
      </c>
      <c r="Q45" s="158">
        <f t="shared" si="12"/>
        <v>0</v>
      </c>
      <c r="R45" s="159"/>
      <c r="S45" s="159" t="s">
        <v>121</v>
      </c>
      <c r="T45" s="159" t="s">
        <v>114</v>
      </c>
      <c r="U45" s="159">
        <v>0.65300000000000002</v>
      </c>
      <c r="V45" s="159">
        <f t="shared" si="13"/>
        <v>121.36</v>
      </c>
      <c r="W45" s="159"/>
      <c r="X45" s="159" t="s">
        <v>115</v>
      </c>
      <c r="Y45" s="159" t="s">
        <v>116</v>
      </c>
      <c r="Z45" s="148"/>
      <c r="AA45" s="148"/>
      <c r="AB45" s="148"/>
      <c r="AC45" s="148"/>
      <c r="AD45" s="148"/>
      <c r="AE45" s="148"/>
      <c r="AF45" s="148"/>
      <c r="AG45" s="148" t="s">
        <v>183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5">
      <c r="A46" s="176">
        <v>29</v>
      </c>
      <c r="B46" s="177" t="s">
        <v>186</v>
      </c>
      <c r="C46" s="185" t="s">
        <v>187</v>
      </c>
      <c r="D46" s="178" t="s">
        <v>138</v>
      </c>
      <c r="E46" s="179">
        <v>46.46228</v>
      </c>
      <c r="F46" s="180"/>
      <c r="G46" s="181">
        <f t="shared" si="7"/>
        <v>0</v>
      </c>
      <c r="H46" s="160"/>
      <c r="I46" s="159">
        <f t="shared" si="8"/>
        <v>0</v>
      </c>
      <c r="J46" s="160"/>
      <c r="K46" s="159">
        <f t="shared" si="9"/>
        <v>0</v>
      </c>
      <c r="L46" s="159">
        <v>21</v>
      </c>
      <c r="M46" s="159">
        <f t="shared" si="10"/>
        <v>0</v>
      </c>
      <c r="N46" s="158">
        <v>0</v>
      </c>
      <c r="O46" s="158">
        <f t="shared" si="11"/>
        <v>0</v>
      </c>
      <c r="P46" s="158">
        <v>0</v>
      </c>
      <c r="Q46" s="158">
        <f t="shared" si="12"/>
        <v>0</v>
      </c>
      <c r="R46" s="159"/>
      <c r="S46" s="159" t="s">
        <v>113</v>
      </c>
      <c r="T46" s="159" t="s">
        <v>114</v>
      </c>
      <c r="U46" s="159">
        <v>0.98</v>
      </c>
      <c r="V46" s="159">
        <f t="shared" si="13"/>
        <v>45.53</v>
      </c>
      <c r="W46" s="159"/>
      <c r="X46" s="159" t="s">
        <v>115</v>
      </c>
      <c r="Y46" s="159" t="s">
        <v>116</v>
      </c>
      <c r="Z46" s="148"/>
      <c r="AA46" s="148"/>
      <c r="AB46" s="148"/>
      <c r="AC46" s="148"/>
      <c r="AD46" s="148"/>
      <c r="AE46" s="148"/>
      <c r="AF46" s="148"/>
      <c r="AG46" s="148" t="s">
        <v>183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5">
      <c r="A47" s="176">
        <v>30</v>
      </c>
      <c r="B47" s="177" t="s">
        <v>188</v>
      </c>
      <c r="C47" s="185" t="s">
        <v>189</v>
      </c>
      <c r="D47" s="178" t="s">
        <v>138</v>
      </c>
      <c r="E47" s="179">
        <v>2323.114</v>
      </c>
      <c r="F47" s="180"/>
      <c r="G47" s="181">
        <f t="shared" si="7"/>
        <v>0</v>
      </c>
      <c r="H47" s="160"/>
      <c r="I47" s="159">
        <f t="shared" si="8"/>
        <v>0</v>
      </c>
      <c r="J47" s="160"/>
      <c r="K47" s="159">
        <f t="shared" si="9"/>
        <v>0</v>
      </c>
      <c r="L47" s="159">
        <v>21</v>
      </c>
      <c r="M47" s="159">
        <f t="shared" si="10"/>
        <v>0</v>
      </c>
      <c r="N47" s="158">
        <v>0</v>
      </c>
      <c r="O47" s="158">
        <f t="shared" si="11"/>
        <v>0</v>
      </c>
      <c r="P47" s="158">
        <v>0</v>
      </c>
      <c r="Q47" s="158">
        <f t="shared" si="12"/>
        <v>0</v>
      </c>
      <c r="R47" s="159"/>
      <c r="S47" s="159" t="s">
        <v>121</v>
      </c>
      <c r="T47" s="159" t="s">
        <v>114</v>
      </c>
      <c r="U47" s="159">
        <v>0</v>
      </c>
      <c r="V47" s="159">
        <f t="shared" si="13"/>
        <v>0</v>
      </c>
      <c r="W47" s="159"/>
      <c r="X47" s="159" t="s">
        <v>115</v>
      </c>
      <c r="Y47" s="159" t="s">
        <v>116</v>
      </c>
      <c r="Z47" s="148"/>
      <c r="AA47" s="148"/>
      <c r="AB47" s="148"/>
      <c r="AC47" s="148"/>
      <c r="AD47" s="148"/>
      <c r="AE47" s="148"/>
      <c r="AF47" s="148"/>
      <c r="AG47" s="148" t="s">
        <v>183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5">
      <c r="A48" s="176">
        <v>31</v>
      </c>
      <c r="B48" s="177" t="s">
        <v>190</v>
      </c>
      <c r="C48" s="185" t="s">
        <v>191</v>
      </c>
      <c r="D48" s="178" t="s">
        <v>138</v>
      </c>
      <c r="E48" s="179">
        <v>46.46228</v>
      </c>
      <c r="F48" s="180"/>
      <c r="G48" s="181">
        <f t="shared" si="7"/>
        <v>0</v>
      </c>
      <c r="H48" s="160"/>
      <c r="I48" s="159">
        <f t="shared" si="8"/>
        <v>0</v>
      </c>
      <c r="J48" s="160"/>
      <c r="K48" s="159">
        <f t="shared" si="9"/>
        <v>0</v>
      </c>
      <c r="L48" s="159">
        <v>21</v>
      </c>
      <c r="M48" s="159">
        <f t="shared" si="10"/>
        <v>0</v>
      </c>
      <c r="N48" s="158">
        <v>0</v>
      </c>
      <c r="O48" s="158">
        <f t="shared" si="11"/>
        <v>0</v>
      </c>
      <c r="P48" s="158">
        <v>0</v>
      </c>
      <c r="Q48" s="158">
        <f t="shared" si="12"/>
        <v>0</v>
      </c>
      <c r="R48" s="159"/>
      <c r="S48" s="159" t="s">
        <v>113</v>
      </c>
      <c r="T48" s="159" t="s">
        <v>114</v>
      </c>
      <c r="U48" s="159">
        <v>1.8839999999999999</v>
      </c>
      <c r="V48" s="159">
        <f t="shared" si="13"/>
        <v>87.53</v>
      </c>
      <c r="W48" s="159"/>
      <c r="X48" s="159" t="s">
        <v>115</v>
      </c>
      <c r="Y48" s="159" t="s">
        <v>116</v>
      </c>
      <c r="Z48" s="148"/>
      <c r="AA48" s="148"/>
      <c r="AB48" s="148"/>
      <c r="AC48" s="148"/>
      <c r="AD48" s="148"/>
      <c r="AE48" s="148"/>
      <c r="AF48" s="148"/>
      <c r="AG48" s="148" t="s">
        <v>183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5">
      <c r="A49" s="176">
        <v>32</v>
      </c>
      <c r="B49" s="177" t="s">
        <v>192</v>
      </c>
      <c r="C49" s="185" t="s">
        <v>193</v>
      </c>
      <c r="D49" s="178" t="s">
        <v>138</v>
      </c>
      <c r="E49" s="179">
        <v>46.46228</v>
      </c>
      <c r="F49" s="180"/>
      <c r="G49" s="181">
        <f t="shared" si="7"/>
        <v>0</v>
      </c>
      <c r="H49" s="160"/>
      <c r="I49" s="159">
        <f t="shared" si="8"/>
        <v>0</v>
      </c>
      <c r="J49" s="160"/>
      <c r="K49" s="159">
        <f t="shared" si="9"/>
        <v>0</v>
      </c>
      <c r="L49" s="159">
        <v>21</v>
      </c>
      <c r="M49" s="159">
        <f t="shared" si="10"/>
        <v>0</v>
      </c>
      <c r="N49" s="158">
        <v>0</v>
      </c>
      <c r="O49" s="158">
        <f t="shared" si="11"/>
        <v>0</v>
      </c>
      <c r="P49" s="158">
        <v>0</v>
      </c>
      <c r="Q49" s="158">
        <f t="shared" si="12"/>
        <v>0</v>
      </c>
      <c r="R49" s="159"/>
      <c r="S49" s="159" t="s">
        <v>121</v>
      </c>
      <c r="T49" s="159" t="s">
        <v>114</v>
      </c>
      <c r="U49" s="159">
        <v>0</v>
      </c>
      <c r="V49" s="159">
        <f t="shared" si="13"/>
        <v>0</v>
      </c>
      <c r="W49" s="159"/>
      <c r="X49" s="159" t="s">
        <v>115</v>
      </c>
      <c r="Y49" s="159" t="s">
        <v>116</v>
      </c>
      <c r="Z49" s="148"/>
      <c r="AA49" s="148"/>
      <c r="AB49" s="148"/>
      <c r="AC49" s="148"/>
      <c r="AD49" s="148"/>
      <c r="AE49" s="148"/>
      <c r="AF49" s="148"/>
      <c r="AG49" s="148" t="s">
        <v>183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5">
      <c r="A50" s="176">
        <v>33</v>
      </c>
      <c r="B50" s="177" t="s">
        <v>194</v>
      </c>
      <c r="C50" s="185" t="s">
        <v>195</v>
      </c>
      <c r="D50" s="178" t="s">
        <v>138</v>
      </c>
      <c r="E50" s="179">
        <v>46.46228</v>
      </c>
      <c r="F50" s="180"/>
      <c r="G50" s="181">
        <f t="shared" si="7"/>
        <v>0</v>
      </c>
      <c r="H50" s="160"/>
      <c r="I50" s="159">
        <f t="shared" si="8"/>
        <v>0</v>
      </c>
      <c r="J50" s="160"/>
      <c r="K50" s="159">
        <f t="shared" si="9"/>
        <v>0</v>
      </c>
      <c r="L50" s="159">
        <v>21</v>
      </c>
      <c r="M50" s="159">
        <f t="shared" si="10"/>
        <v>0</v>
      </c>
      <c r="N50" s="158">
        <v>0</v>
      </c>
      <c r="O50" s="158">
        <f t="shared" si="11"/>
        <v>0</v>
      </c>
      <c r="P50" s="158">
        <v>0</v>
      </c>
      <c r="Q50" s="158">
        <f t="shared" si="12"/>
        <v>0</v>
      </c>
      <c r="R50" s="159"/>
      <c r="S50" s="159" t="s">
        <v>121</v>
      </c>
      <c r="T50" s="159" t="s">
        <v>114</v>
      </c>
      <c r="U50" s="159">
        <v>9.9000000000000005E-2</v>
      </c>
      <c r="V50" s="159">
        <f t="shared" si="13"/>
        <v>4.5999999999999996</v>
      </c>
      <c r="W50" s="159"/>
      <c r="X50" s="159" t="s">
        <v>115</v>
      </c>
      <c r="Y50" s="159" t="s">
        <v>116</v>
      </c>
      <c r="Z50" s="148"/>
      <c r="AA50" s="148"/>
      <c r="AB50" s="148"/>
      <c r="AC50" s="148"/>
      <c r="AD50" s="148"/>
      <c r="AE50" s="148"/>
      <c r="AF50" s="148"/>
      <c r="AG50" s="148" t="s">
        <v>183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5">
      <c r="A51" s="176">
        <v>34</v>
      </c>
      <c r="B51" s="177" t="s">
        <v>196</v>
      </c>
      <c r="C51" s="185" t="s">
        <v>197</v>
      </c>
      <c r="D51" s="178" t="s">
        <v>138</v>
      </c>
      <c r="E51" s="179">
        <v>46.46228</v>
      </c>
      <c r="F51" s="180"/>
      <c r="G51" s="181">
        <f t="shared" si="7"/>
        <v>0</v>
      </c>
      <c r="H51" s="160"/>
      <c r="I51" s="159">
        <f t="shared" si="8"/>
        <v>0</v>
      </c>
      <c r="J51" s="160"/>
      <c r="K51" s="159">
        <f t="shared" si="9"/>
        <v>0</v>
      </c>
      <c r="L51" s="159">
        <v>21</v>
      </c>
      <c r="M51" s="159">
        <f t="shared" si="10"/>
        <v>0</v>
      </c>
      <c r="N51" s="158">
        <v>0</v>
      </c>
      <c r="O51" s="158">
        <f t="shared" si="11"/>
        <v>0</v>
      </c>
      <c r="P51" s="158">
        <v>0</v>
      </c>
      <c r="Q51" s="158">
        <f t="shared" si="12"/>
        <v>0</v>
      </c>
      <c r="R51" s="159"/>
      <c r="S51" s="159" t="s">
        <v>121</v>
      </c>
      <c r="T51" s="159" t="s">
        <v>114</v>
      </c>
      <c r="U51" s="159">
        <v>0</v>
      </c>
      <c r="V51" s="159">
        <f t="shared" si="13"/>
        <v>0</v>
      </c>
      <c r="W51" s="159"/>
      <c r="X51" s="159" t="s">
        <v>115</v>
      </c>
      <c r="Y51" s="159" t="s">
        <v>116</v>
      </c>
      <c r="Z51" s="148"/>
      <c r="AA51" s="148"/>
      <c r="AB51" s="148"/>
      <c r="AC51" s="148"/>
      <c r="AD51" s="148"/>
      <c r="AE51" s="148"/>
      <c r="AF51" s="148"/>
      <c r="AG51" s="148" t="s">
        <v>183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x14ac:dyDescent="0.25">
      <c r="A52" s="163" t="s">
        <v>108</v>
      </c>
      <c r="B52" s="164" t="s">
        <v>80</v>
      </c>
      <c r="C52" s="184" t="s">
        <v>30</v>
      </c>
      <c r="D52" s="165"/>
      <c r="E52" s="166"/>
      <c r="F52" s="167"/>
      <c r="G52" s="168">
        <f>SUMIF(AG53:AG56,"&lt;&gt;NOR",G53:G56)</f>
        <v>0</v>
      </c>
      <c r="H52" s="162"/>
      <c r="I52" s="162">
        <f>SUM(I53:I56)</f>
        <v>0</v>
      </c>
      <c r="J52" s="162"/>
      <c r="K52" s="162">
        <f>SUM(K53:K56)</f>
        <v>0</v>
      </c>
      <c r="L52" s="162"/>
      <c r="M52" s="162">
        <f>SUM(M53:M56)</f>
        <v>0</v>
      </c>
      <c r="N52" s="161"/>
      <c r="O52" s="161">
        <f>SUM(O53:O56)</f>
        <v>0</v>
      </c>
      <c r="P52" s="161"/>
      <c r="Q52" s="161">
        <f>SUM(Q53:Q56)</f>
        <v>0</v>
      </c>
      <c r="R52" s="162"/>
      <c r="S52" s="162"/>
      <c r="T52" s="162"/>
      <c r="U52" s="162"/>
      <c r="V52" s="162">
        <f>SUM(V53:V56)</f>
        <v>0</v>
      </c>
      <c r="W52" s="162"/>
      <c r="X52" s="162"/>
      <c r="Y52" s="162"/>
      <c r="AG52" t="s">
        <v>109</v>
      </c>
    </row>
    <row r="53" spans="1:60" ht="20.399999999999999" outlineLevel="1" x14ac:dyDescent="0.25">
      <c r="A53" s="170">
        <v>35</v>
      </c>
      <c r="B53" s="171" t="s">
        <v>198</v>
      </c>
      <c r="C53" s="186" t="s">
        <v>199</v>
      </c>
      <c r="D53" s="172" t="s">
        <v>200</v>
      </c>
      <c r="E53" s="173">
        <v>1</v>
      </c>
      <c r="F53" s="174"/>
      <c r="G53" s="175">
        <f>ROUND(E53*F53,2)</f>
        <v>0</v>
      </c>
      <c r="H53" s="160"/>
      <c r="I53" s="159">
        <f>ROUND(E53*H53,2)</f>
        <v>0</v>
      </c>
      <c r="J53" s="160"/>
      <c r="K53" s="159">
        <f>ROUND(E53*J53,2)</f>
        <v>0</v>
      </c>
      <c r="L53" s="159">
        <v>21</v>
      </c>
      <c r="M53" s="159">
        <f>G53*(1+L53/100)</f>
        <v>0</v>
      </c>
      <c r="N53" s="158">
        <v>0</v>
      </c>
      <c r="O53" s="158">
        <f>ROUND(E53*N53,2)</f>
        <v>0</v>
      </c>
      <c r="P53" s="158">
        <v>0</v>
      </c>
      <c r="Q53" s="158">
        <f>ROUND(E53*P53,2)</f>
        <v>0</v>
      </c>
      <c r="R53" s="159"/>
      <c r="S53" s="159" t="s">
        <v>113</v>
      </c>
      <c r="T53" s="159" t="s">
        <v>114</v>
      </c>
      <c r="U53" s="159">
        <v>0</v>
      </c>
      <c r="V53" s="159">
        <f>ROUND(E53*U53,2)</f>
        <v>0</v>
      </c>
      <c r="W53" s="159"/>
      <c r="X53" s="159" t="s">
        <v>201</v>
      </c>
      <c r="Y53" s="159" t="s">
        <v>116</v>
      </c>
      <c r="Z53" s="148"/>
      <c r="AA53" s="148"/>
      <c r="AB53" s="148"/>
      <c r="AC53" s="148"/>
      <c r="AD53" s="148"/>
      <c r="AE53" s="148"/>
      <c r="AF53" s="148"/>
      <c r="AG53" s="148" t="s">
        <v>202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2" x14ac:dyDescent="0.25">
      <c r="A54" s="155"/>
      <c r="B54" s="156"/>
      <c r="C54" s="269" t="s">
        <v>203</v>
      </c>
      <c r="D54" s="270"/>
      <c r="E54" s="270"/>
      <c r="F54" s="270"/>
      <c r="G54" s="270"/>
      <c r="H54" s="159"/>
      <c r="I54" s="159"/>
      <c r="J54" s="159"/>
      <c r="K54" s="159"/>
      <c r="L54" s="159"/>
      <c r="M54" s="159"/>
      <c r="N54" s="158"/>
      <c r="O54" s="158"/>
      <c r="P54" s="158"/>
      <c r="Q54" s="158"/>
      <c r="R54" s="159"/>
      <c r="S54" s="159"/>
      <c r="T54" s="159"/>
      <c r="U54" s="159"/>
      <c r="V54" s="159"/>
      <c r="W54" s="159"/>
      <c r="X54" s="159"/>
      <c r="Y54" s="159"/>
      <c r="Z54" s="148"/>
      <c r="AA54" s="148"/>
      <c r="AB54" s="148"/>
      <c r="AC54" s="148"/>
      <c r="AD54" s="148"/>
      <c r="AE54" s="148"/>
      <c r="AF54" s="148"/>
      <c r="AG54" s="148" t="s">
        <v>204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5">
      <c r="A55" s="170">
        <v>36</v>
      </c>
      <c r="B55" s="171" t="s">
        <v>205</v>
      </c>
      <c r="C55" s="186" t="s">
        <v>206</v>
      </c>
      <c r="D55" s="172" t="s">
        <v>200</v>
      </c>
      <c r="E55" s="173">
        <v>1</v>
      </c>
      <c r="F55" s="174"/>
      <c r="G55" s="175">
        <f>ROUND(E55*F55,2)</f>
        <v>0</v>
      </c>
      <c r="H55" s="160"/>
      <c r="I55" s="159">
        <f>ROUND(E55*H55,2)</f>
        <v>0</v>
      </c>
      <c r="J55" s="160"/>
      <c r="K55" s="159">
        <f>ROUND(E55*J55,2)</f>
        <v>0</v>
      </c>
      <c r="L55" s="159">
        <v>21</v>
      </c>
      <c r="M55" s="159">
        <f>G55*(1+L55/100)</f>
        <v>0</v>
      </c>
      <c r="N55" s="158">
        <v>0</v>
      </c>
      <c r="O55" s="158">
        <f>ROUND(E55*N55,2)</f>
        <v>0</v>
      </c>
      <c r="P55" s="158">
        <v>0</v>
      </c>
      <c r="Q55" s="158">
        <f>ROUND(E55*P55,2)</f>
        <v>0</v>
      </c>
      <c r="R55" s="159"/>
      <c r="S55" s="159" t="s">
        <v>121</v>
      </c>
      <c r="T55" s="159" t="s">
        <v>114</v>
      </c>
      <c r="U55" s="159">
        <v>0</v>
      </c>
      <c r="V55" s="159">
        <f>ROUND(E55*U55,2)</f>
        <v>0</v>
      </c>
      <c r="W55" s="159"/>
      <c r="X55" s="159" t="s">
        <v>201</v>
      </c>
      <c r="Y55" s="159" t="s">
        <v>116</v>
      </c>
      <c r="Z55" s="148"/>
      <c r="AA55" s="148"/>
      <c r="AB55" s="148"/>
      <c r="AC55" s="148"/>
      <c r="AD55" s="148"/>
      <c r="AE55" s="148"/>
      <c r="AF55" s="148"/>
      <c r="AG55" s="148" t="s">
        <v>202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ht="21" outlineLevel="2" x14ac:dyDescent="0.25">
      <c r="A56" s="155"/>
      <c r="B56" s="156"/>
      <c r="C56" s="269" t="s">
        <v>207</v>
      </c>
      <c r="D56" s="270"/>
      <c r="E56" s="270"/>
      <c r="F56" s="270"/>
      <c r="G56" s="270"/>
      <c r="H56" s="159"/>
      <c r="I56" s="159"/>
      <c r="J56" s="159"/>
      <c r="K56" s="159"/>
      <c r="L56" s="159"/>
      <c r="M56" s="159"/>
      <c r="N56" s="158"/>
      <c r="O56" s="158"/>
      <c r="P56" s="158"/>
      <c r="Q56" s="158"/>
      <c r="R56" s="159"/>
      <c r="S56" s="159"/>
      <c r="T56" s="159"/>
      <c r="U56" s="159"/>
      <c r="V56" s="159"/>
      <c r="W56" s="159"/>
      <c r="X56" s="159"/>
      <c r="Y56" s="159"/>
      <c r="Z56" s="148"/>
      <c r="AA56" s="148"/>
      <c r="AB56" s="148"/>
      <c r="AC56" s="148"/>
      <c r="AD56" s="148"/>
      <c r="AE56" s="148"/>
      <c r="AF56" s="148"/>
      <c r="AG56" s="148" t="s">
        <v>204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83" t="str">
        <f>C56</f>
        <v>Náklady na vyhotovení dokumentace skutečného provedení stavby a její předání objednateli v požadované formě a požadovaném počtu.</v>
      </c>
      <c r="BB56" s="148"/>
      <c r="BC56" s="148"/>
      <c r="BD56" s="148"/>
      <c r="BE56" s="148"/>
      <c r="BF56" s="148"/>
      <c r="BG56" s="148"/>
      <c r="BH56" s="148"/>
    </row>
    <row r="57" spans="1:60" x14ac:dyDescent="0.25">
      <c r="A57" s="3"/>
      <c r="B57" s="4"/>
      <c r="C57" s="188"/>
      <c r="D57" s="6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AE57">
        <v>12</v>
      </c>
      <c r="AF57">
        <v>21</v>
      </c>
      <c r="AG57" t="s">
        <v>94</v>
      </c>
    </row>
    <row r="58" spans="1:60" x14ac:dyDescent="0.25">
      <c r="A58" s="151"/>
      <c r="B58" s="152" t="s">
        <v>31</v>
      </c>
      <c r="C58" s="189"/>
      <c r="D58" s="153"/>
      <c r="E58" s="154"/>
      <c r="F58" s="154"/>
      <c r="G58" s="169">
        <f>G8+G10+G13+G16+G20+G22+G26+G36+G41+G43+G52</f>
        <v>0</v>
      </c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AE58">
        <f>SUMIF(L7:L56,AE57,G7:G56)</f>
        <v>0</v>
      </c>
      <c r="AF58">
        <f>SUMIF(L7:L56,AF57,G7:G56)</f>
        <v>0</v>
      </c>
      <c r="AG58" t="s">
        <v>208</v>
      </c>
    </row>
    <row r="59" spans="1:60" x14ac:dyDescent="0.25">
      <c r="A59" s="3"/>
      <c r="B59" s="4"/>
      <c r="C59" s="188"/>
      <c r="D59" s="6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</row>
    <row r="60" spans="1:60" x14ac:dyDescent="0.25">
      <c r="A60" s="3"/>
      <c r="B60" s="4"/>
      <c r="C60" s="188"/>
      <c r="D60" s="6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</row>
    <row r="61" spans="1:60" x14ac:dyDescent="0.25">
      <c r="A61" s="255" t="s">
        <v>209</v>
      </c>
      <c r="B61" s="255"/>
      <c r="C61" s="256"/>
      <c r="D61" s="6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</row>
    <row r="62" spans="1:60" x14ac:dyDescent="0.25">
      <c r="A62" s="257"/>
      <c r="B62" s="258"/>
      <c r="C62" s="259"/>
      <c r="D62" s="258"/>
      <c r="E62" s="258"/>
      <c r="F62" s="258"/>
      <c r="G62" s="260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AG62" t="s">
        <v>210</v>
      </c>
    </row>
    <row r="63" spans="1:60" x14ac:dyDescent="0.25">
      <c r="A63" s="261"/>
      <c r="B63" s="262"/>
      <c r="C63" s="263"/>
      <c r="D63" s="262"/>
      <c r="E63" s="262"/>
      <c r="F63" s="262"/>
      <c r="G63" s="264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</row>
    <row r="64" spans="1:60" x14ac:dyDescent="0.25">
      <c r="A64" s="261"/>
      <c r="B64" s="262"/>
      <c r="C64" s="263"/>
      <c r="D64" s="262"/>
      <c r="E64" s="262"/>
      <c r="F64" s="262"/>
      <c r="G64" s="264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</row>
    <row r="65" spans="1:33" x14ac:dyDescent="0.25">
      <c r="A65" s="261"/>
      <c r="B65" s="262"/>
      <c r="C65" s="263"/>
      <c r="D65" s="262"/>
      <c r="E65" s="262"/>
      <c r="F65" s="262"/>
      <c r="G65" s="264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</row>
    <row r="66" spans="1:33" x14ac:dyDescent="0.25">
      <c r="A66" s="265"/>
      <c r="B66" s="266"/>
      <c r="C66" s="267"/>
      <c r="D66" s="266"/>
      <c r="E66" s="266"/>
      <c r="F66" s="266"/>
      <c r="G66" s="268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</row>
    <row r="67" spans="1:33" x14ac:dyDescent="0.25">
      <c r="A67" s="3"/>
      <c r="B67" s="4"/>
      <c r="C67" s="188"/>
      <c r="D67" s="6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</row>
    <row r="68" spans="1:33" x14ac:dyDescent="0.25">
      <c r="C68" s="190"/>
      <c r="D68" s="10"/>
      <c r="AG68" t="s">
        <v>211</v>
      </c>
    </row>
    <row r="69" spans="1:33" x14ac:dyDescent="0.25">
      <c r="D69" s="10"/>
    </row>
    <row r="70" spans="1:33" x14ac:dyDescent="0.25">
      <c r="D70" s="10"/>
    </row>
    <row r="71" spans="1:33" x14ac:dyDescent="0.25">
      <c r="D71" s="10"/>
    </row>
    <row r="72" spans="1:33" x14ac:dyDescent="0.25">
      <c r="D72" s="10"/>
    </row>
    <row r="73" spans="1:33" x14ac:dyDescent="0.25">
      <c r="D73" s="10"/>
    </row>
    <row r="74" spans="1:33" x14ac:dyDescent="0.25">
      <c r="D74" s="10"/>
    </row>
    <row r="75" spans="1:33" x14ac:dyDescent="0.25">
      <c r="D75" s="10"/>
    </row>
    <row r="76" spans="1:33" x14ac:dyDescent="0.25">
      <c r="D76" s="10"/>
    </row>
    <row r="77" spans="1:33" x14ac:dyDescent="0.25">
      <c r="D77" s="10"/>
    </row>
    <row r="78" spans="1:33" x14ac:dyDescent="0.25">
      <c r="D78" s="10"/>
    </row>
    <row r="79" spans="1:33" x14ac:dyDescent="0.25">
      <c r="D79" s="10"/>
    </row>
    <row r="80" spans="1:33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R3EMSrJcYE02zMlbBeGb12/sanb8UmGxKP2ZIvnN9HztZKfTtRA+Y5zGj2TPd8lbXjJvc2CMjOxOY+jS6dFw4Q==" saltValue="ZH75sEydf/F+gJxLlTEg7g==" spinCount="100000" sheet="1" objects="1" scenarios="1"/>
  <mergeCells count="8">
    <mergeCell ref="A62:G66"/>
    <mergeCell ref="C54:G54"/>
    <mergeCell ref="C56:G56"/>
    <mergeCell ref="A1:G1"/>
    <mergeCell ref="C2:G2"/>
    <mergeCell ref="C3:G3"/>
    <mergeCell ref="C4:G4"/>
    <mergeCell ref="A61:C61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8001 8001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'8001 8001 Pol'!Názvy_tisku</vt:lpstr>
      <vt:lpstr>oadresa</vt:lpstr>
      <vt:lpstr>Stavba!Objednatel</vt:lpstr>
      <vt:lpstr>Stavba!Objekt</vt:lpstr>
      <vt:lpstr>'8001 8001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Kyncl</dc:creator>
  <cp:lastModifiedBy>Anna Netopilová</cp:lastModifiedBy>
  <cp:lastPrinted>2019-03-19T12:27:02Z</cp:lastPrinted>
  <dcterms:created xsi:type="dcterms:W3CDTF">2009-04-08T07:15:50Z</dcterms:created>
  <dcterms:modified xsi:type="dcterms:W3CDTF">2024-11-28T12:07:52Z</dcterms:modified>
</cp:coreProperties>
</file>