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projekcetichy-my.sharepoint.com/personal/ondrej_projekcetichy_cz1/Documents/__Zakazky/__PLOT/"/>
    </mc:Choice>
  </mc:AlternateContent>
  <xr:revisionPtr revIDLastSave="0" documentId="11_9EBA344CAB8E287AC00C9C896EAB68F126C505D2" xr6:coauthVersionLast="47" xr6:coauthVersionMax="47" xr10:uidLastSave="{00000000-0000-0000-0000-000000000000}"/>
  <bookViews>
    <workbookView xWindow="22944" yWindow="0" windowWidth="23232" windowHeight="25296" activeTab="3" xr2:uid="{00000000-000D-0000-FFFF-FFFF00000000}"/>
  </bookViews>
  <sheets>
    <sheet name="Krycí list rozpočtu" sheetId="1" r:id="rId1"/>
    <sheet name="VORN" sheetId="2" state="hidden" r:id="rId2"/>
    <sheet name="Rozpočet - objekty" sheetId="3" r:id="rId3"/>
    <sheet name="Stavební rozpočet" sheetId="4" r:id="rId4"/>
  </sheets>
  <definedNames>
    <definedName name="vorn_sum">VORN!$I$45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J105" i="4" l="1"/>
  <c r="BF105" i="4"/>
  <c r="BD105" i="4"/>
  <c r="AP105" i="4"/>
  <c r="AO105" i="4"/>
  <c r="AW105" i="4" s="1"/>
  <c r="AL105" i="4"/>
  <c r="AK105" i="4"/>
  <c r="AJ105" i="4"/>
  <c r="AH105" i="4"/>
  <c r="AG105" i="4"/>
  <c r="AF105" i="4"/>
  <c r="AE105" i="4"/>
  <c r="AD105" i="4"/>
  <c r="Z105" i="4"/>
  <c r="K105" i="4"/>
  <c r="BJ104" i="4"/>
  <c r="BI104" i="4"/>
  <c r="AG104" i="4" s="1"/>
  <c r="BF104" i="4"/>
  <c r="BD104" i="4"/>
  <c r="AP104" i="4"/>
  <c r="AX104" i="4" s="1"/>
  <c r="AO104" i="4"/>
  <c r="BH104" i="4" s="1"/>
  <c r="AF104" i="4" s="1"/>
  <c r="AL104" i="4"/>
  <c r="AJ104" i="4"/>
  <c r="AH104" i="4"/>
  <c r="AE104" i="4"/>
  <c r="AD104" i="4"/>
  <c r="AC104" i="4"/>
  <c r="AB104" i="4"/>
  <c r="Z104" i="4"/>
  <c r="K104" i="4"/>
  <c r="AK104" i="4" s="1"/>
  <c r="J104" i="4"/>
  <c r="BJ102" i="4"/>
  <c r="BI102" i="4"/>
  <c r="BH102" i="4"/>
  <c r="BF102" i="4"/>
  <c r="BD102" i="4"/>
  <c r="AX102" i="4"/>
  <c r="AW102" i="4"/>
  <c r="BC102" i="4" s="1"/>
  <c r="AP102" i="4"/>
  <c r="AO102" i="4"/>
  <c r="AL102" i="4"/>
  <c r="AJ102" i="4"/>
  <c r="AH102" i="4"/>
  <c r="AG102" i="4"/>
  <c r="AF102" i="4"/>
  <c r="AE102" i="4"/>
  <c r="AD102" i="4"/>
  <c r="AC102" i="4"/>
  <c r="AB102" i="4"/>
  <c r="Z102" i="4"/>
  <c r="K102" i="4"/>
  <c r="AK102" i="4" s="1"/>
  <c r="J102" i="4"/>
  <c r="I102" i="4"/>
  <c r="BJ101" i="4"/>
  <c r="BI101" i="4"/>
  <c r="BH101" i="4"/>
  <c r="BF101" i="4"/>
  <c r="BD101" i="4"/>
  <c r="AP101" i="4"/>
  <c r="AX101" i="4" s="1"/>
  <c r="AO101" i="4"/>
  <c r="I101" i="4" s="1"/>
  <c r="AL101" i="4"/>
  <c r="AK101" i="4"/>
  <c r="AJ101" i="4"/>
  <c r="AH101" i="4"/>
  <c r="AG101" i="4"/>
  <c r="AF101" i="4"/>
  <c r="AE101" i="4"/>
  <c r="AD101" i="4"/>
  <c r="AC101" i="4"/>
  <c r="AB101" i="4"/>
  <c r="Z101" i="4"/>
  <c r="K101" i="4"/>
  <c r="J101" i="4"/>
  <c r="BJ99" i="4"/>
  <c r="BF99" i="4"/>
  <c r="BD99" i="4"/>
  <c r="AX99" i="4"/>
  <c r="AP99" i="4"/>
  <c r="AO99" i="4"/>
  <c r="AL99" i="4"/>
  <c r="AK99" i="4"/>
  <c r="AJ99" i="4"/>
  <c r="AH99" i="4"/>
  <c r="AG99" i="4"/>
  <c r="AF99" i="4"/>
  <c r="AE99" i="4"/>
  <c r="AD99" i="4"/>
  <c r="Z99" i="4"/>
  <c r="K99" i="4"/>
  <c r="BJ96" i="4"/>
  <c r="BF96" i="4"/>
  <c r="BD96" i="4"/>
  <c r="AP96" i="4"/>
  <c r="BI96" i="4" s="1"/>
  <c r="AG96" i="4" s="1"/>
  <c r="AO96" i="4"/>
  <c r="BH96" i="4" s="1"/>
  <c r="AF96" i="4" s="1"/>
  <c r="AL96" i="4"/>
  <c r="AK96" i="4"/>
  <c r="AJ96" i="4"/>
  <c r="AH96" i="4"/>
  <c r="AE96" i="4"/>
  <c r="AD96" i="4"/>
  <c r="AC96" i="4"/>
  <c r="AB96" i="4"/>
  <c r="Z96" i="4"/>
  <c r="K96" i="4"/>
  <c r="BJ95" i="4"/>
  <c r="BI95" i="4"/>
  <c r="AC95" i="4" s="1"/>
  <c r="BH95" i="4"/>
  <c r="AB95" i="4" s="1"/>
  <c r="BF95" i="4"/>
  <c r="BD95" i="4"/>
  <c r="AX95" i="4"/>
  <c r="AW95" i="4"/>
  <c r="BC95" i="4" s="1"/>
  <c r="AV95" i="4"/>
  <c r="AP95" i="4"/>
  <c r="AO95" i="4"/>
  <c r="AL95" i="4"/>
  <c r="AJ95" i="4"/>
  <c r="AH95" i="4"/>
  <c r="AG95" i="4"/>
  <c r="AF95" i="4"/>
  <c r="AE95" i="4"/>
  <c r="AD95" i="4"/>
  <c r="Z95" i="4"/>
  <c r="K95" i="4"/>
  <c r="AK95" i="4" s="1"/>
  <c r="J95" i="4"/>
  <c r="I95" i="4"/>
  <c r="BJ94" i="4"/>
  <c r="BI94" i="4"/>
  <c r="AC94" i="4" s="1"/>
  <c r="BH94" i="4"/>
  <c r="AB94" i="4" s="1"/>
  <c r="BF94" i="4"/>
  <c r="BD94" i="4"/>
  <c r="AP94" i="4"/>
  <c r="AX94" i="4" s="1"/>
  <c r="AO94" i="4"/>
  <c r="I94" i="4" s="1"/>
  <c r="AL94" i="4"/>
  <c r="AK94" i="4"/>
  <c r="AJ94" i="4"/>
  <c r="AS86" i="4" s="1"/>
  <c r="AH94" i="4"/>
  <c r="AG94" i="4"/>
  <c r="AF94" i="4"/>
  <c r="AE94" i="4"/>
  <c r="AD94" i="4"/>
  <c r="Z94" i="4"/>
  <c r="K94" i="4"/>
  <c r="J94" i="4"/>
  <c r="BJ93" i="4"/>
  <c r="BF93" i="4"/>
  <c r="BD93" i="4"/>
  <c r="AP93" i="4"/>
  <c r="AO93" i="4"/>
  <c r="AW93" i="4" s="1"/>
  <c r="AL93" i="4"/>
  <c r="AK93" i="4"/>
  <c r="AJ93" i="4"/>
  <c r="AH93" i="4"/>
  <c r="AG93" i="4"/>
  <c r="AF93" i="4"/>
  <c r="AE93" i="4"/>
  <c r="AD93" i="4"/>
  <c r="Z93" i="4"/>
  <c r="K93" i="4"/>
  <c r="BJ92" i="4"/>
  <c r="BF92" i="4"/>
  <c r="BD92" i="4"/>
  <c r="AP92" i="4"/>
  <c r="BI92" i="4" s="1"/>
  <c r="AG92" i="4" s="1"/>
  <c r="AO92" i="4"/>
  <c r="AW92" i="4" s="1"/>
  <c r="AL92" i="4"/>
  <c r="AU86" i="4" s="1"/>
  <c r="AJ92" i="4"/>
  <c r="AH92" i="4"/>
  <c r="AE92" i="4"/>
  <c r="AD92" i="4"/>
  <c r="AC92" i="4"/>
  <c r="AB92" i="4"/>
  <c r="Z92" i="4"/>
  <c r="K92" i="4"/>
  <c r="AK92" i="4" s="1"/>
  <c r="BJ91" i="4"/>
  <c r="BI91" i="4"/>
  <c r="AC91" i="4" s="1"/>
  <c r="BH91" i="4"/>
  <c r="AB91" i="4" s="1"/>
  <c r="BF91" i="4"/>
  <c r="BD91" i="4"/>
  <c r="AX91" i="4"/>
  <c r="AW91" i="4"/>
  <c r="BC91" i="4" s="1"/>
  <c r="AV91" i="4"/>
  <c r="AP91" i="4"/>
  <c r="AO91" i="4"/>
  <c r="AL91" i="4"/>
  <c r="AJ91" i="4"/>
  <c r="AH91" i="4"/>
  <c r="AG91" i="4"/>
  <c r="AF91" i="4"/>
  <c r="AE91" i="4"/>
  <c r="AD91" i="4"/>
  <c r="Z91" i="4"/>
  <c r="K91" i="4"/>
  <c r="AK91" i="4" s="1"/>
  <c r="J91" i="4"/>
  <c r="I91" i="4"/>
  <c r="BJ90" i="4"/>
  <c r="BI90" i="4"/>
  <c r="AG90" i="4" s="1"/>
  <c r="BH90" i="4"/>
  <c r="AF90" i="4" s="1"/>
  <c r="BF90" i="4"/>
  <c r="BD90" i="4"/>
  <c r="AP90" i="4"/>
  <c r="AX90" i="4" s="1"/>
  <c r="AO90" i="4"/>
  <c r="I90" i="4" s="1"/>
  <c r="AL90" i="4"/>
  <c r="AJ90" i="4"/>
  <c r="AH90" i="4"/>
  <c r="AE90" i="4"/>
  <c r="AD90" i="4"/>
  <c r="AC90" i="4"/>
  <c r="AB90" i="4"/>
  <c r="Z90" i="4"/>
  <c r="K90" i="4"/>
  <c r="AK90" i="4" s="1"/>
  <c r="J90" i="4"/>
  <c r="BJ88" i="4"/>
  <c r="BF88" i="4"/>
  <c r="BD88" i="4"/>
  <c r="AX88" i="4"/>
  <c r="AW88" i="4"/>
  <c r="BC88" i="4" s="1"/>
  <c r="AP88" i="4"/>
  <c r="AO88" i="4"/>
  <c r="AL88" i="4"/>
  <c r="AK88" i="4"/>
  <c r="AJ88" i="4"/>
  <c r="AH88" i="4"/>
  <c r="AG88" i="4"/>
  <c r="AF88" i="4"/>
  <c r="AE88" i="4"/>
  <c r="AD88" i="4"/>
  <c r="Z88" i="4"/>
  <c r="K88" i="4"/>
  <c r="BJ87" i="4"/>
  <c r="BI87" i="4"/>
  <c r="AG87" i="4" s="1"/>
  <c r="BH87" i="4"/>
  <c r="AF87" i="4" s="1"/>
  <c r="BF87" i="4"/>
  <c r="BD87" i="4"/>
  <c r="AX87" i="4"/>
  <c r="AV87" i="4" s="1"/>
  <c r="AW87" i="4"/>
  <c r="AP87" i="4"/>
  <c r="AO87" i="4"/>
  <c r="AL87" i="4"/>
  <c r="AJ87" i="4"/>
  <c r="AH87" i="4"/>
  <c r="AE87" i="4"/>
  <c r="AD87" i="4"/>
  <c r="AC87" i="4"/>
  <c r="AB87" i="4"/>
  <c r="Z87" i="4"/>
  <c r="K87" i="4"/>
  <c r="AK87" i="4" s="1"/>
  <c r="J87" i="4"/>
  <c r="I87" i="4"/>
  <c r="K86" i="4"/>
  <c r="K84" i="4" s="1"/>
  <c r="L15" i="3" s="1"/>
  <c r="P15" i="3" s="1"/>
  <c r="BJ82" i="4"/>
  <c r="BF82" i="4"/>
  <c r="BD82" i="4"/>
  <c r="AP82" i="4"/>
  <c r="AO82" i="4"/>
  <c r="BH82" i="4" s="1"/>
  <c r="AL82" i="4"/>
  <c r="AK82" i="4"/>
  <c r="AJ82" i="4"/>
  <c r="AH82" i="4"/>
  <c r="AF82" i="4"/>
  <c r="AE82" i="4"/>
  <c r="AD82" i="4"/>
  <c r="AC82" i="4"/>
  <c r="AB82" i="4"/>
  <c r="Z82" i="4"/>
  <c r="K82" i="4"/>
  <c r="BJ81" i="4"/>
  <c r="BF81" i="4"/>
  <c r="BD81" i="4"/>
  <c r="AP81" i="4"/>
  <c r="J81" i="4" s="1"/>
  <c r="AO81" i="4"/>
  <c r="I81" i="4" s="1"/>
  <c r="AL81" i="4"/>
  <c r="AJ81" i="4"/>
  <c r="AH81" i="4"/>
  <c r="AE81" i="4"/>
  <c r="AD81" i="4"/>
  <c r="AC81" i="4"/>
  <c r="AB81" i="4"/>
  <c r="Z81" i="4"/>
  <c r="K81" i="4"/>
  <c r="AK81" i="4" s="1"/>
  <c r="BJ80" i="4"/>
  <c r="BI80" i="4"/>
  <c r="BH80" i="4"/>
  <c r="BF80" i="4"/>
  <c r="BD80" i="4"/>
  <c r="AX80" i="4"/>
  <c r="BC80" i="4" s="1"/>
  <c r="AW80" i="4"/>
  <c r="AV80" i="4" s="1"/>
  <c r="AP80" i="4"/>
  <c r="AO80" i="4"/>
  <c r="AL80" i="4"/>
  <c r="AJ80" i="4"/>
  <c r="AH80" i="4"/>
  <c r="AG80" i="4"/>
  <c r="AF80" i="4"/>
  <c r="AE80" i="4"/>
  <c r="AD80" i="4"/>
  <c r="AC80" i="4"/>
  <c r="AB80" i="4"/>
  <c r="Z80" i="4"/>
  <c r="K80" i="4"/>
  <c r="AK80" i="4" s="1"/>
  <c r="J80" i="4"/>
  <c r="I80" i="4"/>
  <c r="BJ79" i="4"/>
  <c r="BF79" i="4"/>
  <c r="BD79" i="4"/>
  <c r="AP79" i="4"/>
  <c r="BI79" i="4" s="1"/>
  <c r="AG79" i="4" s="1"/>
  <c r="AO79" i="4"/>
  <c r="AL79" i="4"/>
  <c r="AK79" i="4"/>
  <c r="AT72" i="4" s="1"/>
  <c r="AJ79" i="4"/>
  <c r="AH79" i="4"/>
  <c r="AE79" i="4"/>
  <c r="AD79" i="4"/>
  <c r="AC79" i="4"/>
  <c r="AB79" i="4"/>
  <c r="Z79" i="4"/>
  <c r="K79" i="4"/>
  <c r="BJ78" i="4"/>
  <c r="BF78" i="4"/>
  <c r="BD78" i="4"/>
  <c r="AP78" i="4"/>
  <c r="AO78" i="4"/>
  <c r="BH78" i="4" s="1"/>
  <c r="AB78" i="4" s="1"/>
  <c r="AL78" i="4"/>
  <c r="AU72" i="4" s="1"/>
  <c r="AK78" i="4"/>
  <c r="AJ78" i="4"/>
  <c r="AH78" i="4"/>
  <c r="AG78" i="4"/>
  <c r="AF78" i="4"/>
  <c r="AE78" i="4"/>
  <c r="AD78" i="4"/>
  <c r="Z78" i="4"/>
  <c r="K78" i="4"/>
  <c r="BJ77" i="4"/>
  <c r="BH77" i="4"/>
  <c r="AF77" i="4" s="1"/>
  <c r="BF77" i="4"/>
  <c r="BD77" i="4"/>
  <c r="AW77" i="4"/>
  <c r="AP77" i="4"/>
  <c r="AX77" i="4" s="1"/>
  <c r="AV77" i="4" s="1"/>
  <c r="AO77" i="4"/>
  <c r="AL77" i="4"/>
  <c r="AJ77" i="4"/>
  <c r="AH77" i="4"/>
  <c r="AE77" i="4"/>
  <c r="AD77" i="4"/>
  <c r="AC77" i="4"/>
  <c r="AB77" i="4"/>
  <c r="Z77" i="4"/>
  <c r="K77" i="4"/>
  <c r="AK77" i="4" s="1"/>
  <c r="I77" i="4"/>
  <c r="BJ76" i="4"/>
  <c r="BI76" i="4"/>
  <c r="AC76" i="4" s="1"/>
  <c r="BH76" i="4"/>
  <c r="AB76" i="4" s="1"/>
  <c r="BF76" i="4"/>
  <c r="BD76" i="4"/>
  <c r="AX76" i="4"/>
  <c r="BC76" i="4" s="1"/>
  <c r="AW76" i="4"/>
  <c r="AV76" i="4" s="1"/>
  <c r="AP76" i="4"/>
  <c r="AO76" i="4"/>
  <c r="AL76" i="4"/>
  <c r="AJ76" i="4"/>
  <c r="AH76" i="4"/>
  <c r="AG76" i="4"/>
  <c r="AF76" i="4"/>
  <c r="AE76" i="4"/>
  <c r="AD76" i="4"/>
  <c r="Z76" i="4"/>
  <c r="K76" i="4"/>
  <c r="AK76" i="4" s="1"/>
  <c r="J76" i="4"/>
  <c r="I76" i="4"/>
  <c r="BJ75" i="4"/>
  <c r="BF75" i="4"/>
  <c r="BD75" i="4"/>
  <c r="AP75" i="4"/>
  <c r="AO75" i="4"/>
  <c r="AL75" i="4"/>
  <c r="AK75" i="4"/>
  <c r="AJ75" i="4"/>
  <c r="AH75" i="4"/>
  <c r="AE75" i="4"/>
  <c r="AD75" i="4"/>
  <c r="AC75" i="4"/>
  <c r="AB75" i="4"/>
  <c r="Z75" i="4"/>
  <c r="K75" i="4"/>
  <c r="BJ74" i="4"/>
  <c r="BF74" i="4"/>
  <c r="BD74" i="4"/>
  <c r="AX74" i="4"/>
  <c r="AW74" i="4"/>
  <c r="BC74" i="4" s="1"/>
  <c r="AV74" i="4"/>
  <c r="AP74" i="4"/>
  <c r="AO74" i="4"/>
  <c r="BH74" i="4" s="1"/>
  <c r="AB74" i="4" s="1"/>
  <c r="AL74" i="4"/>
  <c r="AK74" i="4"/>
  <c r="AJ74" i="4"/>
  <c r="AH74" i="4"/>
  <c r="AG74" i="4"/>
  <c r="AF74" i="4"/>
  <c r="AE74" i="4"/>
  <c r="AD74" i="4"/>
  <c r="Z74" i="4"/>
  <c r="K74" i="4"/>
  <c r="BJ73" i="4"/>
  <c r="BI73" i="4"/>
  <c r="AG73" i="4" s="1"/>
  <c r="BH73" i="4"/>
  <c r="AF73" i="4" s="1"/>
  <c r="BF73" i="4"/>
  <c r="BD73" i="4"/>
  <c r="AX73" i="4"/>
  <c r="AP73" i="4"/>
  <c r="AO73" i="4"/>
  <c r="AW73" i="4" s="1"/>
  <c r="AL73" i="4"/>
  <c r="AJ73" i="4"/>
  <c r="AH73" i="4"/>
  <c r="AE73" i="4"/>
  <c r="AD73" i="4"/>
  <c r="AC73" i="4"/>
  <c r="AB73" i="4"/>
  <c r="Z73" i="4"/>
  <c r="K73" i="4"/>
  <c r="AK73" i="4" s="1"/>
  <c r="J73" i="4"/>
  <c r="I73" i="4"/>
  <c r="AS72" i="4"/>
  <c r="K72" i="4"/>
  <c r="K70" i="4" s="1"/>
  <c r="L14" i="3" s="1"/>
  <c r="P14" i="3" s="1"/>
  <c r="BJ69" i="4"/>
  <c r="BF69" i="4"/>
  <c r="BD69" i="4"/>
  <c r="AX69" i="4"/>
  <c r="AW69" i="4"/>
  <c r="BC69" i="4" s="1"/>
  <c r="AP69" i="4"/>
  <c r="BI69" i="4" s="1"/>
  <c r="AG69" i="4" s="1"/>
  <c r="AO69" i="4"/>
  <c r="BH69" i="4" s="1"/>
  <c r="AF69" i="4" s="1"/>
  <c r="AL69" i="4"/>
  <c r="AK69" i="4"/>
  <c r="AJ69" i="4"/>
  <c r="AH69" i="4"/>
  <c r="AE69" i="4"/>
  <c r="AD69" i="4"/>
  <c r="AC69" i="4"/>
  <c r="AB69" i="4"/>
  <c r="Z69" i="4"/>
  <c r="K69" i="4"/>
  <c r="J69" i="4"/>
  <c r="BJ67" i="4"/>
  <c r="BH67" i="4"/>
  <c r="AB67" i="4" s="1"/>
  <c r="BF67" i="4"/>
  <c r="BD67" i="4"/>
  <c r="AW67" i="4"/>
  <c r="AP67" i="4"/>
  <c r="BI67" i="4" s="1"/>
  <c r="AC67" i="4" s="1"/>
  <c r="AO67" i="4"/>
  <c r="AL67" i="4"/>
  <c r="AJ67" i="4"/>
  <c r="AH67" i="4"/>
  <c r="AG67" i="4"/>
  <c r="AF67" i="4"/>
  <c r="AE67" i="4"/>
  <c r="AD67" i="4"/>
  <c r="Z67" i="4"/>
  <c r="K67" i="4"/>
  <c r="AK67" i="4" s="1"/>
  <c r="I67" i="4"/>
  <c r="BJ65" i="4"/>
  <c r="BI65" i="4"/>
  <c r="BH65" i="4"/>
  <c r="BF65" i="4"/>
  <c r="BD65" i="4"/>
  <c r="AP65" i="4"/>
  <c r="AX65" i="4" s="1"/>
  <c r="AO65" i="4"/>
  <c r="AW65" i="4" s="1"/>
  <c r="AL65" i="4"/>
  <c r="AK65" i="4"/>
  <c r="AJ65" i="4"/>
  <c r="AH65" i="4"/>
  <c r="AG65" i="4"/>
  <c r="AF65" i="4"/>
  <c r="AE65" i="4"/>
  <c r="AD65" i="4"/>
  <c r="AC65" i="4"/>
  <c r="AB65" i="4"/>
  <c r="Z65" i="4"/>
  <c r="K65" i="4"/>
  <c r="J65" i="4"/>
  <c r="I65" i="4"/>
  <c r="BJ64" i="4"/>
  <c r="BF64" i="4"/>
  <c r="BD64" i="4"/>
  <c r="AP64" i="4"/>
  <c r="AO64" i="4"/>
  <c r="AL64" i="4"/>
  <c r="AK64" i="4"/>
  <c r="AJ64" i="4"/>
  <c r="AH64" i="4"/>
  <c r="AE64" i="4"/>
  <c r="AD64" i="4"/>
  <c r="AC64" i="4"/>
  <c r="AB64" i="4"/>
  <c r="Z64" i="4"/>
  <c r="K64" i="4"/>
  <c r="BJ63" i="4"/>
  <c r="BF63" i="4"/>
  <c r="BD63" i="4"/>
  <c r="AP63" i="4"/>
  <c r="BI63" i="4" s="1"/>
  <c r="AG63" i="4" s="1"/>
  <c r="AO63" i="4"/>
  <c r="BH63" i="4" s="1"/>
  <c r="AF63" i="4" s="1"/>
  <c r="AL63" i="4"/>
  <c r="AK63" i="4"/>
  <c r="AJ63" i="4"/>
  <c r="AH63" i="4"/>
  <c r="AE63" i="4"/>
  <c r="AD63" i="4"/>
  <c r="AC63" i="4"/>
  <c r="AB63" i="4"/>
  <c r="Z63" i="4"/>
  <c r="K63" i="4"/>
  <c r="BJ62" i="4"/>
  <c r="BH62" i="4"/>
  <c r="AB62" i="4" s="1"/>
  <c r="BF62" i="4"/>
  <c r="BD62" i="4"/>
  <c r="AW62" i="4"/>
  <c r="AP62" i="4"/>
  <c r="AX62" i="4" s="1"/>
  <c r="AV62" i="4" s="1"/>
  <c r="AO62" i="4"/>
  <c r="AL62" i="4"/>
  <c r="AJ62" i="4"/>
  <c r="AH62" i="4"/>
  <c r="AG62" i="4"/>
  <c r="AF62" i="4"/>
  <c r="AE62" i="4"/>
  <c r="AD62" i="4"/>
  <c r="Z62" i="4"/>
  <c r="K62" i="4"/>
  <c r="AK62" i="4" s="1"/>
  <c r="I62" i="4"/>
  <c r="BJ61" i="4"/>
  <c r="BI61" i="4"/>
  <c r="AG61" i="4" s="1"/>
  <c r="BH61" i="4"/>
  <c r="AF61" i="4" s="1"/>
  <c r="BF61" i="4"/>
  <c r="BD61" i="4"/>
  <c r="AP61" i="4"/>
  <c r="AX61" i="4" s="1"/>
  <c r="AO61" i="4"/>
  <c r="AW61" i="4" s="1"/>
  <c r="AL61" i="4"/>
  <c r="AJ61" i="4"/>
  <c r="AH61" i="4"/>
  <c r="AE61" i="4"/>
  <c r="AD61" i="4"/>
  <c r="AC61" i="4"/>
  <c r="AB61" i="4"/>
  <c r="Z61" i="4"/>
  <c r="K61" i="4"/>
  <c r="AK61" i="4" s="1"/>
  <c r="J61" i="4"/>
  <c r="I61" i="4"/>
  <c r="BJ60" i="4"/>
  <c r="BF60" i="4"/>
  <c r="BD60" i="4"/>
  <c r="AX60" i="4"/>
  <c r="AW60" i="4"/>
  <c r="BC60" i="4" s="1"/>
  <c r="AP60" i="4"/>
  <c r="AO60" i="4"/>
  <c r="AL60" i="4"/>
  <c r="AK60" i="4"/>
  <c r="AJ60" i="4"/>
  <c r="AH60" i="4"/>
  <c r="AG60" i="4"/>
  <c r="AF60" i="4"/>
  <c r="AE60" i="4"/>
  <c r="AD60" i="4"/>
  <c r="Z60" i="4"/>
  <c r="K60" i="4"/>
  <c r="BJ59" i="4"/>
  <c r="BI59" i="4"/>
  <c r="AG59" i="4" s="1"/>
  <c r="BH59" i="4"/>
  <c r="AF59" i="4" s="1"/>
  <c r="BF59" i="4"/>
  <c r="BD59" i="4"/>
  <c r="AW59" i="4"/>
  <c r="AP59" i="4"/>
  <c r="AX59" i="4" s="1"/>
  <c r="BC59" i="4" s="1"/>
  <c r="AO59" i="4"/>
  <c r="AL59" i="4"/>
  <c r="AJ59" i="4"/>
  <c r="AH59" i="4"/>
  <c r="AE59" i="4"/>
  <c r="AD59" i="4"/>
  <c r="AC59" i="4"/>
  <c r="AB59" i="4"/>
  <c r="Z59" i="4"/>
  <c r="K59" i="4"/>
  <c r="AK59" i="4" s="1"/>
  <c r="J59" i="4"/>
  <c r="I59" i="4"/>
  <c r="BJ58" i="4"/>
  <c r="BI58" i="4"/>
  <c r="AG58" i="4" s="1"/>
  <c r="BH58" i="4"/>
  <c r="AF58" i="4" s="1"/>
  <c r="BF58" i="4"/>
  <c r="BD58" i="4"/>
  <c r="AW58" i="4"/>
  <c r="AP58" i="4"/>
  <c r="AX58" i="4" s="1"/>
  <c r="AO58" i="4"/>
  <c r="AL58" i="4"/>
  <c r="AJ58" i="4"/>
  <c r="AH58" i="4"/>
  <c r="AE58" i="4"/>
  <c r="AD58" i="4"/>
  <c r="AC58" i="4"/>
  <c r="AB58" i="4"/>
  <c r="Z58" i="4"/>
  <c r="K58" i="4"/>
  <c r="AK58" i="4" s="1"/>
  <c r="J58" i="4"/>
  <c r="I58" i="4"/>
  <c r="BJ57" i="4"/>
  <c r="BI57" i="4"/>
  <c r="BH57" i="4"/>
  <c r="BF57" i="4"/>
  <c r="BD57" i="4"/>
  <c r="AP57" i="4"/>
  <c r="AX57" i="4" s="1"/>
  <c r="AO57" i="4"/>
  <c r="AW57" i="4" s="1"/>
  <c r="AL57" i="4"/>
  <c r="AJ57" i="4"/>
  <c r="AH57" i="4"/>
  <c r="AG57" i="4"/>
  <c r="AF57" i="4"/>
  <c r="AE57" i="4"/>
  <c r="AD57" i="4"/>
  <c r="AC57" i="4"/>
  <c r="AB57" i="4"/>
  <c r="Z57" i="4"/>
  <c r="K57" i="4"/>
  <c r="AK57" i="4" s="1"/>
  <c r="J57" i="4"/>
  <c r="I57" i="4"/>
  <c r="BJ56" i="4"/>
  <c r="BF56" i="4"/>
  <c r="BD56" i="4"/>
  <c r="AP56" i="4"/>
  <c r="AX56" i="4" s="1"/>
  <c r="AO56" i="4"/>
  <c r="AW56" i="4" s="1"/>
  <c r="AL56" i="4"/>
  <c r="AK56" i="4"/>
  <c r="AJ56" i="4"/>
  <c r="AH56" i="4"/>
  <c r="AE56" i="4"/>
  <c r="AD56" i="4"/>
  <c r="C16" i="1" s="1"/>
  <c r="AC56" i="4"/>
  <c r="AB56" i="4"/>
  <c r="Z56" i="4"/>
  <c r="K56" i="4"/>
  <c r="BJ54" i="4"/>
  <c r="BI54" i="4"/>
  <c r="AC54" i="4" s="1"/>
  <c r="BF54" i="4"/>
  <c r="BD54" i="4"/>
  <c r="AX54" i="4"/>
  <c r="AW54" i="4"/>
  <c r="BC54" i="4" s="1"/>
  <c r="AP54" i="4"/>
  <c r="AO54" i="4"/>
  <c r="BH54" i="4" s="1"/>
  <c r="AB54" i="4" s="1"/>
  <c r="AL54" i="4"/>
  <c r="AK54" i="4"/>
  <c r="AJ54" i="4"/>
  <c r="AH54" i="4"/>
  <c r="AG54" i="4"/>
  <c r="AF54" i="4"/>
  <c r="AE54" i="4"/>
  <c r="AD54" i="4"/>
  <c r="Z54" i="4"/>
  <c r="K54" i="4"/>
  <c r="J54" i="4"/>
  <c r="BJ53" i="4"/>
  <c r="BH53" i="4"/>
  <c r="BF53" i="4"/>
  <c r="BD53" i="4"/>
  <c r="AW53" i="4"/>
  <c r="AP53" i="4"/>
  <c r="BI53" i="4" s="1"/>
  <c r="AG53" i="4" s="1"/>
  <c r="AO53" i="4"/>
  <c r="AL53" i="4"/>
  <c r="AJ53" i="4"/>
  <c r="AH53" i="4"/>
  <c r="AF53" i="4"/>
  <c r="AE53" i="4"/>
  <c r="AD53" i="4"/>
  <c r="AC53" i="4"/>
  <c r="AB53" i="4"/>
  <c r="Z53" i="4"/>
  <c r="K53" i="4"/>
  <c r="AK53" i="4" s="1"/>
  <c r="I53" i="4"/>
  <c r="BJ51" i="4"/>
  <c r="BI51" i="4"/>
  <c r="AC51" i="4" s="1"/>
  <c r="BH51" i="4"/>
  <c r="BF51" i="4"/>
  <c r="BD51" i="4"/>
  <c r="AP51" i="4"/>
  <c r="AX51" i="4" s="1"/>
  <c r="AO51" i="4"/>
  <c r="AW51" i="4" s="1"/>
  <c r="AL51" i="4"/>
  <c r="AK51" i="4"/>
  <c r="AJ51" i="4"/>
  <c r="AH51" i="4"/>
  <c r="AG51" i="4"/>
  <c r="AF51" i="4"/>
  <c r="AE51" i="4"/>
  <c r="AD51" i="4"/>
  <c r="AB51" i="4"/>
  <c r="Z51" i="4"/>
  <c r="K51" i="4"/>
  <c r="K49" i="4" s="1"/>
  <c r="K42" i="4" s="1"/>
  <c r="J51" i="4"/>
  <c r="I51" i="4"/>
  <c r="BJ50" i="4"/>
  <c r="BF50" i="4"/>
  <c r="BD50" i="4"/>
  <c r="AP50" i="4"/>
  <c r="AX50" i="4" s="1"/>
  <c r="AO50" i="4"/>
  <c r="AW50" i="4" s="1"/>
  <c r="AL50" i="4"/>
  <c r="AK50" i="4"/>
  <c r="AJ50" i="4"/>
  <c r="AS49" i="4" s="1"/>
  <c r="AH50" i="4"/>
  <c r="AE50" i="4"/>
  <c r="AD50" i="4"/>
  <c r="AC50" i="4"/>
  <c r="AB50" i="4"/>
  <c r="Z50" i="4"/>
  <c r="K50" i="4"/>
  <c r="BJ47" i="4"/>
  <c r="BI47" i="4"/>
  <c r="AC47" i="4" s="1"/>
  <c r="BH47" i="4"/>
  <c r="AB47" i="4" s="1"/>
  <c r="BF47" i="4"/>
  <c r="BD47" i="4"/>
  <c r="AX47" i="4"/>
  <c r="AV47" i="4" s="1"/>
  <c r="AW47" i="4"/>
  <c r="AP47" i="4"/>
  <c r="AO47" i="4"/>
  <c r="AL47" i="4"/>
  <c r="AJ47" i="4"/>
  <c r="AH47" i="4"/>
  <c r="AG47" i="4"/>
  <c r="AF47" i="4"/>
  <c r="AE47" i="4"/>
  <c r="AD47" i="4"/>
  <c r="Z47" i="4"/>
  <c r="K47" i="4"/>
  <c r="AK47" i="4" s="1"/>
  <c r="J47" i="4"/>
  <c r="I47" i="4"/>
  <c r="BJ44" i="4"/>
  <c r="BI44" i="4"/>
  <c r="AG44" i="4" s="1"/>
  <c r="BH44" i="4"/>
  <c r="AF44" i="4" s="1"/>
  <c r="BF44" i="4"/>
  <c r="BD44" i="4"/>
  <c r="AP44" i="4"/>
  <c r="AX44" i="4" s="1"/>
  <c r="AO44" i="4"/>
  <c r="AL44" i="4"/>
  <c r="AU43" i="4" s="1"/>
  <c r="AJ44" i="4"/>
  <c r="AS43" i="4" s="1"/>
  <c r="AH44" i="4"/>
  <c r="AE44" i="4"/>
  <c r="AD44" i="4"/>
  <c r="AC44" i="4"/>
  <c r="AB44" i="4"/>
  <c r="Z44" i="4"/>
  <c r="K44" i="4"/>
  <c r="K43" i="4" s="1"/>
  <c r="K41" i="4" s="1"/>
  <c r="L13" i="3" s="1"/>
  <c r="P13" i="3" s="1"/>
  <c r="J44" i="4"/>
  <c r="J43" i="4" s="1"/>
  <c r="BJ39" i="4"/>
  <c r="BI39" i="4"/>
  <c r="BH39" i="4"/>
  <c r="BF39" i="4"/>
  <c r="BD39" i="4"/>
  <c r="AX39" i="4"/>
  <c r="BC39" i="4" s="1"/>
  <c r="AW39" i="4"/>
  <c r="AV39" i="4" s="1"/>
  <c r="AP39" i="4"/>
  <c r="AO39" i="4"/>
  <c r="AL39" i="4"/>
  <c r="AJ39" i="4"/>
  <c r="AH39" i="4"/>
  <c r="AG39" i="4"/>
  <c r="AF39" i="4"/>
  <c r="AE39" i="4"/>
  <c r="AD39" i="4"/>
  <c r="AC39" i="4"/>
  <c r="AB39" i="4"/>
  <c r="Z39" i="4"/>
  <c r="K39" i="4"/>
  <c r="AK39" i="4" s="1"/>
  <c r="J39" i="4"/>
  <c r="I39" i="4"/>
  <c r="BJ38" i="4"/>
  <c r="BI38" i="4"/>
  <c r="BF38" i="4"/>
  <c r="BD38" i="4"/>
  <c r="AP38" i="4"/>
  <c r="AO38" i="4"/>
  <c r="AL38" i="4"/>
  <c r="AK38" i="4"/>
  <c r="AJ38" i="4"/>
  <c r="AH38" i="4"/>
  <c r="AG38" i="4"/>
  <c r="AE38" i="4"/>
  <c r="AD38" i="4"/>
  <c r="AC38" i="4"/>
  <c r="AB38" i="4"/>
  <c r="Z38" i="4"/>
  <c r="K38" i="4"/>
  <c r="BJ36" i="4"/>
  <c r="BF36" i="4"/>
  <c r="BD36" i="4"/>
  <c r="AP36" i="4"/>
  <c r="BI36" i="4" s="1"/>
  <c r="AO36" i="4"/>
  <c r="BH36" i="4" s="1"/>
  <c r="AF36" i="4" s="1"/>
  <c r="AL36" i="4"/>
  <c r="AU34" i="4" s="1"/>
  <c r="AK36" i="4"/>
  <c r="AJ36" i="4"/>
  <c r="AS34" i="4" s="1"/>
  <c r="AH36" i="4"/>
  <c r="AG36" i="4"/>
  <c r="AE36" i="4"/>
  <c r="AD36" i="4"/>
  <c r="AC36" i="4"/>
  <c r="AB36" i="4"/>
  <c r="Z36" i="4"/>
  <c r="K36" i="4"/>
  <c r="J36" i="4"/>
  <c r="I36" i="4"/>
  <c r="BJ35" i="4"/>
  <c r="BF35" i="4"/>
  <c r="BD35" i="4"/>
  <c r="AP35" i="4"/>
  <c r="J35" i="4" s="1"/>
  <c r="AO35" i="4"/>
  <c r="I35" i="4" s="1"/>
  <c r="AL35" i="4"/>
  <c r="AJ35" i="4"/>
  <c r="AH35" i="4"/>
  <c r="AE35" i="4"/>
  <c r="AD35" i="4"/>
  <c r="AC35" i="4"/>
  <c r="AB35" i="4"/>
  <c r="Z35" i="4"/>
  <c r="K35" i="4"/>
  <c r="AK35" i="4" s="1"/>
  <c r="AT34" i="4" s="1"/>
  <c r="BP31" i="4"/>
  <c r="BJ31" i="4"/>
  <c r="BF31" i="4"/>
  <c r="BD31" i="4"/>
  <c r="AP31" i="4"/>
  <c r="BI31" i="4" s="1"/>
  <c r="AO31" i="4"/>
  <c r="BH31" i="4" s="1"/>
  <c r="AL31" i="4"/>
  <c r="AU30" i="4" s="1"/>
  <c r="AK31" i="4"/>
  <c r="AJ31" i="4"/>
  <c r="AH31" i="4"/>
  <c r="AG31" i="4"/>
  <c r="AF31" i="4"/>
  <c r="AE31" i="4"/>
  <c r="AD31" i="4"/>
  <c r="AC31" i="4"/>
  <c r="AB31" i="4"/>
  <c r="Z31" i="4"/>
  <c r="K31" i="4"/>
  <c r="AT30" i="4"/>
  <c r="AS30" i="4"/>
  <c r="K30" i="4"/>
  <c r="K29" i="4"/>
  <c r="BJ25" i="4"/>
  <c r="BF25" i="4"/>
  <c r="BD25" i="4"/>
  <c r="AP25" i="4"/>
  <c r="AO25" i="4"/>
  <c r="AL25" i="4"/>
  <c r="AK25" i="4"/>
  <c r="AJ25" i="4"/>
  <c r="AH25" i="4"/>
  <c r="AG25" i="4"/>
  <c r="AF25" i="4"/>
  <c r="AE25" i="4"/>
  <c r="AD25" i="4"/>
  <c r="Z25" i="4"/>
  <c r="K25" i="4"/>
  <c r="BJ21" i="4"/>
  <c r="BF21" i="4"/>
  <c r="BD21" i="4"/>
  <c r="AP21" i="4"/>
  <c r="AX21" i="4" s="1"/>
  <c r="AO21" i="4"/>
  <c r="BH21" i="4" s="1"/>
  <c r="AB21" i="4" s="1"/>
  <c r="AL21" i="4"/>
  <c r="AU14" i="4" s="1"/>
  <c r="AK21" i="4"/>
  <c r="AJ21" i="4"/>
  <c r="AS14" i="4" s="1"/>
  <c r="AH21" i="4"/>
  <c r="AG21" i="4"/>
  <c r="AF21" i="4"/>
  <c r="AE21" i="4"/>
  <c r="AD21" i="4"/>
  <c r="Z21" i="4"/>
  <c r="K21" i="4"/>
  <c r="BJ17" i="4"/>
  <c r="BH17" i="4"/>
  <c r="AB17" i="4" s="1"/>
  <c r="BF17" i="4"/>
  <c r="BD17" i="4"/>
  <c r="AW17" i="4"/>
  <c r="BC17" i="4" s="1"/>
  <c r="AP17" i="4"/>
  <c r="AX17" i="4" s="1"/>
  <c r="AV17" i="4" s="1"/>
  <c r="AO17" i="4"/>
  <c r="AL17" i="4"/>
  <c r="AJ17" i="4"/>
  <c r="AH17" i="4"/>
  <c r="AG17" i="4"/>
  <c r="AF17" i="4"/>
  <c r="AE17" i="4"/>
  <c r="AD17" i="4"/>
  <c r="Z17" i="4"/>
  <c r="K17" i="4"/>
  <c r="AK17" i="4" s="1"/>
  <c r="I17" i="4"/>
  <c r="BJ15" i="4"/>
  <c r="BI15" i="4"/>
  <c r="AC15" i="4" s="1"/>
  <c r="BH15" i="4"/>
  <c r="AB15" i="4" s="1"/>
  <c r="BF15" i="4"/>
  <c r="BD15" i="4"/>
  <c r="AX15" i="4"/>
  <c r="BC15" i="4" s="1"/>
  <c r="AW15" i="4"/>
  <c r="AP15" i="4"/>
  <c r="AO15" i="4"/>
  <c r="AL15" i="4"/>
  <c r="AJ15" i="4"/>
  <c r="AH15" i="4"/>
  <c r="AG15" i="4"/>
  <c r="AF15" i="4"/>
  <c r="AE15" i="4"/>
  <c r="C17" i="1" s="1"/>
  <c r="AD15" i="4"/>
  <c r="Z15" i="4"/>
  <c r="K15" i="4"/>
  <c r="J15" i="4"/>
  <c r="I15" i="4"/>
  <c r="AU1" i="4"/>
  <c r="AT1" i="4"/>
  <c r="AS1" i="4"/>
  <c r="N15" i="3"/>
  <c r="N14" i="3"/>
  <c r="N13" i="3"/>
  <c r="N12" i="3"/>
  <c r="J8" i="3"/>
  <c r="H8" i="3"/>
  <c r="D8" i="3"/>
  <c r="J6" i="3"/>
  <c r="H6" i="3"/>
  <c r="D6" i="3"/>
  <c r="J4" i="3"/>
  <c r="H4" i="3"/>
  <c r="D4" i="3"/>
  <c r="J2" i="3"/>
  <c r="H2" i="3"/>
  <c r="D2" i="3"/>
  <c r="F44" i="2"/>
  <c r="I44" i="2" s="1"/>
  <c r="F43" i="2"/>
  <c r="I43" i="2" s="1"/>
  <c r="I42" i="2"/>
  <c r="F42" i="2"/>
  <c r="I41" i="2"/>
  <c r="F41" i="2"/>
  <c r="F40" i="2"/>
  <c r="I40" i="2" s="1"/>
  <c r="F39" i="2"/>
  <c r="I39" i="2" s="1"/>
  <c r="F38" i="2"/>
  <c r="I38" i="2" s="1"/>
  <c r="I37" i="2"/>
  <c r="F37" i="2"/>
  <c r="I36" i="2"/>
  <c r="F36" i="2"/>
  <c r="F35" i="2"/>
  <c r="I35" i="2" s="1"/>
  <c r="I26" i="2"/>
  <c r="I19" i="1" s="1"/>
  <c r="I25" i="2"/>
  <c r="I18" i="1" s="1"/>
  <c r="I24" i="2"/>
  <c r="I17" i="1" s="1"/>
  <c r="I23" i="2"/>
  <c r="I16" i="1" s="1"/>
  <c r="I22" i="2"/>
  <c r="I21" i="2"/>
  <c r="I17" i="2"/>
  <c r="F16" i="1" s="1"/>
  <c r="I16" i="2"/>
  <c r="I15" i="2"/>
  <c r="I18" i="2" s="1"/>
  <c r="I10" i="2"/>
  <c r="F10" i="2"/>
  <c r="C10" i="2"/>
  <c r="F8" i="2"/>
  <c r="C8" i="2"/>
  <c r="F6" i="2"/>
  <c r="C6" i="2"/>
  <c r="F4" i="2"/>
  <c r="C4" i="2"/>
  <c r="F2" i="2"/>
  <c r="C2" i="2"/>
  <c r="C29" i="1"/>
  <c r="F29" i="1" s="1"/>
  <c r="I15" i="1"/>
  <c r="F15" i="1"/>
  <c r="I14" i="1"/>
  <c r="F14" i="1"/>
  <c r="F22" i="1" s="1"/>
  <c r="I10" i="1"/>
  <c r="F10" i="1"/>
  <c r="C10" i="1"/>
  <c r="F8" i="1"/>
  <c r="C8" i="1"/>
  <c r="F6" i="1"/>
  <c r="C6" i="1"/>
  <c r="F4" i="1"/>
  <c r="C4" i="1"/>
  <c r="F2" i="1"/>
  <c r="C2" i="1"/>
  <c r="BC77" i="4" l="1"/>
  <c r="BC62" i="4"/>
  <c r="AT49" i="4"/>
  <c r="BC50" i="4"/>
  <c r="AV50" i="4"/>
  <c r="AT86" i="4"/>
  <c r="I22" i="1"/>
  <c r="AV73" i="4"/>
  <c r="BC73" i="4"/>
  <c r="AV59" i="4"/>
  <c r="I34" i="4"/>
  <c r="I33" i="4" s="1"/>
  <c r="I72" i="4"/>
  <c r="BC58" i="4"/>
  <c r="BC56" i="4"/>
  <c r="AV56" i="4"/>
  <c r="BC47" i="4"/>
  <c r="I25" i="4"/>
  <c r="I14" i="4" s="1"/>
  <c r="AW25" i="4"/>
  <c r="BI93" i="4"/>
  <c r="AC93" i="4" s="1"/>
  <c r="J93" i="4"/>
  <c r="I27" i="2"/>
  <c r="F29" i="2" s="1"/>
  <c r="AW21" i="4"/>
  <c r="BH64" i="4"/>
  <c r="AF64" i="4" s="1"/>
  <c r="I64" i="4"/>
  <c r="BI64" i="4"/>
  <c r="AG64" i="4" s="1"/>
  <c r="J64" i="4"/>
  <c r="AX64" i="4"/>
  <c r="AW81" i="4"/>
  <c r="AX81" i="4"/>
  <c r="J75" i="4"/>
  <c r="AX75" i="4"/>
  <c r="J21" i="4"/>
  <c r="J14" i="4" s="1"/>
  <c r="BI21" i="4"/>
  <c r="AC21" i="4" s="1"/>
  <c r="BI78" i="4"/>
  <c r="AC78" i="4" s="1"/>
  <c r="J78" i="4"/>
  <c r="J25" i="4"/>
  <c r="AX25" i="4"/>
  <c r="AW35" i="4"/>
  <c r="AW78" i="4"/>
  <c r="AW63" i="4"/>
  <c r="AX78" i="4"/>
  <c r="AX92" i="4"/>
  <c r="AV92" i="4" s="1"/>
  <c r="I45" i="2"/>
  <c r="I24" i="1" s="1"/>
  <c r="BH25" i="4"/>
  <c r="AB25" i="4" s="1"/>
  <c r="C14" i="1" s="1"/>
  <c r="BH38" i="4"/>
  <c r="AF38" i="4" s="1"/>
  <c r="I38" i="4"/>
  <c r="AW38" i="4"/>
  <c r="BC51" i="4"/>
  <c r="AV51" i="4"/>
  <c r="AX63" i="4"/>
  <c r="J62" i="4"/>
  <c r="I74" i="4"/>
  <c r="BH35" i="4"/>
  <c r="AF35" i="4" s="1"/>
  <c r="C18" i="1" s="1"/>
  <c r="AW36" i="4"/>
  <c r="BI77" i="4"/>
  <c r="AG77" i="4" s="1"/>
  <c r="BI99" i="4"/>
  <c r="AC99" i="4" s="1"/>
  <c r="J99" i="4"/>
  <c r="BI35" i="4"/>
  <c r="AG35" i="4" s="1"/>
  <c r="C19" i="1" s="1"/>
  <c r="AX36" i="4"/>
  <c r="AX53" i="4"/>
  <c r="AV53" i="4" s="1"/>
  <c r="AX67" i="4"/>
  <c r="AV67" i="4" s="1"/>
  <c r="J77" i="4"/>
  <c r="AW82" i="4"/>
  <c r="I92" i="4"/>
  <c r="BH92" i="4"/>
  <c r="AF92" i="4" s="1"/>
  <c r="AW96" i="4"/>
  <c r="AX35" i="4"/>
  <c r="C21" i="1"/>
  <c r="K34" i="4"/>
  <c r="K33" i="4" s="1"/>
  <c r="BI50" i="4"/>
  <c r="AG50" i="4" s="1"/>
  <c r="J50" i="4"/>
  <c r="BC65" i="4"/>
  <c r="AV65" i="4"/>
  <c r="J17" i="4"/>
  <c r="AX93" i="4"/>
  <c r="BC93" i="4" s="1"/>
  <c r="BI25" i="4"/>
  <c r="AC25" i="4" s="1"/>
  <c r="J38" i="4"/>
  <c r="J34" i="4" s="1"/>
  <c r="J33" i="4" s="1"/>
  <c r="AX38" i="4"/>
  <c r="AW64" i="4"/>
  <c r="J82" i="4"/>
  <c r="BI82" i="4"/>
  <c r="AG82" i="4" s="1"/>
  <c r="BH99" i="4"/>
  <c r="AB99" i="4" s="1"/>
  <c r="I99" i="4"/>
  <c r="BI17" i="4"/>
  <c r="AC17" i="4" s="1"/>
  <c r="BI62" i="4"/>
  <c r="AC62" i="4" s="1"/>
  <c r="I21" i="4"/>
  <c r="AV54" i="4"/>
  <c r="I63" i="4"/>
  <c r="AV69" i="4"/>
  <c r="I78" i="4"/>
  <c r="BH81" i="4"/>
  <c r="AF81" i="4" s="1"/>
  <c r="AX82" i="4"/>
  <c r="J92" i="4"/>
  <c r="AX96" i="4"/>
  <c r="AW99" i="4"/>
  <c r="AV102" i="4"/>
  <c r="BC57" i="4"/>
  <c r="AV57" i="4"/>
  <c r="J67" i="4"/>
  <c r="I82" i="4"/>
  <c r="BI105" i="4"/>
  <c r="AC105" i="4" s="1"/>
  <c r="J105" i="4"/>
  <c r="J63" i="4"/>
  <c r="AK44" i="4"/>
  <c r="AT43" i="4" s="1"/>
  <c r="J53" i="4"/>
  <c r="AV58" i="4"/>
  <c r="I96" i="4"/>
  <c r="AW104" i="4"/>
  <c r="BC87" i="4"/>
  <c r="AW31" i="4"/>
  <c r="J96" i="4"/>
  <c r="C27" i="1"/>
  <c r="AX31" i="4"/>
  <c r="I44" i="4"/>
  <c r="I43" i="4" s="1"/>
  <c r="AW44" i="4"/>
  <c r="I54" i="4"/>
  <c r="I69" i="4"/>
  <c r="AX105" i="4"/>
  <c r="BC105" i="4" s="1"/>
  <c r="AV15" i="4"/>
  <c r="BH60" i="4"/>
  <c r="AB60" i="4" s="1"/>
  <c r="I60" i="4"/>
  <c r="K85" i="4"/>
  <c r="BH88" i="4"/>
  <c r="AB88" i="4" s="1"/>
  <c r="I88" i="4"/>
  <c r="I86" i="4" s="1"/>
  <c r="BH93" i="4"/>
  <c r="AB93" i="4" s="1"/>
  <c r="I93" i="4"/>
  <c r="BH79" i="4"/>
  <c r="AF79" i="4" s="1"/>
  <c r="AW79" i="4"/>
  <c r="I79" i="4"/>
  <c r="AU49" i="4"/>
  <c r="BI75" i="4"/>
  <c r="AG75" i="4" s="1"/>
  <c r="J79" i="4"/>
  <c r="AX79" i="4"/>
  <c r="K14" i="4"/>
  <c r="AK15" i="4"/>
  <c r="BH50" i="4"/>
  <c r="AF50" i="4" s="1"/>
  <c r="I50" i="4"/>
  <c r="BH56" i="4"/>
  <c r="AF56" i="4" s="1"/>
  <c r="I56" i="4"/>
  <c r="BI81" i="4"/>
  <c r="AG81" i="4" s="1"/>
  <c r="C20" i="1"/>
  <c r="BI56" i="4"/>
  <c r="AG56" i="4" s="1"/>
  <c r="J56" i="4"/>
  <c r="BH105" i="4"/>
  <c r="AB105" i="4" s="1"/>
  <c r="I105" i="4"/>
  <c r="I31" i="4"/>
  <c r="I30" i="4" s="1"/>
  <c r="I29" i="4" s="1"/>
  <c r="BI60" i="4"/>
  <c r="AC60" i="4" s="1"/>
  <c r="J60" i="4"/>
  <c r="K71" i="4"/>
  <c r="BI88" i="4"/>
  <c r="AC88" i="4" s="1"/>
  <c r="J88" i="4"/>
  <c r="J86" i="4" s="1"/>
  <c r="J31" i="4"/>
  <c r="J30" i="4" s="1"/>
  <c r="J29" i="4" s="1"/>
  <c r="AV60" i="4"/>
  <c r="BC61" i="4"/>
  <c r="AV61" i="4"/>
  <c r="J74" i="4"/>
  <c r="BI74" i="4"/>
  <c r="AC74" i="4" s="1"/>
  <c r="C15" i="1" s="1"/>
  <c r="BH75" i="4"/>
  <c r="AF75" i="4" s="1"/>
  <c r="I75" i="4"/>
  <c r="AW75" i="4"/>
  <c r="AV88" i="4"/>
  <c r="I104" i="4"/>
  <c r="AW90" i="4"/>
  <c r="AW94" i="4"/>
  <c r="AW101" i="4"/>
  <c r="I13" i="4" l="1"/>
  <c r="I12" i="4"/>
  <c r="J12" i="3" s="1"/>
  <c r="J13" i="4"/>
  <c r="J12" i="4"/>
  <c r="K12" i="3" s="1"/>
  <c r="J84" i="4"/>
  <c r="K15" i="3" s="1"/>
  <c r="J85" i="4"/>
  <c r="I84" i="4"/>
  <c r="J15" i="3" s="1"/>
  <c r="I85" i="4"/>
  <c r="C22" i="1"/>
  <c r="BC53" i="4"/>
  <c r="BC64" i="4"/>
  <c r="AV64" i="4"/>
  <c r="K107" i="4"/>
  <c r="K13" i="4"/>
  <c r="K12" i="4"/>
  <c r="L12" i="3" s="1"/>
  <c r="P12" i="3" s="1"/>
  <c r="L16" i="3" s="1"/>
  <c r="BC99" i="4"/>
  <c r="AV99" i="4"/>
  <c r="AV25" i="4"/>
  <c r="BC25" i="4"/>
  <c r="I71" i="4"/>
  <c r="I70" i="4"/>
  <c r="J14" i="3" s="1"/>
  <c r="BC21" i="4"/>
  <c r="AV21" i="4"/>
  <c r="I49" i="4"/>
  <c r="C28" i="1"/>
  <c r="F28" i="1" s="1"/>
  <c r="AT14" i="4"/>
  <c r="BC44" i="4"/>
  <c r="AV44" i="4"/>
  <c r="I42" i="4"/>
  <c r="I41" i="4"/>
  <c r="J13" i="3" s="1"/>
  <c r="I28" i="1"/>
  <c r="I29" i="1" s="1"/>
  <c r="BC36" i="4"/>
  <c r="AV36" i="4"/>
  <c r="AV35" i="4"/>
  <c r="BC35" i="4"/>
  <c r="AV105" i="4"/>
  <c r="BC31" i="4"/>
  <c r="AV31" i="4"/>
  <c r="J49" i="4"/>
  <c r="BC79" i="4"/>
  <c r="AV79" i="4"/>
  <c r="BC75" i="4"/>
  <c r="AV75" i="4"/>
  <c r="J72" i="4"/>
  <c r="BC104" i="4"/>
  <c r="AV104" i="4"/>
  <c r="BC67" i="4"/>
  <c r="BC78" i="4"/>
  <c r="AV78" i="4"/>
  <c r="BC101" i="4"/>
  <c r="AV101" i="4"/>
  <c r="BC94" i="4"/>
  <c r="AV94" i="4"/>
  <c r="BC38" i="4"/>
  <c r="AV38" i="4"/>
  <c r="BC81" i="4"/>
  <c r="AV81" i="4"/>
  <c r="BC92" i="4"/>
  <c r="BC90" i="4"/>
  <c r="AV90" i="4"/>
  <c r="BC96" i="4"/>
  <c r="AV96" i="4"/>
  <c r="AV93" i="4"/>
  <c r="BC82" i="4"/>
  <c r="AV82" i="4"/>
  <c r="BC63" i="4"/>
  <c r="AV63" i="4"/>
  <c r="J42" i="4" l="1"/>
  <c r="J41" i="4"/>
  <c r="K13" i="3" s="1"/>
  <c r="J71" i="4"/>
  <c r="J70" i="4"/>
  <c r="K14" i="3" s="1"/>
</calcChain>
</file>

<file path=xl/sharedStrings.xml><?xml version="1.0" encoding="utf-8"?>
<sst xmlns="http://schemas.openxmlformats.org/spreadsheetml/2006/main" count="1122" uniqueCount="331">
  <si>
    <t>Krycí list slepého rozpočtu</t>
  </si>
  <si>
    <t>Název stavby:</t>
  </si>
  <si>
    <t>Objednatel:</t>
  </si>
  <si>
    <t>IČO/DIČ:</t>
  </si>
  <si>
    <t>00346292/CZ00346292</t>
  </si>
  <si>
    <t>Druh stavby:</t>
  </si>
  <si>
    <t>Projektant:</t>
  </si>
  <si>
    <t>75718600/CZ8001113824</t>
  </si>
  <si>
    <t>Lokalita:</t>
  </si>
  <si>
    <t>Zhotovitel:</t>
  </si>
  <si>
    <t/>
  </si>
  <si>
    <t>Začátek výstavby:</t>
  </si>
  <si>
    <t>Konec výstavby:</t>
  </si>
  <si>
    <t>Položek:</t>
  </si>
  <si>
    <t>JKSO:</t>
  </si>
  <si>
    <t>Zpracoval:</t>
  </si>
  <si>
    <t>Datum:</t>
  </si>
  <si>
    <t>Rozpočtové náklady v Kč</t>
  </si>
  <si>
    <t>A</t>
  </si>
  <si>
    <t>Základní rozpočtové náklady</t>
  </si>
  <si>
    <t>B</t>
  </si>
  <si>
    <t>Doplňkové náklady</t>
  </si>
  <si>
    <t>C</t>
  </si>
  <si>
    <t>Náklady na umístění stavby (NUS)</t>
  </si>
  <si>
    <t>HSV</t>
  </si>
  <si>
    <t>Dodávky</t>
  </si>
  <si>
    <t>Práce přesčas</t>
  </si>
  <si>
    <t>Zařízení staveniště</t>
  </si>
  <si>
    <t>Montáž</t>
  </si>
  <si>
    <t>Bez pevné podl.</t>
  </si>
  <si>
    <t>Mimostav. doprava</t>
  </si>
  <si>
    <t>PSV</t>
  </si>
  <si>
    <t>Kulturní památka</t>
  </si>
  <si>
    <t>Územní vlivy</t>
  </si>
  <si>
    <t>Provozní vlivy</t>
  </si>
  <si>
    <t>"M"</t>
  </si>
  <si>
    <t>Ostatní</t>
  </si>
  <si>
    <t>NUS z rozpočtu</t>
  </si>
  <si>
    <t>Ostatní materiál</t>
  </si>
  <si>
    <t>Přesun hmot a sutí</t>
  </si>
  <si>
    <t>ZRN celkem</t>
  </si>
  <si>
    <t>DN celkem</t>
  </si>
  <si>
    <t>NUS celkem</t>
  </si>
  <si>
    <t>DN celkem z obj.</t>
  </si>
  <si>
    <t>NUS celkem z obj.</t>
  </si>
  <si>
    <t>VORN celkem</t>
  </si>
  <si>
    <t>VORN celkem z obj.</t>
  </si>
  <si>
    <t>Základ 0%</t>
  </si>
  <si>
    <t>Základ 12%</t>
  </si>
  <si>
    <t>DPH 12%</t>
  </si>
  <si>
    <t>Celkem bez DPH</t>
  </si>
  <si>
    <t>Základ 21%</t>
  </si>
  <si>
    <t>DPH 21%</t>
  </si>
  <si>
    <t>Celkem včetně DPH</t>
  </si>
  <si>
    <t>Projektant</t>
  </si>
  <si>
    <t>Objednatel</t>
  </si>
  <si>
    <t>Zhotovitel</t>
  </si>
  <si>
    <t>Datum, razítko a podpis</t>
  </si>
  <si>
    <t>Poznámka:</t>
  </si>
  <si>
    <t>Vedlejší a ostatní rozpočtové náklady</t>
  </si>
  <si>
    <t>Vedlejší rozpočtové náklady VRN</t>
  </si>
  <si>
    <t>Doplňkové náklady DN</t>
  </si>
  <si>
    <t>Kč</t>
  </si>
  <si>
    <t>%</t>
  </si>
  <si>
    <t>Základna</t>
  </si>
  <si>
    <t>Celkem DN</t>
  </si>
  <si>
    <t>Celkem NUS</t>
  </si>
  <si>
    <t>Celkem VRN</t>
  </si>
  <si>
    <t>Vedlejší a ostatní rozpočtové náklady VORN</t>
  </si>
  <si>
    <t>Ostatní rozpočtové náklady (VORN)</t>
  </si>
  <si>
    <t>Průzkumy, geodetické a projektové práce</t>
  </si>
  <si>
    <t>Příprava staveniště</t>
  </si>
  <si>
    <t>Inženýrské činnosti</t>
  </si>
  <si>
    <t>Finanční náklady</t>
  </si>
  <si>
    <t>Náklady na pracovníky</t>
  </si>
  <si>
    <t>Ostatní náklady</t>
  </si>
  <si>
    <t>Vlastní VORN</t>
  </si>
  <si>
    <t>Celkem VORN</t>
  </si>
  <si>
    <t>Slepý stavební rozpočet - Jen objekty celkem</t>
  </si>
  <si>
    <t>Doba výstavby:</t>
  </si>
  <si>
    <t>Zpracováno dne:</t>
  </si>
  <si>
    <t xml:space="preserve"> </t>
  </si>
  <si>
    <t>Náklady (Kč)</t>
  </si>
  <si>
    <t>Objekt</t>
  </si>
  <si>
    <t>Zkrácený popis</t>
  </si>
  <si>
    <t>Dodávka</t>
  </si>
  <si>
    <t>Celkem</t>
  </si>
  <si>
    <t>0-SPOL</t>
  </si>
  <si>
    <t>Společné činnosti</t>
  </si>
  <si>
    <t>F</t>
  </si>
  <si>
    <t>011-UKS</t>
  </si>
  <si>
    <t>Univerzální kabelážní systém</t>
  </si>
  <si>
    <t>014-PZT</t>
  </si>
  <si>
    <t>Poplachový zabezpečovací a tísňový systém</t>
  </si>
  <si>
    <t>015-ACS</t>
  </si>
  <si>
    <t>Přístupový systém</t>
  </si>
  <si>
    <t>Celkem:</t>
  </si>
  <si>
    <t>Slepý stavební rozpočet</t>
  </si>
  <si>
    <t>Úpravy administrativního pracoviště techniků autodílny ZZS JmK v Brně – Černovicích</t>
  </si>
  <si>
    <t>Zdravotnická záchranná služba Jihomoravského kraje</t>
  </si>
  <si>
    <t>D.1.4.8 Zařízení slaboproudé elektrotechniky</t>
  </si>
  <si>
    <t>Ing. Ondřej Tichý</t>
  </si>
  <si>
    <t>Brno - Černovice</t>
  </si>
  <si>
    <t> </t>
  </si>
  <si>
    <t>05.11.2024</t>
  </si>
  <si>
    <t>Č</t>
  </si>
  <si>
    <t>Kód</t>
  </si>
  <si>
    <t>Zkrácený popis / Varianta</t>
  </si>
  <si>
    <t>MJ</t>
  </si>
  <si>
    <t>Množství</t>
  </si>
  <si>
    <t>Cena/MJ</t>
  </si>
  <si>
    <t>Cenová</t>
  </si>
  <si>
    <t>ISWORK</t>
  </si>
  <si>
    <t>GROUPCODE</t>
  </si>
  <si>
    <t>VATTAX</t>
  </si>
  <si>
    <t>Rozměry</t>
  </si>
  <si>
    <t>(Kč)</t>
  </si>
  <si>
    <t>soustava</t>
  </si>
  <si>
    <t>Přesuny</t>
  </si>
  <si>
    <t>Typ skupiny</t>
  </si>
  <si>
    <t>HSV mat</t>
  </si>
  <si>
    <t>HSV prac</t>
  </si>
  <si>
    <t>PSV mat</t>
  </si>
  <si>
    <t>PSV prac</t>
  </si>
  <si>
    <t>Mont mat</t>
  </si>
  <si>
    <t>Mont prac</t>
  </si>
  <si>
    <t>Ostatní mat.</t>
  </si>
  <si>
    <t>MAT</t>
  </si>
  <si>
    <t>WORK</t>
  </si>
  <si>
    <t>CELK</t>
  </si>
  <si>
    <t>90</t>
  </si>
  <si>
    <t>Hodinové zúčtovací sazby (HZS)</t>
  </si>
  <si>
    <t>1</t>
  </si>
  <si>
    <t>901      R00</t>
  </si>
  <si>
    <t>Hzs-předběžná obhlídka     čl.17-1a</t>
  </si>
  <si>
    <t>h</t>
  </si>
  <si>
    <t>RTS II / 2024</t>
  </si>
  <si>
    <t>10_90_</t>
  </si>
  <si>
    <t>0-SPOL_10_9_</t>
  </si>
  <si>
    <t>0-SPOL_</t>
  </si>
  <si>
    <t>RTS komentář:</t>
  </si>
  <si>
    <t>Platnost hodinových zúčtovacích sazeb  Hodinovými zúčtovacími sazbami (HZS) se oceňují: a) předběžné obhlídky pracoviště vyžádané objednatelem, b) průzkumné práce na kulturních památkách, sloužící pro získání podkladů k rekonstrukci kulturní památky, c) revize stavebních objektů nebo jejich části, jejichž oprava se oceňuje podle stavebních ceníků, d) práce při havarijních a živelních pohromách prováděné bez projektové dokumentace nebo na základě zjednodušené projektové dokumentace bez rozpočtu, e) práce v rozsahu vymezeném v jednotlivých cenících f) práce prováděné výškovými specialisty a potápěči, g) práce zařazované do hlavy IV souhrnného rozpočtu staveb, prováděné jako součást stavebních objektů, pokud je nelze ocenit položkami stavebních ceníků.  Na základě písemné dohody mezi zhotovitele a objednatelem je možno ocenit stavební práce pomocí HZS jde-li o: a) stavební práce prováděné bez projektové dokumentace, b) práce, pro které není ve stavebních cenících položka.  Pří použití hodinových zúčtovacích sazeb se oceňuje: a) počet skutečně odpracovaných hodin všech pracovníků včetně času vynaloženého na předběžnou obhlídku pracoviště za účelem zjištění rozsahu prací, objednatelem potvrzených ve stavebním deníku, nebo samostatném dokladu, pokud se stavební deník nevede, b) přímý materiál,  c) náklady na provoz stavebních strojů, d) ostatní přímé náklady.  Počet odpracovaných hodin jednotlivých pracovníků se zaokrouhlí: a) na půlhodinu, trvá-li práce 30 minut nebo méně, b) na celou hodinu, trvá-li práce více než 30 minut.</t>
  </si>
  <si>
    <t>2</t>
  </si>
  <si>
    <t>900      RT1</t>
  </si>
  <si>
    <t>HZS</t>
  </si>
  <si>
    <t>Varianta:</t>
  </si>
  <si>
    <t>Práce v tarifní třídě 4</t>
  </si>
  <si>
    <t>Rozebrání a složení stáv.podhledů.</t>
  </si>
  <si>
    <t>3</t>
  </si>
  <si>
    <t>905      R01</t>
  </si>
  <si>
    <t>Hzs-revize provoz.souboru a st.obj.</t>
  </si>
  <si>
    <t>Revize</t>
  </si>
  <si>
    <t>Kompletní el.revize všech systémů SLP.</t>
  </si>
  <si>
    <t>4</t>
  </si>
  <si>
    <t>900      R23</t>
  </si>
  <si>
    <t>elektromontér v tarifní třídě 6</t>
  </si>
  <si>
    <t>Demontáž stáv.čtečky a zámku.</t>
  </si>
  <si>
    <t>VORN</t>
  </si>
  <si>
    <t>04VRN</t>
  </si>
  <si>
    <t>5</t>
  </si>
  <si>
    <t>043002VRN</t>
  </si>
  <si>
    <t>Zkoušky</t>
  </si>
  <si>
    <t>Soubor</t>
  </si>
  <si>
    <t>99</t>
  </si>
  <si>
    <t>10_04VRN_</t>
  </si>
  <si>
    <t>0-SPOL_10_Â _</t>
  </si>
  <si>
    <t>Zkušební provoz, individuální a komplexní vyzkoušení systémů SLP.</t>
  </si>
  <si>
    <t>Montáže</t>
  </si>
  <si>
    <t>M</t>
  </si>
  <si>
    <t>Montážní přirážky</t>
  </si>
  <si>
    <t>6</t>
  </si>
  <si>
    <t>110      R01</t>
  </si>
  <si>
    <t>Mimostaveništní doprava individual.</t>
  </si>
  <si>
    <t>kpl</t>
  </si>
  <si>
    <t>vlastní</t>
  </si>
  <si>
    <t>M1_M_</t>
  </si>
  <si>
    <t>0-SPOL_M1_9_</t>
  </si>
  <si>
    <t>7</t>
  </si>
  <si>
    <t>141      R01</t>
  </si>
  <si>
    <t>Přirážka za podružný materiál  M 21, M 22</t>
  </si>
  <si>
    <t xml:space="preserve">Obsahuje veškerý drobný instalační materiál ke kompletní instalaci v částech společných kabel.tras.				
Obsahuje např.vruty, hmoždinky, pomoc.zedn.materiál, izol.pásky,drobné svorkovnice,pěn.hmoty, kabel.úchytky,apod.		
Týká se všech systémů SLP.				
</t>
  </si>
  <si>
    <t>8</t>
  </si>
  <si>
    <t>120      R01</t>
  </si>
  <si>
    <t>Přesun do zóny individuální</t>
  </si>
  <si>
    <t>9</t>
  </si>
  <si>
    <t>202      R01</t>
  </si>
  <si>
    <t>Zednické výpomoci HSV</t>
  </si>
  <si>
    <t>Přirážka je určena ke krytí nákladů na podíl zednických výpomocí, které bezprostředně souvisí s dodávkami montážních prací, jsou nezbytným předpokladem pro jejich zahájení nebo dokončení a pokud je nelze na základě zakreslení v projektech rozpočtovat jako stavební práce. Jsou to: a) vysekání kapes, nik pro konzoly, podpěry, závěsy, pevné body a konstrukce (manipulační plošiny apod.) b) vynechání nebo vysekání rýh pro rozvody, kapes pro kotvicí šrouby vodítek a prostupů pro rozvody a jejich zazdění nebo zabetonování ve zdech nebo stropech c) osazení, zazdění nebo zabetonování konzol, podpěr, závěsů, pevných bodů a konstrukcí d) podezdění , nebo podbetonování armatur (ceník M 23) e) zalití kotevních šroubů, podlití strojů bez omezení rozsahu a tloušťky podloží, podlévání vyrovnaných strojů, nebo jiných zařízení betonem f) zabetonování kotvicích rámů do betonových bloků g) nastřelování upevňovacích prvků - pokud jsou jimi nahrazeny úkony ad a) až f), jinak se nastřelování nebo připevňování pomocí hmoždinek rozpočtuje podle ceníku 801-1 a 801-4. Náklady stanovené sazbou lze rozpočtovat a fakturovat, pokud jsou vyjmenované práce při montážích prokazatelně prováděny a platí bez ohledu na jejich skutečný rozsah.  Základnu pro použití sazby tvoří náklady určené podle ceníků montážních prací uvedených v příloze č. 1 (vč. VC vytvořených R-položkami), s výjimkou ceníků č. 21, 22, 25, 27, 46, 48 až 52 a 54 M II. díl a dále bez přesunu, nákladů určených HZS, bez nákladů stavebních prací a bez hodnoty dodávek rozpočtovaných samostatně (ve specifikacích). Do základny dále nepatří ani vedlejší rozpočtové náklady</t>
  </si>
  <si>
    <t>M21</t>
  </si>
  <si>
    <t>Elektromontáže</t>
  </si>
  <si>
    <t>10</t>
  </si>
  <si>
    <t>210020932R00</t>
  </si>
  <si>
    <t>Ucpávka protipožární, s vanou</t>
  </si>
  <si>
    <t>m2</t>
  </si>
  <si>
    <t>M1_M21_</t>
  </si>
  <si>
    <t>011-UKS_M1_9_</t>
  </si>
  <si>
    <t>011-UKS_</t>
  </si>
  <si>
    <t>5*0,1*0,1</t>
  </si>
  <si>
    <t>Kompletní požární ucpávky - montáž. Týká se všech systémů SLP.</t>
  </si>
  <si>
    <t>11</t>
  </si>
  <si>
    <t>23153030</t>
  </si>
  <si>
    <t>Tmel silikonový protipožární  310 ml</t>
  </si>
  <si>
    <t>kus</t>
  </si>
  <si>
    <t>Protipožární jednosložkový silikonový tmel. Po vyschnutí vytváří  flexibilní,  kouřotěsnou ucpávku podporující dilataci zatěsněných instalací a spár. Je odolný proti vlhkosti. Vhodný i do venkovního prostředí.  Tmel je určen pro aplikaci do stěn a stropů. Je odzkoušen pro těsnění kabelových rozvodů, kovového potrubí a dilatujících spár. Vhodný i pro zasklívání. Snižuje riziko šíření kouře a ohně.  Kartuše 310 m</t>
  </si>
  <si>
    <t>M22</t>
  </si>
  <si>
    <t>Montáže sdělovací a zabezpečovací techniky</t>
  </si>
  <si>
    <t>12</t>
  </si>
  <si>
    <t>222260020R00</t>
  </si>
  <si>
    <t>Krabice KU 68 pod omítku + vysekání</t>
  </si>
  <si>
    <t>M1_M22_</t>
  </si>
  <si>
    <t>13</t>
  </si>
  <si>
    <t>345715344</t>
  </si>
  <si>
    <t>Krabice univerzální KU 68-45</t>
  </si>
  <si>
    <t>Elektroinstalační krabice pod omítku dle ČSN EN 60670-1.  Možnost pevného spojení v souvislou řadu s roztečí 71 mm. Krabice lze vzájemně spojovat s krabicemi KPR 68-70, KP 68/D a KPR 68/D. Přímá náhrada krabice KU 68-1901.  Průměr vrtaného otvoru = 80 m</t>
  </si>
  <si>
    <t>14</t>
  </si>
  <si>
    <t>222260563R00</t>
  </si>
  <si>
    <t>Trubka plast.ohebná EN 25 pod omítku vč.drážky</t>
  </si>
  <si>
    <t>m</t>
  </si>
  <si>
    <t>15</t>
  </si>
  <si>
    <t>345710542</t>
  </si>
  <si>
    <t>Trubka elektroinstalační ohebná 2325/LPE-1</t>
  </si>
  <si>
    <t>Elektroinstalační trubky a příslušenství  Ohebné LPE-1 - nízká mechanická odolnost 320 N Ohebné elektroinstalační trubky z PE, přírodní barvy pro nízkou mechanickou odolnost 320 N. Vhodné pro přímé zalévání při monolitické betonáži nebo pod omítku.  Klasifikace podle IEC 614-225. Mechanická odolnost (mezní hodnota zatížení) 320 N/5 cm. Rozsah použití od -25°C do + 90°C (krátkodobě). Materiál NENÍ samozhášivý</t>
  </si>
  <si>
    <t>16</t>
  </si>
  <si>
    <t>222260573R00</t>
  </si>
  <si>
    <t>Trubka plast. tuhá 25 na příchytkách vč.příchytek</t>
  </si>
  <si>
    <t>17</t>
  </si>
  <si>
    <t>TR022</t>
  </si>
  <si>
    <t>Trubka plastová tuhá pr.25mm vč.příchytek</t>
  </si>
  <si>
    <t>18</t>
  </si>
  <si>
    <t>222261601R00</t>
  </si>
  <si>
    <t>Zhotovení otvoru do 100x100 mm</t>
  </si>
  <si>
    <t>19</t>
  </si>
  <si>
    <t>222280215R01</t>
  </si>
  <si>
    <t>Kabel UTP/FTP kat.6A-7A v trubkách</t>
  </si>
  <si>
    <t>20</t>
  </si>
  <si>
    <t>KAB005</t>
  </si>
  <si>
    <t>Instalační kabel U/FTP kat.6A, LSOH</t>
  </si>
  <si>
    <t>21</t>
  </si>
  <si>
    <t>222290007R01</t>
  </si>
  <si>
    <t>Zásuvka 2xRJ45 pod omítku</t>
  </si>
  <si>
    <t>22</t>
  </si>
  <si>
    <t>UKS116</t>
  </si>
  <si>
    <t>Datová zásuvka 2xRJ45, zapuštěná pod omítku nebo SDK, kompletní vč.masky nosné, krytu, rámečku a třmenu</t>
  </si>
  <si>
    <t>23</t>
  </si>
  <si>
    <t>222293001R00</t>
  </si>
  <si>
    <t>Vypáskování kabelů v rozvaděči</t>
  </si>
  <si>
    <t>24</t>
  </si>
  <si>
    <t>222293011R00</t>
  </si>
  <si>
    <t>Kontrolní měření kabelu</t>
  </si>
  <si>
    <t>25</t>
  </si>
  <si>
    <t>222300211R00</t>
  </si>
  <si>
    <t>Forma pro kabel FTP</t>
  </si>
  <si>
    <t>2*8</t>
  </si>
  <si>
    <t>26</t>
  </si>
  <si>
    <t>UKS130</t>
  </si>
  <si>
    <t>Keystone systémový shodný s typem kabeláží U/FTP kat.6A</t>
  </si>
  <si>
    <t>27</t>
  </si>
  <si>
    <t>222301801R00</t>
  </si>
  <si>
    <t>Závěrečné práce v rozvaděči</t>
  </si>
  <si>
    <t>28</t>
  </si>
  <si>
    <t>222260561R00</t>
  </si>
  <si>
    <t>Trubka plast.ohebná EN 16 pod omítku vč.drážky</t>
  </si>
  <si>
    <t>014-PZT_M1_9_</t>
  </si>
  <si>
    <t>014-PZT_</t>
  </si>
  <si>
    <t>29</t>
  </si>
  <si>
    <t>345710540</t>
  </si>
  <si>
    <t>Trubka elektroinstalační ohebná 2316E/LPE-1</t>
  </si>
  <si>
    <t>30</t>
  </si>
  <si>
    <t>222280213R00</t>
  </si>
  <si>
    <t>Kabel EZS, EPS, DT  do 9 mm v trubkách</t>
  </si>
  <si>
    <t>31</t>
  </si>
  <si>
    <t>ADIPZT2353</t>
  </si>
  <si>
    <t>Sdělovací poplach. kabel 6x0,22mm2, pocínované měděné lanko, LSZH</t>
  </si>
  <si>
    <t>32</t>
  </si>
  <si>
    <t>222325001R00</t>
  </si>
  <si>
    <t>Detektor PIR na předem připravené úchytné body</t>
  </si>
  <si>
    <t>33</t>
  </si>
  <si>
    <t>ADIPZT1033</t>
  </si>
  <si>
    <t>PIR detektor s dosahem 16m, EOL resistory, pohled pod sebe a PLUG-IN konstrukce</t>
  </si>
  <si>
    <t>34</t>
  </si>
  <si>
    <t>222325003R00</t>
  </si>
  <si>
    <t>Držák detektoru na předem připravené úchytné body</t>
  </si>
  <si>
    <t>35</t>
  </si>
  <si>
    <t>ADIPZT1126</t>
  </si>
  <si>
    <t>Kloubový držák na stěnu s tamperem, dodává se v balení, 1ks balení = 5 držáků</t>
  </si>
  <si>
    <t>36</t>
  </si>
  <si>
    <t>222325292R00</t>
  </si>
  <si>
    <t>Měření smyčky</t>
  </si>
  <si>
    <t>37</t>
  </si>
  <si>
    <t>222325302R00</t>
  </si>
  <si>
    <t>Programování ústředny, uvedení do provozu</t>
  </si>
  <si>
    <t>hod</t>
  </si>
  <si>
    <t>Zahrnuje i doplnění nových prvků do BMS.</t>
  </si>
  <si>
    <t>38</t>
  </si>
  <si>
    <t>015-ACS_M1_9_</t>
  </si>
  <si>
    <t>015-ACS_</t>
  </si>
  <si>
    <t>39</t>
  </si>
  <si>
    <t>40</t>
  </si>
  <si>
    <t>41</t>
  </si>
  <si>
    <t>42</t>
  </si>
  <si>
    <t>43</t>
  </si>
  <si>
    <t>KAB003</t>
  </si>
  <si>
    <t>Instalační kabel FTP kat.5E, LSOH</t>
  </si>
  <si>
    <t>44</t>
  </si>
  <si>
    <t>KAB134</t>
  </si>
  <si>
    <t>Kabel sdělovací 5x2x0.8</t>
  </si>
  <si>
    <t>45</t>
  </si>
  <si>
    <t>KAB092</t>
  </si>
  <si>
    <t>Kabel napájecí 2x1.5</t>
  </si>
  <si>
    <t>46</t>
  </si>
  <si>
    <t>222325102R00</t>
  </si>
  <si>
    <t>Sběrnicový modul na připravené úchytné body</t>
  </si>
  <si>
    <t>řadič ACS</t>
  </si>
  <si>
    <t>Řídící jednotka ACS - kompletní montáž.</t>
  </si>
  <si>
    <t>47</t>
  </si>
  <si>
    <t>ADIACS0119</t>
  </si>
  <si>
    <t>HUB PRO Síťovatelný kontrolér pro 2 čtečky</t>
  </si>
  <si>
    <t>zákaznický firmware pro integraci do SBI</t>
  </si>
  <si>
    <t>48</t>
  </si>
  <si>
    <t>222325501R00</t>
  </si>
  <si>
    <t>Čtečka identifikačních karet EKV na úchytné body</t>
  </si>
  <si>
    <t>49</t>
  </si>
  <si>
    <t>ADIACS0405</t>
  </si>
  <si>
    <t>Čtečka Signo P 20 STD, úzká, Stand.profil (iCLASS/SEOS/SIO/CSN/BT), svork.</t>
  </si>
  <si>
    <t>50</t>
  </si>
  <si>
    <t>222323316R01</t>
  </si>
  <si>
    <t>Elektromechanický samozamykací zámek</t>
  </si>
  <si>
    <t>51</t>
  </si>
  <si>
    <t>0420011510</t>
  </si>
  <si>
    <t>Samozamykací elektromechanický zámek, rozteč a backset dle typu dveří</t>
  </si>
  <si>
    <t>Kompletní včetně příslušenství (systémové kabelové průchodky, 6m systémového kabelu, protiplechu, systémového kování  a ostatního příslušenstvíí). Systémový kabel propojen s kabelem  ACS v přístupné krabičce.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</si>
</sst>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Calibri"/>
      <charset val="1"/>
    </font>
    <font>
      <sz val="18"/>
      <color rgb="FF000000"/>
      <name val="Arial"/>
      <charset val="238"/>
    </font>
    <font>
      <sz val="10"/>
      <color rgb="FF000000"/>
      <name val="Arial"/>
      <charset val="238"/>
    </font>
    <font>
      <b/>
      <sz val="10"/>
      <color rgb="FF000000"/>
      <name val="Arial"/>
      <charset val="238"/>
    </font>
    <font>
      <b/>
      <sz val="18"/>
      <color rgb="FF000000"/>
      <name val="Arial"/>
      <charset val="238"/>
    </font>
    <font>
      <b/>
      <sz val="20"/>
      <color rgb="FF000000"/>
      <name val="Arial"/>
      <charset val="238"/>
    </font>
    <font>
      <b/>
      <sz val="11"/>
      <color rgb="FF000000"/>
      <name val="Arial"/>
      <charset val="238"/>
    </font>
    <font>
      <b/>
      <sz val="12"/>
      <color rgb="FF000000"/>
      <name val="Arial"/>
      <charset val="238"/>
    </font>
    <font>
      <sz val="12"/>
      <color rgb="FF000000"/>
      <name val="Arial"/>
      <charset val="238"/>
    </font>
    <font>
      <i/>
      <sz val="8"/>
      <color rgb="FF000000"/>
      <name val="Arial"/>
      <charset val="238"/>
    </font>
    <font>
      <i/>
      <sz val="10"/>
      <color rgb="FF808080"/>
      <name val="Arial"/>
      <charset val="238"/>
    </font>
    <font>
      <i/>
      <sz val="10"/>
      <color rgb="FF000000"/>
      <name val="Arial"/>
      <charset val="238"/>
    </font>
    <font>
      <i/>
      <sz val="10"/>
      <color rgb="FF8000FF"/>
      <name val="Arial"/>
      <charset val="238"/>
    </font>
    <font>
      <i/>
      <sz val="10"/>
      <color rgb="FF008000"/>
      <name val="Arial"/>
      <charset val="238"/>
    </font>
    <font>
      <sz val="10"/>
      <color rgb="FF0000FF"/>
      <name val="Arial"/>
      <charset val="238"/>
    </font>
    <font>
      <i/>
      <sz val="10"/>
      <color rgb="FF0000FF"/>
      <name val="Arial"/>
      <charset val="238"/>
    </font>
  </fonts>
  <fills count="6">
    <fill>
      <patternFill patternType="none"/>
    </fill>
    <fill>
      <patternFill patternType="gray125"/>
    </fill>
    <fill>
      <patternFill patternType="solid">
        <fgColor rgb="FFC0C0C0"/>
        <bgColor rgb="FFC0C0C0"/>
      </patternFill>
    </fill>
    <fill>
      <patternFill patternType="solid">
        <fgColor rgb="FFEAEAEA"/>
        <bgColor rgb="FFEAEAEA"/>
      </patternFill>
    </fill>
    <fill>
      <patternFill patternType="solid">
        <fgColor rgb="FFDBDBDB"/>
        <bgColor rgb="FFDBDBDB"/>
      </patternFill>
    </fill>
    <fill>
      <patternFill patternType="solid">
        <fgColor rgb="FFFFFFFF"/>
        <bgColor rgb="FFFFFFFF"/>
      </patternFill>
    </fill>
  </fills>
  <borders count="91">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top/>
      <bottom/>
      <diagonal/>
    </border>
    <border>
      <left/>
      <right style="thin">
        <color rgb="FF000000"/>
      </right>
      <top/>
      <bottom/>
      <diagonal/>
    </border>
    <border>
      <left/>
      <right style="thin">
        <color rgb="FF000000"/>
      </right>
      <top/>
      <bottom/>
      <diagonal/>
    </border>
    <border>
      <left/>
      <right/>
      <top/>
      <bottom/>
      <diagonal/>
    </border>
    <border>
      <left style="thin">
        <color rgb="FF000000"/>
      </left>
      <right/>
      <top style="thin">
        <color rgb="FF000000"/>
      </top>
      <bottom style="thin">
        <color rgb="FF000000"/>
      </bottom>
      <diagonal/>
    </border>
    <border>
      <left/>
      <right style="thin">
        <color rgb="FF000000"/>
      </right>
      <top/>
      <bottom style="medium">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diagonal/>
    </border>
    <border>
      <left/>
      <right style="medium">
        <color rgb="FF000000"/>
      </right>
      <top/>
      <bottom/>
      <diagonal/>
    </border>
    <border>
      <left/>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right/>
      <top/>
      <bottom/>
      <diagonal/>
    </border>
    <border>
      <left/>
      <right/>
      <top/>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top/>
      <bottom/>
      <diagonal/>
    </border>
    <border>
      <left/>
      <right/>
      <top/>
      <bottom/>
      <diagonal/>
    </border>
    <border>
      <left/>
      <right style="thin">
        <color rgb="FF000000"/>
      </right>
      <top/>
      <bottom/>
      <diagonal/>
    </border>
    <border>
      <left/>
      <right style="thin">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thin">
        <color rgb="FF000000"/>
      </left>
      <right/>
      <top/>
      <bottom/>
      <diagonal/>
    </border>
    <border>
      <left/>
      <right style="thin">
        <color rgb="FF000000"/>
      </right>
      <top/>
      <bottom/>
      <diagonal/>
    </border>
    <border>
      <left style="medium">
        <color rgb="FF000000"/>
      </left>
      <right style="thin">
        <color rgb="FF000000"/>
      </right>
      <top style="medium">
        <color rgb="FF000000"/>
      </top>
      <bottom/>
      <diagonal/>
    </border>
    <border>
      <left/>
      <right/>
      <top style="medium">
        <color rgb="FF000000"/>
      </top>
      <bottom/>
      <diagonal/>
    </border>
    <border>
      <left/>
      <right/>
      <top style="medium">
        <color rgb="FF000000"/>
      </top>
      <bottom/>
      <diagonal/>
    </border>
    <border>
      <left style="medium">
        <color rgb="FF000000"/>
      </left>
      <right style="thin">
        <color rgb="FF000000"/>
      </right>
      <top/>
      <bottom style="medium">
        <color rgb="FF000000"/>
      </bottom>
      <diagonal/>
    </border>
    <border>
      <left/>
      <right/>
      <top/>
      <bottom style="medium">
        <color rgb="FF000000"/>
      </bottom>
      <diagonal/>
    </border>
    <border>
      <left/>
      <right/>
      <top/>
      <bottom style="medium">
        <color rgb="FF000000"/>
      </bottom>
      <diagonal/>
    </border>
    <border>
      <left style="medium">
        <color rgb="FF000000"/>
      </left>
      <right style="thin">
        <color rgb="FF000000"/>
      </right>
      <top/>
      <bottom style="medium">
        <color rgb="FF000000"/>
      </bottom>
      <diagonal/>
    </border>
    <border>
      <left/>
      <right style="medium">
        <color rgb="FF000000"/>
      </right>
      <top/>
      <bottom style="medium">
        <color rgb="FF000000"/>
      </bottom>
      <diagonal/>
    </border>
    <border>
      <left style="thin">
        <color rgb="FF000000"/>
      </left>
      <right/>
      <top/>
      <bottom/>
      <diagonal/>
    </border>
    <border>
      <left/>
      <right style="thin">
        <color rgb="FF000000"/>
      </right>
      <top/>
      <bottom/>
      <diagonal/>
    </border>
    <border>
      <left/>
      <right/>
      <top/>
      <bottom/>
      <diagonal/>
    </border>
    <border>
      <left/>
      <right/>
      <top/>
      <bottom/>
      <diagonal/>
    </border>
    <border>
      <left style="thin">
        <color rgb="FF000000"/>
      </left>
      <right style="thin">
        <color rgb="FF000000"/>
      </right>
      <top style="medium">
        <color rgb="FF000000"/>
      </top>
      <bottom/>
      <diagonal/>
    </border>
    <border>
      <left/>
      <right style="thin">
        <color rgb="FF000000"/>
      </right>
      <top style="medium">
        <color rgb="FF000000"/>
      </top>
      <bottom/>
      <diagonal/>
    </border>
    <border>
      <left/>
      <right style="thin">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bottom style="medium">
        <color rgb="FF000000"/>
      </bottom>
      <diagonal/>
    </border>
    <border>
      <left/>
      <right style="thin">
        <color rgb="FF000000"/>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top/>
      <bottom/>
      <diagonal/>
    </border>
    <border>
      <left/>
      <right/>
      <top/>
      <bottom/>
      <diagonal/>
    </border>
    <border>
      <left/>
      <right style="thin">
        <color rgb="FF000000"/>
      </right>
      <top/>
      <bottom/>
      <diagonal/>
    </border>
    <border>
      <left style="thin">
        <color rgb="FFC0C0C0"/>
      </left>
      <right/>
      <top/>
      <bottom/>
      <diagonal/>
    </border>
    <border>
      <left/>
      <right/>
      <top/>
      <bottom/>
      <diagonal/>
    </border>
    <border>
      <left/>
      <right style="thin">
        <color rgb="FFC0C0C0"/>
      </right>
      <top/>
      <bottom/>
      <diagonal/>
    </border>
    <border>
      <left style="thin">
        <color rgb="FF000000"/>
      </left>
      <right/>
      <top/>
      <bottom/>
      <diagonal/>
    </border>
    <border>
      <left/>
      <right/>
      <top/>
      <bottom/>
      <diagonal/>
    </border>
    <border>
      <left/>
      <right style="thin">
        <color rgb="FF000000"/>
      </right>
      <top/>
      <bottom/>
      <diagonal/>
    </border>
    <border>
      <left style="thin">
        <color rgb="FFC0C0C0"/>
      </left>
      <right/>
      <top/>
      <bottom/>
      <diagonal/>
    </border>
    <border>
      <left/>
      <right/>
      <top/>
      <bottom/>
      <diagonal/>
    </border>
    <border>
      <left/>
      <right style="thin">
        <color rgb="FFC0C0C0"/>
      </right>
      <top/>
      <bottom/>
      <diagonal/>
    </border>
  </borders>
  <cellStyleXfs count="1">
    <xf numFmtId="0" fontId="0" fillId="0" borderId="0"/>
  </cellStyleXfs>
  <cellXfs count="232">
    <xf numFmtId="0" fontId="0" fillId="0" borderId="0" xfId="0"/>
    <xf numFmtId="0" fontId="2" fillId="0" borderId="5" xfId="0" applyFont="1" applyBorder="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7" xfId="0" applyFont="1" applyBorder="1" applyAlignment="1">
      <alignment horizontal="left" vertical="center"/>
    </xf>
    <xf numFmtId="0" fontId="5" fillId="2" borderId="11" xfId="0" applyFont="1" applyFill="1" applyBorder="1" applyAlignment="1">
      <alignment horizontal="center" vertical="center"/>
    </xf>
    <xf numFmtId="0" fontId="5" fillId="2" borderId="14" xfId="0" applyFont="1" applyFill="1" applyBorder="1" applyAlignment="1">
      <alignment horizontal="center" vertical="center"/>
    </xf>
    <xf numFmtId="0" fontId="7" fillId="0" borderId="15" xfId="0" applyFont="1" applyBorder="1" applyAlignment="1">
      <alignment horizontal="left" vertical="center"/>
    </xf>
    <xf numFmtId="0" fontId="8" fillId="0" borderId="16" xfId="0" applyFont="1" applyBorder="1" applyAlignment="1">
      <alignment horizontal="left" vertical="center"/>
    </xf>
    <xf numFmtId="4" fontId="8" fillId="0" borderId="16" xfId="0" applyNumberFormat="1" applyFont="1" applyBorder="1" applyAlignment="1">
      <alignment horizontal="right" vertical="center"/>
    </xf>
    <xf numFmtId="0" fontId="8" fillId="0" borderId="16" xfId="0" applyFont="1" applyBorder="1" applyAlignment="1">
      <alignment horizontal="right" vertical="center"/>
    </xf>
    <xf numFmtId="0" fontId="7" fillId="0" borderId="19" xfId="0" applyFont="1" applyBorder="1" applyAlignment="1">
      <alignment horizontal="left" vertical="center"/>
    </xf>
    <xf numFmtId="4" fontId="8" fillId="0" borderId="23" xfId="0" applyNumberFormat="1" applyFont="1" applyBorder="1" applyAlignment="1">
      <alignment horizontal="right" vertical="center"/>
    </xf>
    <xf numFmtId="0" fontId="8" fillId="0" borderId="23" xfId="0" applyFont="1" applyBorder="1" applyAlignment="1">
      <alignment horizontal="right" vertical="center"/>
    </xf>
    <xf numFmtId="4" fontId="8" fillId="0" borderId="14" xfId="0" applyNumberFormat="1" applyFont="1" applyBorder="1" applyAlignment="1">
      <alignment horizontal="right" vertical="center"/>
    </xf>
    <xf numFmtId="4" fontId="8" fillId="0" borderId="26" xfId="0" applyNumberFormat="1" applyFont="1" applyBorder="1" applyAlignment="1">
      <alignment horizontal="right" vertical="center"/>
    </xf>
    <xf numFmtId="4" fontId="7" fillId="2" borderId="13" xfId="0" applyNumberFormat="1" applyFont="1" applyFill="1" applyBorder="1" applyAlignment="1">
      <alignment horizontal="right" vertical="center"/>
    </xf>
    <xf numFmtId="4" fontId="7" fillId="2" borderId="18" xfId="0" applyNumberFormat="1" applyFont="1" applyFill="1" applyBorder="1" applyAlignment="1">
      <alignment horizontal="right" vertical="center"/>
    </xf>
    <xf numFmtId="0" fontId="9" fillId="0" borderId="40" xfId="0" applyFont="1" applyBorder="1" applyAlignment="1">
      <alignment horizontal="left" vertical="center"/>
    </xf>
    <xf numFmtId="0" fontId="3" fillId="0" borderId="45" xfId="0" applyFont="1" applyBorder="1" applyAlignment="1">
      <alignment horizontal="right" vertical="center"/>
    </xf>
    <xf numFmtId="4" fontId="2" fillId="0" borderId="16" xfId="0" applyNumberFormat="1" applyFont="1" applyBorder="1" applyAlignment="1">
      <alignment horizontal="right" vertical="center"/>
    </xf>
    <xf numFmtId="0" fontId="2" fillId="0" borderId="16" xfId="0" applyFont="1" applyBorder="1" applyAlignment="1">
      <alignment horizontal="left" vertical="center"/>
    </xf>
    <xf numFmtId="4" fontId="2" fillId="0" borderId="49" xfId="0" applyNumberFormat="1" applyFont="1" applyBorder="1" applyAlignment="1">
      <alignment horizontal="right" vertical="center"/>
    </xf>
    <xf numFmtId="0" fontId="2" fillId="0" borderId="49" xfId="0" applyFont="1" applyBorder="1" applyAlignment="1">
      <alignment horizontal="left" vertical="center"/>
    </xf>
    <xf numFmtId="0" fontId="3" fillId="0" borderId="53" xfId="0" applyFont="1" applyBorder="1" applyAlignment="1">
      <alignment horizontal="left" vertical="center"/>
    </xf>
    <xf numFmtId="0" fontId="3" fillId="0" borderId="53" xfId="0" applyFont="1" applyBorder="1" applyAlignment="1">
      <alignment horizontal="right" vertical="center"/>
    </xf>
    <xf numFmtId="4" fontId="3" fillId="0" borderId="53" xfId="0" applyNumberFormat="1" applyFont="1" applyBorder="1" applyAlignment="1">
      <alignment horizontal="right" vertical="center"/>
    </xf>
    <xf numFmtId="0" fontId="2" fillId="0" borderId="57" xfId="0" applyFont="1" applyBorder="1" applyAlignment="1">
      <alignment horizontal="left" vertical="center"/>
    </xf>
    <xf numFmtId="0" fontId="3" fillId="0" borderId="60" xfId="0" applyFont="1" applyBorder="1" applyAlignment="1">
      <alignment horizontal="left" vertical="center"/>
    </xf>
    <xf numFmtId="0" fontId="3" fillId="0" borderId="63" xfId="0" applyFont="1" applyBorder="1" applyAlignment="1">
      <alignment horizontal="center" vertical="center"/>
    </xf>
    <xf numFmtId="0" fontId="3" fillId="0" borderId="26" xfId="0" applyFont="1" applyBorder="1" applyAlignment="1">
      <alignment horizontal="center" vertical="center"/>
    </xf>
    <xf numFmtId="0" fontId="3" fillId="0" borderId="64" xfId="0" applyFont="1" applyBorder="1" applyAlignment="1">
      <alignment horizontal="center" vertical="center"/>
    </xf>
    <xf numFmtId="0" fontId="2" fillId="0" borderId="65" xfId="0" applyFont="1" applyBorder="1" applyAlignment="1">
      <alignment horizontal="left" vertical="center"/>
    </xf>
    <xf numFmtId="4" fontId="2" fillId="0" borderId="40" xfId="0" applyNumberFormat="1" applyFont="1" applyBorder="1" applyAlignment="1">
      <alignment horizontal="right" vertical="center"/>
    </xf>
    <xf numFmtId="4" fontId="2" fillId="0" borderId="66" xfId="0" applyNumberFormat="1" applyFont="1" applyBorder="1" applyAlignment="1">
      <alignment horizontal="right" vertical="center"/>
    </xf>
    <xf numFmtId="0" fontId="2" fillId="0" borderId="67" xfId="0" applyFont="1" applyBorder="1" applyAlignment="1">
      <alignment horizontal="right" vertical="center"/>
    </xf>
    <xf numFmtId="4" fontId="2" fillId="0" borderId="0" xfId="0" applyNumberFormat="1" applyFont="1" applyAlignment="1">
      <alignment horizontal="right" vertical="center"/>
    </xf>
    <xf numFmtId="4" fontId="2" fillId="0" borderId="6" xfId="0" applyNumberFormat="1" applyFont="1" applyBorder="1" applyAlignment="1">
      <alignment horizontal="right" vertical="center"/>
    </xf>
    <xf numFmtId="4" fontId="2" fillId="0" borderId="8" xfId="0" applyNumberFormat="1" applyFont="1" applyBorder="1" applyAlignment="1">
      <alignment horizontal="right" vertical="center"/>
    </xf>
    <xf numFmtId="4" fontId="2" fillId="0" borderId="9" xfId="0" applyNumberFormat="1" applyFont="1" applyBorder="1" applyAlignment="1">
      <alignment horizontal="right" vertical="center"/>
    </xf>
    <xf numFmtId="4" fontId="3" fillId="0" borderId="68" xfId="0" applyNumberFormat="1" applyFont="1" applyBorder="1" applyAlignment="1">
      <alignment horizontal="right" vertical="center"/>
    </xf>
    <xf numFmtId="0" fontId="9" fillId="0" borderId="0" xfId="0" applyFont="1" applyAlignment="1">
      <alignment horizontal="left" vertical="center"/>
    </xf>
    <xf numFmtId="4" fontId="3" fillId="2" borderId="0" xfId="0" applyNumberFormat="1" applyFont="1" applyFill="1" applyAlignment="1">
      <alignment horizontal="right" vertical="center"/>
    </xf>
    <xf numFmtId="0" fontId="3" fillId="0" borderId="69" xfId="0" applyFont="1" applyBorder="1" applyAlignment="1">
      <alignment horizontal="left" vertical="center"/>
    </xf>
    <xf numFmtId="0" fontId="3" fillId="0" borderId="70" xfId="0" applyFont="1" applyBorder="1" applyAlignment="1">
      <alignment horizontal="left" vertical="center"/>
    </xf>
    <xf numFmtId="0" fontId="3" fillId="0" borderId="70" xfId="0" applyFont="1" applyBorder="1" applyAlignment="1">
      <alignment horizontal="center" vertical="center"/>
    </xf>
    <xf numFmtId="0" fontId="3" fillId="0" borderId="72" xfId="0" applyFont="1" applyBorder="1" applyAlignment="1">
      <alignment horizontal="center" vertical="center"/>
    </xf>
    <xf numFmtId="0" fontId="3" fillId="0" borderId="73" xfId="0" applyFont="1" applyBorder="1" applyAlignment="1">
      <alignment horizontal="center" vertical="center"/>
    </xf>
    <xf numFmtId="0" fontId="3" fillId="2" borderId="0" xfId="0" applyFont="1" applyFill="1" applyAlignment="1">
      <alignment horizontal="right" vertical="center"/>
    </xf>
    <xf numFmtId="0" fontId="3" fillId="0" borderId="0" xfId="0" applyFont="1" applyAlignment="1">
      <alignment horizontal="right" vertical="center"/>
    </xf>
    <xf numFmtId="0" fontId="2" fillId="0" borderId="74" xfId="0" applyFont="1" applyBorder="1" applyAlignment="1">
      <alignment horizontal="left" vertical="center"/>
    </xf>
    <xf numFmtId="0" fontId="2" fillId="0" borderId="75" xfId="0" applyFont="1" applyBorder="1" applyAlignment="1">
      <alignment horizontal="left" vertical="center"/>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2" fillId="3" borderId="65" xfId="0" applyFont="1" applyFill="1" applyBorder="1" applyAlignment="1">
      <alignment horizontal="left" vertical="center"/>
    </xf>
    <xf numFmtId="0" fontId="3" fillId="3" borderId="40" xfId="0" applyFont="1" applyFill="1" applyBorder="1" applyAlignment="1">
      <alignment horizontal="left" vertical="center"/>
    </xf>
    <xf numFmtId="0" fontId="2" fillId="3" borderId="40" xfId="0" applyFont="1" applyFill="1" applyBorder="1" applyAlignment="1">
      <alignment horizontal="left" vertical="center"/>
    </xf>
    <xf numFmtId="4" fontId="3" fillId="3" borderId="40" xfId="0" applyNumberFormat="1" applyFont="1" applyFill="1" applyBorder="1" applyAlignment="1">
      <alignment horizontal="right" vertical="center"/>
    </xf>
    <xf numFmtId="0" fontId="3" fillId="3" borderId="66" xfId="0" applyFont="1" applyFill="1" applyBorder="1" applyAlignment="1">
      <alignment horizontal="right" vertical="center"/>
    </xf>
    <xf numFmtId="0" fontId="2" fillId="4" borderId="5" xfId="0" applyFont="1" applyFill="1" applyBorder="1" applyAlignment="1">
      <alignment horizontal="left" vertical="center"/>
    </xf>
    <xf numFmtId="0" fontId="3" fillId="4" borderId="0" xfId="0" applyFont="1" applyFill="1" applyAlignment="1">
      <alignment horizontal="left" vertical="center"/>
    </xf>
    <xf numFmtId="0" fontId="2" fillId="4" borderId="0" xfId="0" applyFont="1" applyFill="1" applyAlignment="1">
      <alignment horizontal="left" vertical="center"/>
    </xf>
    <xf numFmtId="4" fontId="3" fillId="4" borderId="0" xfId="0" applyNumberFormat="1" applyFont="1" applyFill="1" applyAlignment="1">
      <alignment horizontal="right" vertical="center"/>
    </xf>
    <xf numFmtId="0" fontId="3" fillId="4" borderId="6" xfId="0" applyFont="1" applyFill="1" applyBorder="1" applyAlignment="1">
      <alignment horizontal="right" vertical="center"/>
    </xf>
    <xf numFmtId="0" fontId="2" fillId="2" borderId="5" xfId="0" applyFont="1" applyFill="1" applyBorder="1" applyAlignment="1">
      <alignment horizontal="left" vertical="center"/>
    </xf>
    <xf numFmtId="0" fontId="3" fillId="2" borderId="0" xfId="0" applyFont="1" applyFill="1" applyAlignment="1">
      <alignment horizontal="left" vertical="center"/>
    </xf>
    <xf numFmtId="0" fontId="2" fillId="2" borderId="0" xfId="0" applyFont="1" applyFill="1" applyAlignment="1">
      <alignment horizontal="left" vertical="center"/>
    </xf>
    <xf numFmtId="0" fontId="3" fillId="2" borderId="6" xfId="0" applyFont="1" applyFill="1" applyBorder="1" applyAlignment="1">
      <alignment horizontal="right" vertical="center"/>
    </xf>
    <xf numFmtId="0" fontId="2" fillId="0" borderId="6" xfId="0" applyFont="1" applyBorder="1" applyAlignment="1">
      <alignment horizontal="right" vertical="center"/>
    </xf>
    <xf numFmtId="0" fontId="2" fillId="0" borderId="0" xfId="0" applyFont="1" applyAlignment="1">
      <alignment horizontal="right" vertical="center"/>
    </xf>
    <xf numFmtId="0" fontId="0" fillId="0" borderId="5" xfId="0" applyBorder="1"/>
    <xf numFmtId="0" fontId="10" fillId="0" borderId="0" xfId="0" applyFont="1" applyAlignment="1">
      <alignment horizontal="right" vertical="center"/>
    </xf>
    <xf numFmtId="0" fontId="11" fillId="0" borderId="0" xfId="0" applyFont="1" applyAlignment="1">
      <alignment horizontal="left" vertical="center" wrapText="1"/>
    </xf>
    <xf numFmtId="0" fontId="12" fillId="0" borderId="0" xfId="0" applyFont="1" applyAlignment="1">
      <alignment horizontal="right" vertical="center"/>
    </xf>
    <xf numFmtId="0" fontId="2" fillId="3" borderId="5" xfId="0" applyFont="1" applyFill="1" applyBorder="1" applyAlignment="1">
      <alignment horizontal="left" vertical="center"/>
    </xf>
    <xf numFmtId="0" fontId="3" fillId="3" borderId="0" xfId="0" applyFont="1" applyFill="1" applyAlignment="1">
      <alignment horizontal="left" vertical="center"/>
    </xf>
    <xf numFmtId="0" fontId="2" fillId="3" borderId="0" xfId="0" applyFont="1" applyFill="1" applyAlignment="1">
      <alignment horizontal="left" vertical="center"/>
    </xf>
    <xf numFmtId="4" fontId="3" fillId="3" borderId="0" xfId="0" applyNumberFormat="1" applyFont="1" applyFill="1" applyAlignment="1">
      <alignment horizontal="right" vertical="center"/>
    </xf>
    <xf numFmtId="0" fontId="3" fillId="3" borderId="6" xfId="0" applyFont="1" applyFill="1" applyBorder="1" applyAlignment="1">
      <alignment horizontal="right" vertical="center"/>
    </xf>
    <xf numFmtId="0" fontId="13" fillId="0" borderId="0" xfId="0" applyFont="1" applyAlignment="1">
      <alignment horizontal="left" vertical="center"/>
    </xf>
    <xf numFmtId="4" fontId="13" fillId="0" borderId="0" xfId="0" applyNumberFormat="1" applyFont="1" applyAlignment="1">
      <alignment horizontal="right" vertical="center"/>
    </xf>
    <xf numFmtId="0" fontId="0" fillId="0" borderId="6" xfId="0" applyBorder="1"/>
    <xf numFmtId="0" fontId="14" fillId="0" borderId="5" xfId="0" applyFont="1" applyBorder="1" applyAlignment="1">
      <alignment horizontal="left" vertical="center"/>
    </xf>
    <xf numFmtId="0" fontId="14" fillId="0" borderId="0" xfId="0" applyFont="1" applyAlignment="1">
      <alignment horizontal="left" vertical="center"/>
    </xf>
    <xf numFmtId="0" fontId="14" fillId="0" borderId="0" xfId="0" applyFont="1" applyAlignment="1">
      <alignment horizontal="left" vertical="center" wrapText="1"/>
    </xf>
    <xf numFmtId="4" fontId="14" fillId="0" borderId="0" xfId="0" applyNumberFormat="1" applyFont="1" applyAlignment="1">
      <alignment horizontal="right" vertical="center"/>
    </xf>
    <xf numFmtId="0" fontId="14" fillId="0" borderId="6" xfId="0" applyFont="1" applyBorder="1" applyAlignment="1">
      <alignment horizontal="right" vertical="center"/>
    </xf>
    <xf numFmtId="0" fontId="14" fillId="0" borderId="0" xfId="0" applyFont="1" applyAlignment="1">
      <alignment horizontal="right" vertical="center"/>
    </xf>
    <xf numFmtId="0" fontId="15" fillId="0" borderId="0" xfId="0" applyFont="1" applyAlignment="1">
      <alignment horizontal="left" vertical="center" wrapText="1"/>
    </xf>
    <xf numFmtId="0" fontId="14" fillId="0" borderId="79" xfId="0" applyFont="1" applyBorder="1" applyAlignment="1">
      <alignment horizontal="left" vertical="center"/>
    </xf>
    <xf numFmtId="0" fontId="14" fillId="0" borderId="80" xfId="0" applyFont="1" applyBorder="1" applyAlignment="1">
      <alignment horizontal="left" vertical="center"/>
    </xf>
    <xf numFmtId="4" fontId="14" fillId="0" borderId="80" xfId="0" applyNumberFormat="1" applyFont="1" applyBorder="1" applyAlignment="1">
      <alignment horizontal="right" vertical="center"/>
    </xf>
    <xf numFmtId="0" fontId="14" fillId="0" borderId="81" xfId="0" applyFont="1" applyBorder="1" applyAlignment="1">
      <alignment horizontal="right" vertical="center"/>
    </xf>
    <xf numFmtId="0" fontId="2" fillId="5" borderId="82" xfId="0" applyFont="1" applyFill="1" applyBorder="1" applyAlignment="1">
      <alignment horizontal="left" vertical="center"/>
    </xf>
    <xf numFmtId="0" fontId="2" fillId="5" borderId="83" xfId="0" applyFont="1" applyFill="1" applyBorder="1" applyAlignment="1">
      <alignment horizontal="left" vertical="center"/>
    </xf>
    <xf numFmtId="4" fontId="2" fillId="5" borderId="83" xfId="0" applyNumberFormat="1" applyFont="1" applyFill="1" applyBorder="1" applyAlignment="1">
      <alignment horizontal="right" vertical="center"/>
    </xf>
    <xf numFmtId="0" fontId="2" fillId="5" borderId="84" xfId="0" applyFont="1" applyFill="1" applyBorder="1" applyAlignment="1">
      <alignment horizontal="right" vertical="center"/>
    </xf>
    <xf numFmtId="0" fontId="14" fillId="0" borderId="85" xfId="0" applyFont="1" applyBorder="1" applyAlignment="1">
      <alignment horizontal="left" vertical="center"/>
    </xf>
    <xf numFmtId="0" fontId="14" fillId="0" borderId="86" xfId="0" applyFont="1" applyBorder="1" applyAlignment="1">
      <alignment horizontal="left" vertical="center"/>
    </xf>
    <xf numFmtId="4" fontId="14" fillId="0" borderId="86" xfId="0" applyNumberFormat="1" applyFont="1" applyBorder="1" applyAlignment="1">
      <alignment horizontal="right" vertical="center"/>
    </xf>
    <xf numFmtId="0" fontId="14" fillId="0" borderId="87" xfId="0" applyFont="1" applyBorder="1" applyAlignment="1">
      <alignment horizontal="right" vertical="center"/>
    </xf>
    <xf numFmtId="0" fontId="14" fillId="5" borderId="88" xfId="0" applyFont="1" applyFill="1" applyBorder="1" applyAlignment="1">
      <alignment horizontal="left" vertical="center"/>
    </xf>
    <xf numFmtId="0" fontId="14" fillId="5" borderId="89" xfId="0" applyFont="1" applyFill="1" applyBorder="1" applyAlignment="1">
      <alignment horizontal="left" vertical="center"/>
    </xf>
    <xf numFmtId="4" fontId="14" fillId="5" borderId="89" xfId="0" applyNumberFormat="1" applyFont="1" applyFill="1" applyBorder="1" applyAlignment="1">
      <alignment horizontal="right" vertical="center"/>
    </xf>
    <xf numFmtId="0" fontId="14" fillId="5" borderId="90" xfId="0" applyFont="1" applyFill="1" applyBorder="1" applyAlignment="1">
      <alignment horizontal="right" vertical="center"/>
    </xf>
    <xf numFmtId="0" fontId="2" fillId="0" borderId="85" xfId="0" applyFont="1" applyBorder="1" applyAlignment="1">
      <alignment horizontal="left" vertical="center"/>
    </xf>
    <xf numFmtId="0" fontId="2" fillId="0" borderId="86" xfId="0" applyFont="1" applyBorder="1" applyAlignment="1">
      <alignment horizontal="left" vertical="center"/>
    </xf>
    <xf numFmtId="4" fontId="2" fillId="0" borderId="86" xfId="0" applyNumberFormat="1" applyFont="1" applyBorder="1" applyAlignment="1">
      <alignment horizontal="right" vertical="center"/>
    </xf>
    <xf numFmtId="0" fontId="2" fillId="0" borderId="87" xfId="0" applyFont="1" applyBorder="1" applyAlignment="1">
      <alignment horizontal="right" vertical="center"/>
    </xf>
    <xf numFmtId="0" fontId="0" fillId="0" borderId="7" xfId="0" applyBorder="1"/>
    <xf numFmtId="0" fontId="0" fillId="0" borderId="8" xfId="0" applyBorder="1"/>
    <xf numFmtId="0" fontId="12" fillId="0" borderId="8" xfId="0" applyFont="1" applyBorder="1" applyAlignment="1">
      <alignment horizontal="right" vertical="center"/>
    </xf>
    <xf numFmtId="0" fontId="2" fillId="0" borderId="0" xfId="0" applyFont="1" applyAlignment="1">
      <alignment horizontal="left" vertical="center" wrapText="1"/>
    </xf>
    <xf numFmtId="0" fontId="2" fillId="0" borderId="0" xfId="0" applyFont="1" applyAlignment="1">
      <alignment horizontal="left" vertical="center"/>
    </xf>
    <xf numFmtId="0" fontId="8" fillId="0" borderId="32" xfId="0" applyFont="1" applyBorder="1" applyAlignment="1">
      <alignment horizontal="left" vertical="center"/>
    </xf>
    <xf numFmtId="0" fontId="8" fillId="0" borderId="30" xfId="0" applyFont="1" applyBorder="1" applyAlignment="1">
      <alignment horizontal="left" vertical="center"/>
    </xf>
    <xf numFmtId="0" fontId="8" fillId="0" borderId="31" xfId="0" applyFont="1" applyBorder="1" applyAlignment="1">
      <alignment horizontal="left" vertical="center"/>
    </xf>
    <xf numFmtId="0" fontId="8" fillId="0" borderId="35" xfId="0" applyFont="1" applyBorder="1" applyAlignment="1">
      <alignment horizontal="left" vertical="center"/>
    </xf>
    <xf numFmtId="0" fontId="8" fillId="0" borderId="0" xfId="0" applyFont="1" applyAlignment="1">
      <alignment horizontal="left" vertical="center"/>
    </xf>
    <xf numFmtId="0" fontId="8" fillId="0" borderId="34" xfId="0" applyFont="1" applyBorder="1" applyAlignment="1">
      <alignment horizontal="left" vertical="center"/>
    </xf>
    <xf numFmtId="0" fontId="8" fillId="0" borderId="39" xfId="0" applyFont="1" applyBorder="1" applyAlignment="1">
      <alignment horizontal="left" vertical="center"/>
    </xf>
    <xf numFmtId="0" fontId="8" fillId="0" borderId="37" xfId="0" applyFont="1" applyBorder="1" applyAlignment="1">
      <alignment horizontal="left" vertical="center"/>
    </xf>
    <xf numFmtId="0" fontId="8" fillId="0" borderId="38" xfId="0" applyFont="1" applyBorder="1" applyAlignment="1">
      <alignment horizontal="left" vertical="center"/>
    </xf>
    <xf numFmtId="0" fontId="8" fillId="0" borderId="29" xfId="0" applyFont="1" applyBorder="1" applyAlignment="1">
      <alignment horizontal="left" vertical="center"/>
    </xf>
    <xf numFmtId="0" fontId="8" fillId="0" borderId="33" xfId="0" applyFont="1" applyBorder="1" applyAlignment="1">
      <alignment horizontal="left" vertical="center"/>
    </xf>
    <xf numFmtId="0" fontId="8" fillId="0" borderId="36" xfId="0" applyFont="1" applyBorder="1" applyAlignment="1">
      <alignment horizontal="left" vertical="center"/>
    </xf>
    <xf numFmtId="0" fontId="7" fillId="0" borderId="20" xfId="0" applyFont="1" applyBorder="1" applyAlignment="1">
      <alignment horizontal="left" vertical="center"/>
    </xf>
    <xf numFmtId="0" fontId="7" fillId="0" borderId="18" xfId="0" applyFont="1" applyBorder="1" applyAlignment="1">
      <alignment horizontal="left" vertical="center"/>
    </xf>
    <xf numFmtId="0" fontId="7" fillId="2" borderId="25" xfId="0" applyFont="1" applyFill="1" applyBorder="1" applyAlignment="1">
      <alignment horizontal="left" vertical="center"/>
    </xf>
    <xf numFmtId="0" fontId="7" fillId="2" borderId="27" xfId="0" applyFont="1" applyFill="1" applyBorder="1" applyAlignment="1">
      <alignment horizontal="left" vertical="center"/>
    </xf>
    <xf numFmtId="0" fontId="7" fillId="2" borderId="20" xfId="0" applyFont="1" applyFill="1" applyBorder="1" applyAlignment="1">
      <alignment horizontal="left" vertical="center"/>
    </xf>
    <xf numFmtId="0" fontId="7" fillId="2" borderId="28" xfId="0" applyFont="1" applyFill="1" applyBorder="1" applyAlignment="1">
      <alignment horizontal="left" vertical="center"/>
    </xf>
    <xf numFmtId="0" fontId="7" fillId="2" borderId="12" xfId="0" applyFont="1" applyFill="1" applyBorder="1" applyAlignment="1">
      <alignment horizontal="left" vertical="center"/>
    </xf>
    <xf numFmtId="0" fontId="7" fillId="2" borderId="17" xfId="0" applyFont="1" applyFill="1" applyBorder="1" applyAlignment="1">
      <alignment horizontal="left" vertical="center"/>
    </xf>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24" xfId="0" applyFont="1" applyBorder="1" applyAlignment="1">
      <alignment horizontal="left" vertical="center"/>
    </xf>
    <xf numFmtId="0" fontId="8" fillId="0" borderId="22" xfId="0" applyFont="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left" vertical="center"/>
    </xf>
    <xf numFmtId="0" fontId="7" fillId="0" borderId="17" xfId="0" applyFont="1" applyBorder="1" applyAlignment="1">
      <alignment horizontal="left" vertical="center"/>
    </xf>
    <xf numFmtId="0" fontId="7" fillId="0" borderId="21" xfId="0" applyFont="1" applyBorder="1" applyAlignment="1">
      <alignment horizontal="left" vertical="center"/>
    </xf>
    <xf numFmtId="0" fontId="7" fillId="0" borderId="22" xfId="0" applyFont="1" applyBorder="1" applyAlignment="1">
      <alignment horizontal="left" vertical="center"/>
    </xf>
    <xf numFmtId="0" fontId="7" fillId="0" borderId="25" xfId="0" applyFont="1" applyBorder="1" applyAlignment="1">
      <alignment horizontal="left" vertical="center"/>
    </xf>
    <xf numFmtId="0" fontId="2" fillId="0" borderId="6" xfId="0" applyFont="1" applyBorder="1" applyAlignment="1">
      <alignment horizontal="left" vertical="center" wrapText="1"/>
    </xf>
    <xf numFmtId="0" fontId="2" fillId="0" borderId="9" xfId="0" applyFont="1" applyBorder="1" applyAlignment="1">
      <alignment horizontal="left" vertical="center"/>
    </xf>
    <xf numFmtId="0" fontId="4" fillId="0" borderId="10" xfId="0" applyFont="1" applyBorder="1" applyAlignment="1">
      <alignment horizontal="center" vertical="center"/>
    </xf>
    <xf numFmtId="0" fontId="6" fillId="0" borderId="12" xfId="0" applyFont="1" applyBorder="1" applyAlignment="1">
      <alignment horizontal="left" vertical="center"/>
    </xf>
    <xf numFmtId="0" fontId="6" fillId="0" borderId="13"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xf>
    <xf numFmtId="0" fontId="3" fillId="0" borderId="3" xfId="0" applyFont="1" applyBorder="1" applyAlignment="1">
      <alignment horizontal="left" vertical="center" wrapText="1"/>
    </xf>
    <xf numFmtId="0" fontId="3" fillId="0" borderId="3" xfId="0" applyFont="1" applyBorder="1" applyAlignment="1">
      <alignment horizontal="left" vertical="center"/>
    </xf>
    <xf numFmtId="0" fontId="3" fillId="0" borderId="0" xfId="0" applyFont="1" applyAlignment="1">
      <alignment horizontal="left" vertic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horizontal="left" vertical="center"/>
    </xf>
    <xf numFmtId="1" fontId="2" fillId="0" borderId="6" xfId="0" applyNumberFormat="1" applyFont="1" applyBorder="1" applyAlignment="1">
      <alignment horizontal="left" vertical="center"/>
    </xf>
    <xf numFmtId="0" fontId="2" fillId="0" borderId="20" xfId="0" applyFont="1" applyBorder="1" applyAlignment="1">
      <alignment horizontal="left" vertical="center"/>
    </xf>
    <xf numFmtId="0" fontId="2" fillId="0" borderId="28" xfId="0" applyFont="1" applyBorder="1" applyAlignment="1">
      <alignment horizontal="left" vertical="center"/>
    </xf>
    <xf numFmtId="0" fontId="2" fillId="0" borderId="18" xfId="0" applyFont="1" applyBorder="1" applyAlignment="1">
      <alignment horizontal="left" vertical="center"/>
    </xf>
    <xf numFmtId="0" fontId="2" fillId="0" borderId="46" xfId="0" applyFont="1" applyBorder="1" applyAlignment="1">
      <alignment horizontal="left" vertical="center"/>
    </xf>
    <xf numFmtId="0" fontId="2" fillId="0" borderId="47" xfId="0" applyFont="1" applyBorder="1" applyAlignment="1">
      <alignment horizontal="left" vertical="center"/>
    </xf>
    <xf numFmtId="0" fontId="2" fillId="0" borderId="48" xfId="0" applyFont="1" applyBorder="1" applyAlignment="1">
      <alignment horizontal="left" vertical="center"/>
    </xf>
    <xf numFmtId="0" fontId="3" fillId="0" borderId="50" xfId="0" applyFont="1" applyBorder="1" applyAlignment="1">
      <alignment horizontal="left" vertical="center"/>
    </xf>
    <xf numFmtId="0" fontId="3" fillId="0" borderId="51" xfId="0" applyFont="1" applyBorder="1" applyAlignment="1">
      <alignment horizontal="left" vertical="center"/>
    </xf>
    <xf numFmtId="0" fontId="3" fillId="0" borderId="52" xfId="0" applyFont="1" applyBorder="1" applyAlignment="1">
      <alignment horizontal="left" vertical="center"/>
    </xf>
    <xf numFmtId="0" fontId="7" fillId="0" borderId="50" xfId="0" applyFont="1" applyBorder="1" applyAlignment="1">
      <alignment horizontal="left" vertical="center"/>
    </xf>
    <xf numFmtId="0" fontId="7" fillId="0" borderId="51" xfId="0" applyFont="1" applyBorder="1" applyAlignment="1">
      <alignment horizontal="left" vertical="center"/>
    </xf>
    <xf numFmtId="0" fontId="7" fillId="0" borderId="52" xfId="0" applyFont="1" applyBorder="1" applyAlignment="1">
      <alignment horizontal="left" vertical="center"/>
    </xf>
    <xf numFmtId="4" fontId="7" fillId="0" borderId="54" xfId="0" applyNumberFormat="1" applyFont="1" applyBorder="1" applyAlignment="1">
      <alignment horizontal="right" vertical="center"/>
    </xf>
    <xf numFmtId="0" fontId="7" fillId="0" borderId="51" xfId="0" applyFont="1" applyBorder="1" applyAlignment="1">
      <alignment horizontal="right" vertical="center"/>
    </xf>
    <xf numFmtId="0" fontId="7" fillId="0" borderId="52" xfId="0" applyFont="1" applyBorder="1" applyAlignment="1">
      <alignment horizontal="right" vertical="center"/>
    </xf>
    <xf numFmtId="0" fontId="7" fillId="0" borderId="41" xfId="0" applyFont="1" applyBorder="1" applyAlignment="1">
      <alignment horizontal="left" vertical="center"/>
    </xf>
    <xf numFmtId="0" fontId="3" fillId="0" borderId="42" xfId="0" applyFont="1" applyBorder="1" applyAlignment="1">
      <alignment horizontal="left" vertical="center"/>
    </xf>
    <xf numFmtId="0" fontId="3" fillId="0" borderId="43" xfId="0" applyFont="1" applyBorder="1" applyAlignment="1">
      <alignment horizontal="left" vertical="center"/>
    </xf>
    <xf numFmtId="0" fontId="3" fillId="0" borderId="44" xfId="0" applyFont="1" applyBorder="1" applyAlignment="1">
      <alignment horizontal="left" vertical="center"/>
    </xf>
    <xf numFmtId="0" fontId="3" fillId="0" borderId="68" xfId="0" applyFont="1" applyBorder="1" applyAlignment="1">
      <alignment horizontal="left" vertical="center"/>
    </xf>
    <xf numFmtId="0" fontId="3" fillId="0" borderId="61" xfId="0" applyFont="1" applyBorder="1" applyAlignment="1">
      <alignment horizontal="left" vertical="center"/>
    </xf>
    <xf numFmtId="0" fontId="3" fillId="0" borderId="37" xfId="0" applyFont="1" applyBorder="1" applyAlignment="1">
      <alignment horizontal="left" vertical="center"/>
    </xf>
    <xf numFmtId="0" fontId="3" fillId="0" borderId="62" xfId="0" applyFont="1" applyBorder="1" applyAlignment="1">
      <alignment horizontal="left" vertical="center"/>
    </xf>
    <xf numFmtId="0" fontId="3" fillId="0" borderId="42" xfId="0" applyFont="1" applyBorder="1" applyAlignment="1">
      <alignment horizontal="center" vertical="center"/>
    </xf>
    <xf numFmtId="0" fontId="3" fillId="0" borderId="43" xfId="0" applyFont="1" applyBorder="1" applyAlignment="1">
      <alignment horizontal="center" vertical="center"/>
    </xf>
    <xf numFmtId="0" fontId="3" fillId="0" borderId="44" xfId="0" applyFont="1" applyBorder="1" applyAlignment="1">
      <alignment horizontal="center" vertical="center"/>
    </xf>
    <xf numFmtId="0" fontId="2" fillId="0" borderId="40" xfId="0" applyFont="1" applyBorder="1" applyAlignment="1">
      <alignment horizontal="left" vertical="center"/>
    </xf>
    <xf numFmtId="0" fontId="2" fillId="0" borderId="41" xfId="0" applyFont="1" applyBorder="1" applyAlignment="1">
      <alignment horizontal="left" vertical="center"/>
    </xf>
    <xf numFmtId="0" fontId="2" fillId="0" borderId="56" xfId="0" applyFont="1" applyBorder="1" applyAlignment="1">
      <alignment horizontal="left" vertical="center"/>
    </xf>
    <xf numFmtId="0" fontId="2" fillId="0" borderId="58" xfId="0" applyFont="1" applyBorder="1" applyAlignment="1">
      <alignment horizontal="left" vertical="center"/>
    </xf>
    <xf numFmtId="0" fontId="2" fillId="0" borderId="30" xfId="0" applyFont="1" applyBorder="1" applyAlignment="1">
      <alignment horizontal="left" vertical="center"/>
    </xf>
    <xf numFmtId="0" fontId="2" fillId="0" borderId="59" xfId="0" applyFont="1" applyBorder="1" applyAlignment="1">
      <alignment horizontal="left" vertical="center"/>
    </xf>
    <xf numFmtId="0" fontId="2" fillId="0" borderId="55" xfId="0" applyFont="1" applyBorder="1" applyAlignment="1">
      <alignment horizontal="left" vertical="center"/>
    </xf>
    <xf numFmtId="0" fontId="12" fillId="0" borderId="0" xfId="0" applyFont="1" applyAlignment="1">
      <alignment horizontal="left" vertical="center" wrapText="1"/>
    </xf>
    <xf numFmtId="0" fontId="12" fillId="0" borderId="0" xfId="0" applyFont="1" applyAlignment="1">
      <alignment horizontal="left" vertical="center"/>
    </xf>
    <xf numFmtId="0" fontId="12" fillId="0" borderId="6" xfId="0" applyFont="1" applyBorder="1" applyAlignment="1">
      <alignment horizontal="left"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12" fillId="0" borderId="8" xfId="0" applyFont="1" applyBorder="1" applyAlignment="1">
      <alignment horizontal="left" vertical="center" wrapText="1"/>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4" fillId="5" borderId="89" xfId="0" applyFont="1" applyFill="1" applyBorder="1" applyAlignment="1">
      <alignment horizontal="left" vertical="center" wrapText="1"/>
    </xf>
    <xf numFmtId="0" fontId="14" fillId="5" borderId="89" xfId="0" applyFont="1" applyFill="1" applyBorder="1" applyAlignment="1">
      <alignment horizontal="left" vertical="center"/>
    </xf>
    <xf numFmtId="0" fontId="2" fillId="0" borderId="86" xfId="0" applyFont="1" applyBorder="1" applyAlignment="1">
      <alignment horizontal="left" vertical="center" wrapText="1"/>
    </xf>
    <xf numFmtId="0" fontId="2" fillId="0" borderId="86" xfId="0" applyFont="1" applyBorder="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1" fillId="0" borderId="6" xfId="0" applyFont="1"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left" vertical="center"/>
    </xf>
    <xf numFmtId="0" fontId="10" fillId="0" borderId="6" xfId="0" applyFont="1" applyBorder="1" applyAlignment="1">
      <alignment horizontal="left" vertical="center"/>
    </xf>
    <xf numFmtId="0" fontId="14" fillId="0" borderId="80" xfId="0" applyFont="1" applyBorder="1" applyAlignment="1">
      <alignment horizontal="left" vertical="center" wrapText="1"/>
    </xf>
    <xf numFmtId="0" fontId="14" fillId="0" borderId="80" xfId="0" applyFont="1" applyBorder="1" applyAlignment="1">
      <alignment horizontal="left" vertical="center"/>
    </xf>
    <xf numFmtId="0" fontId="2" fillId="5" borderId="83" xfId="0" applyFont="1" applyFill="1" applyBorder="1" applyAlignment="1">
      <alignment horizontal="left" vertical="center" wrapText="1"/>
    </xf>
    <xf numFmtId="0" fontId="2" fillId="5" borderId="83" xfId="0" applyFont="1" applyFill="1" applyBorder="1" applyAlignment="1">
      <alignment horizontal="left" vertical="center"/>
    </xf>
    <xf numFmtId="0" fontId="3" fillId="3" borderId="0" xfId="0" applyFont="1" applyFill="1" applyAlignment="1">
      <alignment horizontal="left" vertical="center" wrapText="1"/>
    </xf>
    <xf numFmtId="0" fontId="3" fillId="3" borderId="0" xfId="0" applyFont="1" applyFill="1" applyAlignment="1">
      <alignment horizontal="left" vertical="center"/>
    </xf>
    <xf numFmtId="0" fontId="3" fillId="4" borderId="0" xfId="0" applyFont="1" applyFill="1" applyAlignment="1">
      <alignment horizontal="left" vertical="center" wrapText="1"/>
    </xf>
    <xf numFmtId="0" fontId="3" fillId="4" borderId="0" xfId="0" applyFont="1" applyFill="1" applyAlignment="1">
      <alignment horizontal="left" vertical="center"/>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14" fillId="0" borderId="86" xfId="0" applyFont="1" applyBorder="1" applyAlignment="1">
      <alignment horizontal="left" vertical="center" wrapText="1"/>
    </xf>
    <xf numFmtId="0" fontId="14" fillId="0" borderId="86" xfId="0" applyFont="1" applyBorder="1" applyAlignment="1">
      <alignment horizontal="left" vertical="center"/>
    </xf>
    <xf numFmtId="0" fontId="3" fillId="0" borderId="76" xfId="0" applyFont="1" applyBorder="1" applyAlignment="1">
      <alignment horizontal="left" vertical="center"/>
    </xf>
    <xf numFmtId="0" fontId="3" fillId="3" borderId="40" xfId="0" applyFont="1" applyFill="1" applyBorder="1" applyAlignment="1">
      <alignment horizontal="left" vertical="center" wrapText="1"/>
    </xf>
    <xf numFmtId="0" fontId="3" fillId="3" borderId="40" xfId="0" applyFont="1" applyFill="1" applyBorder="1" applyAlignment="1">
      <alignment horizontal="left" vertical="center"/>
    </xf>
    <xf numFmtId="0" fontId="3" fillId="0" borderId="58" xfId="0" applyFont="1" applyBorder="1" applyAlignment="1">
      <alignment horizontal="left" vertical="center"/>
    </xf>
    <xf numFmtId="0" fontId="3" fillId="0" borderId="71" xfId="0" applyFont="1" applyBorder="1" applyAlignment="1">
      <alignment horizontal="lef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absoluteAnchor>
    <xdr:pos x="0" y="0"/>
    <xdr:ext cx="495300" cy="666750"/>
    <xdr:pic>
      <xdr:nvPicPr>
        <xdr:cNvPr id="2" name="Obráze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495300" cy="666750"/>
        </a:xfrm>
        <a:prstGeom prst="rect">
          <a:avLst/>
        </a:prstGeom>
        <a:noFill/>
        <a:ln w="9525">
          <a:noFill/>
        </a:ln>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495300" cy="666750"/>
    <xdr:pic>
      <xdr:nvPicPr>
        <xdr:cNvPr id="2" name="Obráze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495300" cy="666750"/>
        </a:xfrm>
        <a:prstGeom prst="rect">
          <a:avLst/>
        </a:prstGeom>
        <a:noFill/>
        <a:ln w="9525">
          <a:noFill/>
        </a:ln>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495300" cy="666750"/>
    <xdr:pic>
      <xdr:nvPicPr>
        <xdr:cNvPr id="2" name="Obrázek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495300" cy="666750"/>
        </a:xfrm>
        <a:prstGeom prst="rect">
          <a:avLst/>
        </a:prstGeom>
        <a:noFill/>
        <a:ln w="9525">
          <a:noFill/>
        </a:ln>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495300" cy="666750"/>
    <xdr:pic>
      <xdr:nvPicPr>
        <xdr:cNvPr id="2" name="Obrázek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495300" cy="666750"/>
        </a:xfrm>
        <a:prstGeom prst="rect">
          <a:avLst/>
        </a:prstGeom>
        <a:noFill/>
        <a:ln w="9525">
          <a:noFill/>
        </a:ln>
      </xdr:spPr>
    </xdr:pic>
    <xdr:clientData/>
  </xdr:absolute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7"/>
  <sheetViews>
    <sheetView workbookViewId="0">
      <selection activeCell="C15" sqref="C15"/>
    </sheetView>
  </sheetViews>
  <sheetFormatPr defaultColWidth="12.109375" defaultRowHeight="15" customHeight="1" x14ac:dyDescent="0.3"/>
  <cols>
    <col min="1" max="1" width="9.109375" customWidth="1"/>
    <col min="2" max="2" width="12.88671875" customWidth="1"/>
    <col min="3" max="3" width="27.109375" customWidth="1"/>
    <col min="4" max="4" width="10" customWidth="1"/>
    <col min="5" max="5" width="14" customWidth="1"/>
    <col min="6" max="6" width="27.109375" customWidth="1"/>
    <col min="7" max="7" width="9.109375" customWidth="1"/>
    <col min="8" max="8" width="12.88671875" customWidth="1"/>
    <col min="9" max="9" width="27.109375" customWidth="1"/>
  </cols>
  <sheetData>
    <row r="1" spans="1:9" ht="54.75" customHeight="1" x14ac:dyDescent="0.3">
      <c r="A1" s="156" t="s">
        <v>0</v>
      </c>
      <c r="B1" s="157"/>
      <c r="C1" s="157"/>
      <c r="D1" s="157"/>
      <c r="E1" s="157"/>
      <c r="F1" s="157"/>
      <c r="G1" s="157"/>
      <c r="H1" s="157"/>
      <c r="I1" s="157"/>
    </row>
    <row r="2" spans="1:9" ht="14.4" x14ac:dyDescent="0.3">
      <c r="A2" s="158" t="s">
        <v>1</v>
      </c>
      <c r="B2" s="159"/>
      <c r="C2" s="153" t="str">
        <f>'Stavební rozpočet'!C2</f>
        <v>Úpravy administrativního pracoviště techniků autodílny ZZS JmK v Brně – Černovicích</v>
      </c>
      <c r="D2" s="154"/>
      <c r="E2" s="150" t="s">
        <v>2</v>
      </c>
      <c r="F2" s="150" t="str">
        <f>'Stavební rozpočet'!I2</f>
        <v>Zdravotnická záchranná služba Jihomoravského kraje</v>
      </c>
      <c r="G2" s="159"/>
      <c r="H2" s="150" t="s">
        <v>3</v>
      </c>
      <c r="I2" s="161" t="s">
        <v>4</v>
      </c>
    </row>
    <row r="3" spans="1:9" ht="25.5" customHeight="1" x14ac:dyDescent="0.3">
      <c r="A3" s="160"/>
      <c r="B3" s="113"/>
      <c r="C3" s="155"/>
      <c r="D3" s="155"/>
      <c r="E3" s="113"/>
      <c r="F3" s="113"/>
      <c r="G3" s="113"/>
      <c r="H3" s="113"/>
      <c r="I3" s="162"/>
    </row>
    <row r="4" spans="1:9" ht="14.4" x14ac:dyDescent="0.3">
      <c r="A4" s="151" t="s">
        <v>5</v>
      </c>
      <c r="B4" s="113"/>
      <c r="C4" s="112" t="str">
        <f>'Stavební rozpočet'!C4</f>
        <v>D.1.4.8 Zařízení slaboproudé elektrotechniky</v>
      </c>
      <c r="D4" s="113"/>
      <c r="E4" s="112" t="s">
        <v>6</v>
      </c>
      <c r="F4" s="112" t="str">
        <f>'Stavební rozpočet'!I4</f>
        <v>Ing. Ondřej Tichý</v>
      </c>
      <c r="G4" s="113"/>
      <c r="H4" s="112" t="s">
        <v>3</v>
      </c>
      <c r="I4" s="162" t="s">
        <v>7</v>
      </c>
    </row>
    <row r="5" spans="1:9" ht="15" customHeight="1" x14ac:dyDescent="0.3">
      <c r="A5" s="160"/>
      <c r="B5" s="113"/>
      <c r="C5" s="113"/>
      <c r="D5" s="113"/>
      <c r="E5" s="113"/>
      <c r="F5" s="113"/>
      <c r="G5" s="113"/>
      <c r="H5" s="113"/>
      <c r="I5" s="162"/>
    </row>
    <row r="6" spans="1:9" ht="14.4" x14ac:dyDescent="0.3">
      <c r="A6" s="151" t="s">
        <v>8</v>
      </c>
      <c r="B6" s="113"/>
      <c r="C6" s="112" t="str">
        <f>'Stavební rozpočet'!C6</f>
        <v>Brno - Černovice</v>
      </c>
      <c r="D6" s="113"/>
      <c r="E6" s="112" t="s">
        <v>9</v>
      </c>
      <c r="F6" s="112" t="str">
        <f>'Stavební rozpočet'!I6</f>
        <v> </v>
      </c>
      <c r="G6" s="113"/>
      <c r="H6" s="112" t="s">
        <v>3</v>
      </c>
      <c r="I6" s="162" t="s">
        <v>10</v>
      </c>
    </row>
    <row r="7" spans="1:9" ht="15" customHeight="1" x14ac:dyDescent="0.3">
      <c r="A7" s="160"/>
      <c r="B7" s="113"/>
      <c r="C7" s="113"/>
      <c r="D7" s="113"/>
      <c r="E7" s="113"/>
      <c r="F7" s="113"/>
      <c r="G7" s="113"/>
      <c r="H7" s="113"/>
      <c r="I7" s="162"/>
    </row>
    <row r="8" spans="1:9" ht="14.4" x14ac:dyDescent="0.3">
      <c r="A8" s="151" t="s">
        <v>11</v>
      </c>
      <c r="B8" s="113"/>
      <c r="C8" s="112" t="str">
        <f>'Stavební rozpočet'!F4</f>
        <v xml:space="preserve"> </v>
      </c>
      <c r="D8" s="113"/>
      <c r="E8" s="112" t="s">
        <v>12</v>
      </c>
      <c r="F8" s="112" t="str">
        <f>'Stavební rozpočet'!F6</f>
        <v xml:space="preserve"> </v>
      </c>
      <c r="G8" s="113"/>
      <c r="H8" s="113" t="s">
        <v>13</v>
      </c>
      <c r="I8" s="163">
        <v>51</v>
      </c>
    </row>
    <row r="9" spans="1:9" ht="14.4" x14ac:dyDescent="0.3">
      <c r="A9" s="160"/>
      <c r="B9" s="113"/>
      <c r="C9" s="113"/>
      <c r="D9" s="113"/>
      <c r="E9" s="113"/>
      <c r="F9" s="113"/>
      <c r="G9" s="113"/>
      <c r="H9" s="113"/>
      <c r="I9" s="162"/>
    </row>
    <row r="10" spans="1:9" ht="14.4" x14ac:dyDescent="0.3">
      <c r="A10" s="151" t="s">
        <v>14</v>
      </c>
      <c r="B10" s="113"/>
      <c r="C10" s="112" t="str">
        <f>'Stavební rozpočet'!C8</f>
        <v xml:space="preserve"> </v>
      </c>
      <c r="D10" s="113"/>
      <c r="E10" s="112" t="s">
        <v>15</v>
      </c>
      <c r="F10" s="112" t="str">
        <f>'Stavební rozpočet'!I8</f>
        <v> </v>
      </c>
      <c r="G10" s="113"/>
      <c r="H10" s="113" t="s">
        <v>16</v>
      </c>
      <c r="I10" s="144" t="str">
        <f>'Stavební rozpočet'!F8</f>
        <v>05.11.2024</v>
      </c>
    </row>
    <row r="11" spans="1:9" ht="14.4" x14ac:dyDescent="0.3">
      <c r="A11" s="152"/>
      <c r="B11" s="149"/>
      <c r="C11" s="149"/>
      <c r="D11" s="149"/>
      <c r="E11" s="149"/>
      <c r="F11" s="149"/>
      <c r="G11" s="149"/>
      <c r="H11" s="149"/>
      <c r="I11" s="145"/>
    </row>
    <row r="12" spans="1:9" ht="22.8" x14ac:dyDescent="0.3">
      <c r="A12" s="146" t="s">
        <v>17</v>
      </c>
      <c r="B12" s="146"/>
      <c r="C12" s="146"/>
      <c r="D12" s="146"/>
      <c r="E12" s="146"/>
      <c r="F12" s="146"/>
      <c r="G12" s="146"/>
      <c r="H12" s="146"/>
      <c r="I12" s="146"/>
    </row>
    <row r="13" spans="1:9" ht="26.25" customHeight="1" x14ac:dyDescent="0.3">
      <c r="A13" s="5" t="s">
        <v>18</v>
      </c>
      <c r="B13" s="147" t="s">
        <v>19</v>
      </c>
      <c r="C13" s="148"/>
      <c r="D13" s="6" t="s">
        <v>20</v>
      </c>
      <c r="E13" s="147" t="s">
        <v>21</v>
      </c>
      <c r="F13" s="148"/>
      <c r="G13" s="6" t="s">
        <v>22</v>
      </c>
      <c r="H13" s="147" t="s">
        <v>23</v>
      </c>
      <c r="I13" s="148"/>
    </row>
    <row r="14" spans="1:9" ht="15.6" x14ac:dyDescent="0.3">
      <c r="A14" s="7" t="s">
        <v>24</v>
      </c>
      <c r="B14" s="8" t="s">
        <v>25</v>
      </c>
      <c r="C14" s="9">
        <f>SUM('Stavební rozpočet'!AB12:AB106)</f>
        <v>0</v>
      </c>
      <c r="D14" s="134" t="s">
        <v>26</v>
      </c>
      <c r="E14" s="135"/>
      <c r="F14" s="9">
        <f>VORN!I15</f>
        <v>0</v>
      </c>
      <c r="G14" s="134" t="s">
        <v>27</v>
      </c>
      <c r="H14" s="135"/>
      <c r="I14" s="10">
        <f>VORN!I21</f>
        <v>0</v>
      </c>
    </row>
    <row r="15" spans="1:9" ht="15.6" x14ac:dyDescent="0.3">
      <c r="A15" s="11" t="s">
        <v>10</v>
      </c>
      <c r="B15" s="8" t="s">
        <v>28</v>
      </c>
      <c r="C15" s="9">
        <f>SUM('Stavební rozpočet'!AC12:AC106)</f>
        <v>0</v>
      </c>
      <c r="D15" s="134" t="s">
        <v>29</v>
      </c>
      <c r="E15" s="135"/>
      <c r="F15" s="9">
        <f>VORN!I16</f>
        <v>0</v>
      </c>
      <c r="G15" s="134" t="s">
        <v>30</v>
      </c>
      <c r="H15" s="135"/>
      <c r="I15" s="10">
        <f>VORN!I22</f>
        <v>0</v>
      </c>
    </row>
    <row r="16" spans="1:9" ht="15.6" x14ac:dyDescent="0.3">
      <c r="A16" s="7" t="s">
        <v>31</v>
      </c>
      <c r="B16" s="8" t="s">
        <v>25</v>
      </c>
      <c r="C16" s="9">
        <f>SUM('Stavební rozpočet'!AD12:AD106)</f>
        <v>0</v>
      </c>
      <c r="D16" s="134" t="s">
        <v>32</v>
      </c>
      <c r="E16" s="135"/>
      <c r="F16" s="9">
        <f>VORN!I17</f>
        <v>0</v>
      </c>
      <c r="G16" s="134" t="s">
        <v>33</v>
      </c>
      <c r="H16" s="135"/>
      <c r="I16" s="10">
        <f>VORN!I23</f>
        <v>0</v>
      </c>
    </row>
    <row r="17" spans="1:9" ht="15.6" x14ac:dyDescent="0.3">
      <c r="A17" s="11" t="s">
        <v>10</v>
      </c>
      <c r="B17" s="8" t="s">
        <v>28</v>
      </c>
      <c r="C17" s="9">
        <f>SUM('Stavební rozpočet'!AE12:AE106)</f>
        <v>0</v>
      </c>
      <c r="D17" s="134" t="s">
        <v>10</v>
      </c>
      <c r="E17" s="135"/>
      <c r="F17" s="10" t="s">
        <v>10</v>
      </c>
      <c r="G17" s="134" t="s">
        <v>34</v>
      </c>
      <c r="H17" s="135"/>
      <c r="I17" s="10">
        <f>VORN!I24</f>
        <v>0</v>
      </c>
    </row>
    <row r="18" spans="1:9" ht="15.6" x14ac:dyDescent="0.3">
      <c r="A18" s="7" t="s">
        <v>35</v>
      </c>
      <c r="B18" s="8" t="s">
        <v>25</v>
      </c>
      <c r="C18" s="9">
        <f>SUM('Stavební rozpočet'!AF12:AF106)</f>
        <v>0</v>
      </c>
      <c r="D18" s="134" t="s">
        <v>10</v>
      </c>
      <c r="E18" s="135"/>
      <c r="F18" s="10" t="s">
        <v>10</v>
      </c>
      <c r="G18" s="134" t="s">
        <v>36</v>
      </c>
      <c r="H18" s="135"/>
      <c r="I18" s="10">
        <f>VORN!I25</f>
        <v>0</v>
      </c>
    </row>
    <row r="19" spans="1:9" ht="15.6" x14ac:dyDescent="0.3">
      <c r="A19" s="11" t="s">
        <v>10</v>
      </c>
      <c r="B19" s="8" t="s">
        <v>28</v>
      </c>
      <c r="C19" s="9">
        <f>SUM('Stavební rozpočet'!AG12:AG106)</f>
        <v>0</v>
      </c>
      <c r="D19" s="134" t="s">
        <v>10</v>
      </c>
      <c r="E19" s="135"/>
      <c r="F19" s="10" t="s">
        <v>10</v>
      </c>
      <c r="G19" s="134" t="s">
        <v>37</v>
      </c>
      <c r="H19" s="135"/>
      <c r="I19" s="10">
        <f>VORN!I26</f>
        <v>0</v>
      </c>
    </row>
    <row r="20" spans="1:9" ht="15.6" x14ac:dyDescent="0.3">
      <c r="A20" s="126" t="s">
        <v>38</v>
      </c>
      <c r="B20" s="127"/>
      <c r="C20" s="9">
        <f>SUM('Stavební rozpočet'!AH12:AH106)</f>
        <v>0</v>
      </c>
      <c r="D20" s="134" t="s">
        <v>10</v>
      </c>
      <c r="E20" s="135"/>
      <c r="F20" s="10" t="s">
        <v>10</v>
      </c>
      <c r="G20" s="134" t="s">
        <v>10</v>
      </c>
      <c r="H20" s="135"/>
      <c r="I20" s="10" t="s">
        <v>10</v>
      </c>
    </row>
    <row r="21" spans="1:9" ht="15.6" x14ac:dyDescent="0.3">
      <c r="A21" s="141" t="s">
        <v>39</v>
      </c>
      <c r="B21" s="142"/>
      <c r="C21" s="12">
        <f>SUM('Stavební rozpočet'!Z12:Z106)</f>
        <v>0</v>
      </c>
      <c r="D21" s="136" t="s">
        <v>10</v>
      </c>
      <c r="E21" s="137"/>
      <c r="F21" s="13" t="s">
        <v>10</v>
      </c>
      <c r="G21" s="136" t="s">
        <v>10</v>
      </c>
      <c r="H21" s="137"/>
      <c r="I21" s="13" t="s">
        <v>10</v>
      </c>
    </row>
    <row r="22" spans="1:9" ht="16.5" customHeight="1" x14ac:dyDescent="0.3">
      <c r="A22" s="143" t="s">
        <v>40</v>
      </c>
      <c r="B22" s="139"/>
      <c r="C22" s="14">
        <f>ROUND(SUM(C14:C21),0)</f>
        <v>0</v>
      </c>
      <c r="D22" s="138" t="s">
        <v>41</v>
      </c>
      <c r="E22" s="139"/>
      <c r="F22" s="14">
        <f>SUM(F14:F21)</f>
        <v>0</v>
      </c>
      <c r="G22" s="138" t="s">
        <v>42</v>
      </c>
      <c r="H22" s="139"/>
      <c r="I22" s="14">
        <f>SUM(I14:I21)</f>
        <v>0</v>
      </c>
    </row>
    <row r="23" spans="1:9" ht="15.6" x14ac:dyDescent="0.3">
      <c r="D23" s="126" t="s">
        <v>43</v>
      </c>
      <c r="E23" s="127"/>
      <c r="F23" s="15">
        <v>0</v>
      </c>
      <c r="G23" s="140" t="s">
        <v>44</v>
      </c>
      <c r="H23" s="127"/>
      <c r="I23" s="9">
        <v>0</v>
      </c>
    </row>
    <row r="24" spans="1:9" ht="15.6" x14ac:dyDescent="0.3">
      <c r="G24" s="126" t="s">
        <v>45</v>
      </c>
      <c r="H24" s="127"/>
      <c r="I24" s="12">
        <f>vorn_sum</f>
        <v>0</v>
      </c>
    </row>
    <row r="25" spans="1:9" ht="15.6" x14ac:dyDescent="0.3">
      <c r="G25" s="126" t="s">
        <v>46</v>
      </c>
      <c r="H25" s="127"/>
      <c r="I25" s="14">
        <v>0</v>
      </c>
    </row>
    <row r="27" spans="1:9" ht="15.6" x14ac:dyDescent="0.3">
      <c r="A27" s="128" t="s">
        <v>47</v>
      </c>
      <c r="B27" s="129"/>
      <c r="C27" s="16">
        <f>ROUND(SUM('Stavební rozpočet'!AJ12:AJ106),0)</f>
        <v>0</v>
      </c>
    </row>
    <row r="28" spans="1:9" ht="15.6" x14ac:dyDescent="0.3">
      <c r="A28" s="130" t="s">
        <v>48</v>
      </c>
      <c r="B28" s="131"/>
      <c r="C28" s="17">
        <f>ROUND(SUM('Stavební rozpočet'!AK12:AK106),0)</f>
        <v>0</v>
      </c>
      <c r="D28" s="132" t="s">
        <v>49</v>
      </c>
      <c r="E28" s="129"/>
      <c r="F28" s="16">
        <f>ROUND(C28*(12/100),2)</f>
        <v>0</v>
      </c>
      <c r="G28" s="132" t="s">
        <v>50</v>
      </c>
      <c r="H28" s="129"/>
      <c r="I28" s="16">
        <f>ROUND(SUM(C27:C29),0)</f>
        <v>0</v>
      </c>
    </row>
    <row r="29" spans="1:9" ht="15.6" x14ac:dyDescent="0.3">
      <c r="A29" s="130" t="s">
        <v>51</v>
      </c>
      <c r="B29" s="131"/>
      <c r="C29" s="17">
        <f>ROUND(SUM('Stavební rozpočet'!AL12:AL106),0)</f>
        <v>0</v>
      </c>
      <c r="D29" s="133" t="s">
        <v>52</v>
      </c>
      <c r="E29" s="131"/>
      <c r="F29" s="17">
        <f>ROUND(C29*(21/100),2)</f>
        <v>0</v>
      </c>
      <c r="G29" s="133" t="s">
        <v>53</v>
      </c>
      <c r="H29" s="131"/>
      <c r="I29" s="17">
        <f>ROUND(SUM(F28:F29)+I28,0)</f>
        <v>0</v>
      </c>
    </row>
    <row r="31" spans="1:9" x14ac:dyDescent="0.3">
      <c r="A31" s="123" t="s">
        <v>54</v>
      </c>
      <c r="B31" s="115"/>
      <c r="C31" s="116"/>
      <c r="D31" s="114" t="s">
        <v>55</v>
      </c>
      <c r="E31" s="115"/>
      <c r="F31" s="116"/>
      <c r="G31" s="114" t="s">
        <v>56</v>
      </c>
      <c r="H31" s="115"/>
      <c r="I31" s="116"/>
    </row>
    <row r="32" spans="1:9" x14ac:dyDescent="0.3">
      <c r="A32" s="124" t="s">
        <v>10</v>
      </c>
      <c r="B32" s="118"/>
      <c r="C32" s="119"/>
      <c r="D32" s="117" t="s">
        <v>10</v>
      </c>
      <c r="E32" s="118"/>
      <c r="F32" s="119"/>
      <c r="G32" s="117" t="s">
        <v>10</v>
      </c>
      <c r="H32" s="118"/>
      <c r="I32" s="119"/>
    </row>
    <row r="33" spans="1:9" x14ac:dyDescent="0.3">
      <c r="A33" s="124" t="s">
        <v>10</v>
      </c>
      <c r="B33" s="118"/>
      <c r="C33" s="119"/>
      <c r="D33" s="117" t="s">
        <v>10</v>
      </c>
      <c r="E33" s="118"/>
      <c r="F33" s="119"/>
      <c r="G33" s="117" t="s">
        <v>10</v>
      </c>
      <c r="H33" s="118"/>
      <c r="I33" s="119"/>
    </row>
    <row r="34" spans="1:9" x14ac:dyDescent="0.3">
      <c r="A34" s="124" t="s">
        <v>10</v>
      </c>
      <c r="B34" s="118"/>
      <c r="C34" s="119"/>
      <c r="D34" s="117" t="s">
        <v>10</v>
      </c>
      <c r="E34" s="118"/>
      <c r="F34" s="119"/>
      <c r="G34" s="117" t="s">
        <v>10</v>
      </c>
      <c r="H34" s="118"/>
      <c r="I34" s="119"/>
    </row>
    <row r="35" spans="1:9" x14ac:dyDescent="0.3">
      <c r="A35" s="125" t="s">
        <v>57</v>
      </c>
      <c r="B35" s="121"/>
      <c r="C35" s="122"/>
      <c r="D35" s="120" t="s">
        <v>57</v>
      </c>
      <c r="E35" s="121"/>
      <c r="F35" s="122"/>
      <c r="G35" s="120" t="s">
        <v>57</v>
      </c>
      <c r="H35" s="121"/>
      <c r="I35" s="122"/>
    </row>
    <row r="36" spans="1:9" ht="14.4" x14ac:dyDescent="0.3">
      <c r="A36" s="18" t="s">
        <v>58</v>
      </c>
    </row>
    <row r="37" spans="1:9" ht="12.75" customHeight="1" x14ac:dyDescent="0.3">
      <c r="A37" s="112" t="s">
        <v>10</v>
      </c>
      <c r="B37" s="113"/>
      <c r="C37" s="113"/>
      <c r="D37" s="113"/>
      <c r="E37" s="113"/>
      <c r="F37" s="113"/>
      <c r="G37" s="113"/>
      <c r="H37" s="113"/>
      <c r="I37" s="113"/>
    </row>
  </sheetData>
  <mergeCells count="83">
    <mergeCell ref="A1:I1"/>
    <mergeCell ref="A2:B3"/>
    <mergeCell ref="A4:B5"/>
    <mergeCell ref="A6:B7"/>
    <mergeCell ref="A8:B9"/>
    <mergeCell ref="F2:G3"/>
    <mergeCell ref="F4:G5"/>
    <mergeCell ref="F6:G7"/>
    <mergeCell ref="F8:G9"/>
    <mergeCell ref="I2:I3"/>
    <mergeCell ref="I4:I5"/>
    <mergeCell ref="I6:I7"/>
    <mergeCell ref="I8:I9"/>
    <mergeCell ref="C2:D3"/>
    <mergeCell ref="C4:D5"/>
    <mergeCell ref="C6:D7"/>
    <mergeCell ref="C8:D9"/>
    <mergeCell ref="C10:D11"/>
    <mergeCell ref="E2:E3"/>
    <mergeCell ref="E4:E5"/>
    <mergeCell ref="E6:E7"/>
    <mergeCell ref="E8:E9"/>
    <mergeCell ref="E10:E11"/>
    <mergeCell ref="H2:H3"/>
    <mergeCell ref="H4:H5"/>
    <mergeCell ref="H6:H7"/>
    <mergeCell ref="H8:H9"/>
    <mergeCell ref="H10:H11"/>
    <mergeCell ref="I10:I11"/>
    <mergeCell ref="A12:I12"/>
    <mergeCell ref="B13:C13"/>
    <mergeCell ref="E13:F13"/>
    <mergeCell ref="H13:I13"/>
    <mergeCell ref="F10:G11"/>
    <mergeCell ref="A10:B11"/>
    <mergeCell ref="A20:B20"/>
    <mergeCell ref="A21:B21"/>
    <mergeCell ref="A22:B22"/>
    <mergeCell ref="D14:E14"/>
    <mergeCell ref="D15:E15"/>
    <mergeCell ref="D16:E16"/>
    <mergeCell ref="D17:E17"/>
    <mergeCell ref="D18:E18"/>
    <mergeCell ref="D19:E19"/>
    <mergeCell ref="D20:E20"/>
    <mergeCell ref="D21:E21"/>
    <mergeCell ref="D22:E22"/>
    <mergeCell ref="D23:E23"/>
    <mergeCell ref="G14:H14"/>
    <mergeCell ref="G15:H15"/>
    <mergeCell ref="G16:H16"/>
    <mergeCell ref="G17:H17"/>
    <mergeCell ref="G18:H18"/>
    <mergeCell ref="G19:H19"/>
    <mergeCell ref="G20:H20"/>
    <mergeCell ref="G21:H21"/>
    <mergeCell ref="G22:H22"/>
    <mergeCell ref="G23:H23"/>
    <mergeCell ref="G24:H24"/>
    <mergeCell ref="G25:H25"/>
    <mergeCell ref="A27:B27"/>
    <mergeCell ref="A28:B28"/>
    <mergeCell ref="A29:B29"/>
    <mergeCell ref="D28:E28"/>
    <mergeCell ref="D29:E29"/>
    <mergeCell ref="G28:H28"/>
    <mergeCell ref="G29:H29"/>
    <mergeCell ref="A37:I37"/>
    <mergeCell ref="G31:I31"/>
    <mergeCell ref="G32:I32"/>
    <mergeCell ref="G33:I33"/>
    <mergeCell ref="G34:I34"/>
    <mergeCell ref="G35:I35"/>
    <mergeCell ref="D31:F31"/>
    <mergeCell ref="D32:F32"/>
    <mergeCell ref="D33:F33"/>
    <mergeCell ref="D34:F34"/>
    <mergeCell ref="D35:F35"/>
    <mergeCell ref="A31:C31"/>
    <mergeCell ref="A32:C32"/>
    <mergeCell ref="A33:C33"/>
    <mergeCell ref="A34:C34"/>
    <mergeCell ref="A35:C35"/>
  </mergeCells>
  <pageMargins left="0.393999993801117" right="0.393999993801117" top="0.59100002050399802" bottom="0.59100002050399802" header="0" footer="0"/>
  <pageSetup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5"/>
  <sheetViews>
    <sheetView workbookViewId="0">
      <selection activeCell="A45" sqref="A45:E45"/>
    </sheetView>
  </sheetViews>
  <sheetFormatPr defaultColWidth="12.109375" defaultRowHeight="15" customHeight="1" x14ac:dyDescent="0.3"/>
  <cols>
    <col min="1" max="1" width="9.109375" customWidth="1"/>
    <col min="2" max="2" width="12.88671875" customWidth="1"/>
    <col min="3" max="3" width="22.88671875" customWidth="1"/>
    <col min="4" max="4" width="10" customWidth="1"/>
    <col min="5" max="5" width="14" customWidth="1"/>
    <col min="6" max="6" width="22.88671875" customWidth="1"/>
    <col min="7" max="7" width="9.109375" customWidth="1"/>
    <col min="8" max="8" width="17.109375" customWidth="1"/>
    <col min="9" max="9" width="22.88671875" customWidth="1"/>
  </cols>
  <sheetData>
    <row r="1" spans="1:9" ht="54.75" customHeight="1" x14ac:dyDescent="0.3">
      <c r="A1" s="156" t="s">
        <v>59</v>
      </c>
      <c r="B1" s="157"/>
      <c r="C1" s="157"/>
      <c r="D1" s="157"/>
      <c r="E1" s="157"/>
      <c r="F1" s="157"/>
      <c r="G1" s="157"/>
      <c r="H1" s="157"/>
      <c r="I1" s="157"/>
    </row>
    <row r="2" spans="1:9" ht="14.4" x14ac:dyDescent="0.3">
      <c r="A2" s="158" t="s">
        <v>1</v>
      </c>
      <c r="B2" s="159"/>
      <c r="C2" s="153" t="str">
        <f>'Stavební rozpočet'!C2</f>
        <v>Úpravy administrativního pracoviště techniků autodílny ZZS JmK v Brně – Černovicích</v>
      </c>
      <c r="D2" s="154"/>
      <c r="E2" s="150" t="s">
        <v>2</v>
      </c>
      <c r="F2" s="150" t="str">
        <f>'Stavební rozpočet'!I2</f>
        <v>Zdravotnická záchranná služba Jihomoravského kraje</v>
      </c>
      <c r="G2" s="159"/>
      <c r="H2" s="150" t="s">
        <v>3</v>
      </c>
      <c r="I2" s="161" t="s">
        <v>4</v>
      </c>
    </row>
    <row r="3" spans="1:9" ht="25.5" customHeight="1" x14ac:dyDescent="0.3">
      <c r="A3" s="160"/>
      <c r="B3" s="113"/>
      <c r="C3" s="155"/>
      <c r="D3" s="155"/>
      <c r="E3" s="113"/>
      <c r="F3" s="113"/>
      <c r="G3" s="113"/>
      <c r="H3" s="113"/>
      <c r="I3" s="162"/>
    </row>
    <row r="4" spans="1:9" ht="14.4" x14ac:dyDescent="0.3">
      <c r="A4" s="151" t="s">
        <v>5</v>
      </c>
      <c r="B4" s="113"/>
      <c r="C4" s="112" t="str">
        <f>'Stavební rozpočet'!C4</f>
        <v>D.1.4.8 Zařízení slaboproudé elektrotechniky</v>
      </c>
      <c r="D4" s="113"/>
      <c r="E4" s="112" t="s">
        <v>6</v>
      </c>
      <c r="F4" s="112" t="str">
        <f>'Stavební rozpočet'!I4</f>
        <v>Ing. Ondřej Tichý</v>
      </c>
      <c r="G4" s="113"/>
      <c r="H4" s="112" t="s">
        <v>3</v>
      </c>
      <c r="I4" s="162" t="s">
        <v>7</v>
      </c>
    </row>
    <row r="5" spans="1:9" ht="15" customHeight="1" x14ac:dyDescent="0.3">
      <c r="A5" s="160"/>
      <c r="B5" s="113"/>
      <c r="C5" s="113"/>
      <c r="D5" s="113"/>
      <c r="E5" s="113"/>
      <c r="F5" s="113"/>
      <c r="G5" s="113"/>
      <c r="H5" s="113"/>
      <c r="I5" s="162"/>
    </row>
    <row r="6" spans="1:9" ht="14.4" x14ac:dyDescent="0.3">
      <c r="A6" s="151" t="s">
        <v>8</v>
      </c>
      <c r="B6" s="113"/>
      <c r="C6" s="112" t="str">
        <f>'Stavební rozpočet'!C6</f>
        <v>Brno - Černovice</v>
      </c>
      <c r="D6" s="113"/>
      <c r="E6" s="112" t="s">
        <v>9</v>
      </c>
      <c r="F6" s="112" t="str">
        <f>'Stavební rozpočet'!I6</f>
        <v> </v>
      </c>
      <c r="G6" s="113"/>
      <c r="H6" s="112" t="s">
        <v>3</v>
      </c>
      <c r="I6" s="162" t="s">
        <v>10</v>
      </c>
    </row>
    <row r="7" spans="1:9" ht="15" customHeight="1" x14ac:dyDescent="0.3">
      <c r="A7" s="160"/>
      <c r="B7" s="113"/>
      <c r="C7" s="113"/>
      <c r="D7" s="113"/>
      <c r="E7" s="113"/>
      <c r="F7" s="113"/>
      <c r="G7" s="113"/>
      <c r="H7" s="113"/>
      <c r="I7" s="162"/>
    </row>
    <row r="8" spans="1:9" ht="14.4" x14ac:dyDescent="0.3">
      <c r="A8" s="151" t="s">
        <v>11</v>
      </c>
      <c r="B8" s="113"/>
      <c r="C8" s="112" t="str">
        <f>'Stavební rozpočet'!F4</f>
        <v xml:space="preserve"> </v>
      </c>
      <c r="D8" s="113"/>
      <c r="E8" s="112" t="s">
        <v>12</v>
      </c>
      <c r="F8" s="112" t="str">
        <f>'Stavební rozpočet'!F6</f>
        <v xml:space="preserve"> </v>
      </c>
      <c r="G8" s="113"/>
      <c r="H8" s="113" t="s">
        <v>13</v>
      </c>
      <c r="I8" s="163">
        <v>51</v>
      </c>
    </row>
    <row r="9" spans="1:9" ht="14.4" x14ac:dyDescent="0.3">
      <c r="A9" s="160"/>
      <c r="B9" s="113"/>
      <c r="C9" s="113"/>
      <c r="D9" s="113"/>
      <c r="E9" s="113"/>
      <c r="F9" s="113"/>
      <c r="G9" s="113"/>
      <c r="H9" s="113"/>
      <c r="I9" s="162"/>
    </row>
    <row r="10" spans="1:9" ht="14.4" x14ac:dyDescent="0.3">
      <c r="A10" s="151" t="s">
        <v>14</v>
      </c>
      <c r="B10" s="113"/>
      <c r="C10" s="112" t="str">
        <f>'Stavební rozpočet'!C8</f>
        <v xml:space="preserve"> </v>
      </c>
      <c r="D10" s="113"/>
      <c r="E10" s="112" t="s">
        <v>15</v>
      </c>
      <c r="F10" s="112" t="str">
        <f>'Stavební rozpočet'!I8</f>
        <v> </v>
      </c>
      <c r="G10" s="113"/>
      <c r="H10" s="113" t="s">
        <v>16</v>
      </c>
      <c r="I10" s="144" t="str">
        <f>'Stavební rozpočet'!F8</f>
        <v>05.11.2024</v>
      </c>
    </row>
    <row r="11" spans="1:9" ht="14.4" x14ac:dyDescent="0.3">
      <c r="A11" s="152"/>
      <c r="B11" s="149"/>
      <c r="C11" s="149"/>
      <c r="D11" s="149"/>
      <c r="E11" s="149"/>
      <c r="F11" s="149"/>
      <c r="G11" s="149"/>
      <c r="H11" s="149"/>
      <c r="I11" s="145"/>
    </row>
    <row r="13" spans="1:9" ht="15.6" x14ac:dyDescent="0.3">
      <c r="A13" s="179" t="s">
        <v>60</v>
      </c>
      <c r="B13" s="179"/>
      <c r="C13" s="179"/>
      <c r="D13" s="179"/>
      <c r="E13" s="179"/>
    </row>
    <row r="14" spans="1:9" ht="14.4" x14ac:dyDescent="0.3">
      <c r="A14" s="180" t="s">
        <v>61</v>
      </c>
      <c r="B14" s="181"/>
      <c r="C14" s="181"/>
      <c r="D14" s="181"/>
      <c r="E14" s="182"/>
      <c r="F14" s="19" t="s">
        <v>62</v>
      </c>
      <c r="G14" s="19" t="s">
        <v>63</v>
      </c>
      <c r="H14" s="19" t="s">
        <v>64</v>
      </c>
      <c r="I14" s="19" t="s">
        <v>62</v>
      </c>
    </row>
    <row r="15" spans="1:9" ht="14.4" x14ac:dyDescent="0.3">
      <c r="A15" s="164" t="s">
        <v>26</v>
      </c>
      <c r="B15" s="165"/>
      <c r="C15" s="165"/>
      <c r="D15" s="165"/>
      <c r="E15" s="166"/>
      <c r="F15" s="20">
        <v>0</v>
      </c>
      <c r="G15" s="21" t="s">
        <v>10</v>
      </c>
      <c r="H15" s="21" t="s">
        <v>10</v>
      </c>
      <c r="I15" s="20">
        <f>F15</f>
        <v>0</v>
      </c>
    </row>
    <row r="16" spans="1:9" ht="14.4" x14ac:dyDescent="0.3">
      <c r="A16" s="164" t="s">
        <v>29</v>
      </c>
      <c r="B16" s="165"/>
      <c r="C16" s="165"/>
      <c r="D16" s="165"/>
      <c r="E16" s="166"/>
      <c r="F16" s="20">
        <v>0</v>
      </c>
      <c r="G16" s="21" t="s">
        <v>10</v>
      </c>
      <c r="H16" s="21" t="s">
        <v>10</v>
      </c>
      <c r="I16" s="20">
        <f>F16</f>
        <v>0</v>
      </c>
    </row>
    <row r="17" spans="1:9" ht="14.4" x14ac:dyDescent="0.3">
      <c r="A17" s="167" t="s">
        <v>32</v>
      </c>
      <c r="B17" s="168"/>
      <c r="C17" s="168"/>
      <c r="D17" s="168"/>
      <c r="E17" s="169"/>
      <c r="F17" s="22">
        <v>0</v>
      </c>
      <c r="G17" s="23" t="s">
        <v>10</v>
      </c>
      <c r="H17" s="23" t="s">
        <v>10</v>
      </c>
      <c r="I17" s="22">
        <f>F17</f>
        <v>0</v>
      </c>
    </row>
    <row r="18" spans="1:9" ht="14.4" x14ac:dyDescent="0.3">
      <c r="A18" s="170" t="s">
        <v>65</v>
      </c>
      <c r="B18" s="171"/>
      <c r="C18" s="171"/>
      <c r="D18" s="171"/>
      <c r="E18" s="172"/>
      <c r="F18" s="24" t="s">
        <v>10</v>
      </c>
      <c r="G18" s="25" t="s">
        <v>10</v>
      </c>
      <c r="H18" s="25" t="s">
        <v>10</v>
      </c>
      <c r="I18" s="26">
        <f>SUM(I15:I17)</f>
        <v>0</v>
      </c>
    </row>
    <row r="20" spans="1:9" ht="14.4" x14ac:dyDescent="0.3">
      <c r="A20" s="180" t="s">
        <v>23</v>
      </c>
      <c r="B20" s="181"/>
      <c r="C20" s="181"/>
      <c r="D20" s="181"/>
      <c r="E20" s="182"/>
      <c r="F20" s="19" t="s">
        <v>62</v>
      </c>
      <c r="G20" s="19" t="s">
        <v>63</v>
      </c>
      <c r="H20" s="19" t="s">
        <v>64</v>
      </c>
      <c r="I20" s="19" t="s">
        <v>62</v>
      </c>
    </row>
    <row r="21" spans="1:9" ht="14.4" x14ac:dyDescent="0.3">
      <c r="A21" s="164" t="s">
        <v>27</v>
      </c>
      <c r="B21" s="165"/>
      <c r="C21" s="165"/>
      <c r="D21" s="165"/>
      <c r="E21" s="166"/>
      <c r="F21" s="20">
        <v>0</v>
      </c>
      <c r="G21" s="21" t="s">
        <v>10</v>
      </c>
      <c r="H21" s="21" t="s">
        <v>10</v>
      </c>
      <c r="I21" s="20">
        <f t="shared" ref="I21:I26" si="0">F21</f>
        <v>0</v>
      </c>
    </row>
    <row r="22" spans="1:9" ht="14.4" x14ac:dyDescent="0.3">
      <c r="A22" s="164" t="s">
        <v>30</v>
      </c>
      <c r="B22" s="165"/>
      <c r="C22" s="165"/>
      <c r="D22" s="165"/>
      <c r="E22" s="166"/>
      <c r="F22" s="20">
        <v>0</v>
      </c>
      <c r="G22" s="21" t="s">
        <v>10</v>
      </c>
      <c r="H22" s="21" t="s">
        <v>10</v>
      </c>
      <c r="I22" s="20">
        <f t="shared" si="0"/>
        <v>0</v>
      </c>
    </row>
    <row r="23" spans="1:9" ht="14.4" x14ac:dyDescent="0.3">
      <c r="A23" s="164" t="s">
        <v>33</v>
      </c>
      <c r="B23" s="165"/>
      <c r="C23" s="165"/>
      <c r="D23" s="165"/>
      <c r="E23" s="166"/>
      <c r="F23" s="20">
        <v>0</v>
      </c>
      <c r="G23" s="21" t="s">
        <v>10</v>
      </c>
      <c r="H23" s="21" t="s">
        <v>10</v>
      </c>
      <c r="I23" s="20">
        <f t="shared" si="0"/>
        <v>0</v>
      </c>
    </row>
    <row r="24" spans="1:9" ht="14.4" x14ac:dyDescent="0.3">
      <c r="A24" s="164" t="s">
        <v>34</v>
      </c>
      <c r="B24" s="165"/>
      <c r="C24" s="165"/>
      <c r="D24" s="165"/>
      <c r="E24" s="166"/>
      <c r="F24" s="20">
        <v>0</v>
      </c>
      <c r="G24" s="21" t="s">
        <v>10</v>
      </c>
      <c r="H24" s="21" t="s">
        <v>10</v>
      </c>
      <c r="I24" s="20">
        <f t="shared" si="0"/>
        <v>0</v>
      </c>
    </row>
    <row r="25" spans="1:9" ht="14.4" x14ac:dyDescent="0.3">
      <c r="A25" s="164" t="s">
        <v>36</v>
      </c>
      <c r="B25" s="165"/>
      <c r="C25" s="165"/>
      <c r="D25" s="165"/>
      <c r="E25" s="166"/>
      <c r="F25" s="20">
        <v>0</v>
      </c>
      <c r="G25" s="21" t="s">
        <v>10</v>
      </c>
      <c r="H25" s="21" t="s">
        <v>10</v>
      </c>
      <c r="I25" s="20">
        <f t="shared" si="0"/>
        <v>0</v>
      </c>
    </row>
    <row r="26" spans="1:9" ht="14.4" x14ac:dyDescent="0.3">
      <c r="A26" s="167" t="s">
        <v>37</v>
      </c>
      <c r="B26" s="168"/>
      <c r="C26" s="168"/>
      <c r="D26" s="168"/>
      <c r="E26" s="169"/>
      <c r="F26" s="22">
        <v>0</v>
      </c>
      <c r="G26" s="23" t="s">
        <v>10</v>
      </c>
      <c r="H26" s="23" t="s">
        <v>10</v>
      </c>
      <c r="I26" s="22">
        <f t="shared" si="0"/>
        <v>0</v>
      </c>
    </row>
    <row r="27" spans="1:9" ht="14.4" x14ac:dyDescent="0.3">
      <c r="A27" s="170" t="s">
        <v>66</v>
      </c>
      <c r="B27" s="171"/>
      <c r="C27" s="171"/>
      <c r="D27" s="171"/>
      <c r="E27" s="172"/>
      <c r="F27" s="24" t="s">
        <v>10</v>
      </c>
      <c r="G27" s="25" t="s">
        <v>10</v>
      </c>
      <c r="H27" s="25" t="s">
        <v>10</v>
      </c>
      <c r="I27" s="26">
        <f>SUM(I21:I26)</f>
        <v>0</v>
      </c>
    </row>
    <row r="29" spans="1:9" ht="15.6" x14ac:dyDescent="0.3">
      <c r="A29" s="173" t="s">
        <v>67</v>
      </c>
      <c r="B29" s="174"/>
      <c r="C29" s="174"/>
      <c r="D29" s="174"/>
      <c r="E29" s="175"/>
      <c r="F29" s="176">
        <f>I18+I27</f>
        <v>0</v>
      </c>
      <c r="G29" s="177"/>
      <c r="H29" s="177"/>
      <c r="I29" s="178"/>
    </row>
    <row r="33" spans="1:9" ht="15.6" x14ac:dyDescent="0.3">
      <c r="A33" s="179" t="s">
        <v>68</v>
      </c>
      <c r="B33" s="179"/>
      <c r="C33" s="179"/>
      <c r="D33" s="179"/>
      <c r="E33" s="179"/>
    </row>
    <row r="34" spans="1:9" ht="14.4" x14ac:dyDescent="0.3">
      <c r="A34" s="180" t="s">
        <v>69</v>
      </c>
      <c r="B34" s="181"/>
      <c r="C34" s="181"/>
      <c r="D34" s="181"/>
      <c r="E34" s="182"/>
      <c r="F34" s="19" t="s">
        <v>62</v>
      </c>
      <c r="G34" s="19" t="s">
        <v>63</v>
      </c>
      <c r="H34" s="19" t="s">
        <v>64</v>
      </c>
      <c r="I34" s="19" t="s">
        <v>62</v>
      </c>
    </row>
    <row r="35" spans="1:9" ht="14.4" x14ac:dyDescent="0.3">
      <c r="A35" s="164" t="s">
        <v>70</v>
      </c>
      <c r="B35" s="165"/>
      <c r="C35" s="165"/>
      <c r="D35" s="165"/>
      <c r="E35" s="166"/>
      <c r="F35" s="20">
        <f>SUM('Stavební rozpočet'!BM12:BM106)</f>
        <v>0</v>
      </c>
      <c r="G35" s="21" t="s">
        <v>10</v>
      </c>
      <c r="H35" s="21" t="s">
        <v>10</v>
      </c>
      <c r="I35" s="20">
        <f t="shared" ref="I35:I44" si="1">F35</f>
        <v>0</v>
      </c>
    </row>
    <row r="36" spans="1:9" ht="14.4" x14ac:dyDescent="0.3">
      <c r="A36" s="164" t="s">
        <v>71</v>
      </c>
      <c r="B36" s="165"/>
      <c r="C36" s="165"/>
      <c r="D36" s="165"/>
      <c r="E36" s="166"/>
      <c r="F36" s="20">
        <f>SUM('Stavební rozpočet'!BN12:BN106)</f>
        <v>0</v>
      </c>
      <c r="G36" s="21" t="s">
        <v>10</v>
      </c>
      <c r="H36" s="21" t="s">
        <v>10</v>
      </c>
      <c r="I36" s="20">
        <f t="shared" si="1"/>
        <v>0</v>
      </c>
    </row>
    <row r="37" spans="1:9" ht="14.4" x14ac:dyDescent="0.3">
      <c r="A37" s="164" t="s">
        <v>27</v>
      </c>
      <c r="B37" s="165"/>
      <c r="C37" s="165"/>
      <c r="D37" s="165"/>
      <c r="E37" s="166"/>
      <c r="F37" s="20">
        <f>SUM('Stavební rozpočet'!BO12:BO106)</f>
        <v>0</v>
      </c>
      <c r="G37" s="21" t="s">
        <v>10</v>
      </c>
      <c r="H37" s="21" t="s">
        <v>10</v>
      </c>
      <c r="I37" s="20">
        <f t="shared" si="1"/>
        <v>0</v>
      </c>
    </row>
    <row r="38" spans="1:9" ht="14.4" x14ac:dyDescent="0.3">
      <c r="A38" s="164" t="s">
        <v>72</v>
      </c>
      <c r="B38" s="165"/>
      <c r="C38" s="165"/>
      <c r="D38" s="165"/>
      <c r="E38" s="166"/>
      <c r="F38" s="20">
        <f>SUM('Stavební rozpočet'!BP12:BP106)</f>
        <v>0</v>
      </c>
      <c r="G38" s="21" t="s">
        <v>10</v>
      </c>
      <c r="H38" s="21" t="s">
        <v>10</v>
      </c>
      <c r="I38" s="20">
        <f t="shared" si="1"/>
        <v>0</v>
      </c>
    </row>
    <row r="39" spans="1:9" ht="14.4" x14ac:dyDescent="0.3">
      <c r="A39" s="164" t="s">
        <v>73</v>
      </c>
      <c r="B39" s="165"/>
      <c r="C39" s="165"/>
      <c r="D39" s="165"/>
      <c r="E39" s="166"/>
      <c r="F39" s="20">
        <f>SUM('Stavební rozpočet'!BQ12:BQ106)</f>
        <v>0</v>
      </c>
      <c r="G39" s="21" t="s">
        <v>10</v>
      </c>
      <c r="H39" s="21" t="s">
        <v>10</v>
      </c>
      <c r="I39" s="20">
        <f t="shared" si="1"/>
        <v>0</v>
      </c>
    </row>
    <row r="40" spans="1:9" ht="14.4" x14ac:dyDescent="0.3">
      <c r="A40" s="164" t="s">
        <v>33</v>
      </c>
      <c r="B40" s="165"/>
      <c r="C40" s="165"/>
      <c r="D40" s="165"/>
      <c r="E40" s="166"/>
      <c r="F40" s="20">
        <f>SUM('Stavební rozpočet'!BR12:BR106)</f>
        <v>0</v>
      </c>
      <c r="G40" s="21" t="s">
        <v>10</v>
      </c>
      <c r="H40" s="21" t="s">
        <v>10</v>
      </c>
      <c r="I40" s="20">
        <f t="shared" si="1"/>
        <v>0</v>
      </c>
    </row>
    <row r="41" spans="1:9" ht="14.4" x14ac:dyDescent="0.3">
      <c r="A41" s="164" t="s">
        <v>34</v>
      </c>
      <c r="B41" s="165"/>
      <c r="C41" s="165"/>
      <c r="D41" s="165"/>
      <c r="E41" s="166"/>
      <c r="F41" s="20">
        <f>SUM('Stavební rozpočet'!BS12:BS106)</f>
        <v>0</v>
      </c>
      <c r="G41" s="21" t="s">
        <v>10</v>
      </c>
      <c r="H41" s="21" t="s">
        <v>10</v>
      </c>
      <c r="I41" s="20">
        <f t="shared" si="1"/>
        <v>0</v>
      </c>
    </row>
    <row r="42" spans="1:9" ht="14.4" x14ac:dyDescent="0.3">
      <c r="A42" s="164" t="s">
        <v>74</v>
      </c>
      <c r="B42" s="165"/>
      <c r="C42" s="165"/>
      <c r="D42" s="165"/>
      <c r="E42" s="166"/>
      <c r="F42" s="20">
        <f>SUM('Stavební rozpočet'!BT12:BT106)</f>
        <v>0</v>
      </c>
      <c r="G42" s="21" t="s">
        <v>10</v>
      </c>
      <c r="H42" s="21" t="s">
        <v>10</v>
      </c>
      <c r="I42" s="20">
        <f t="shared" si="1"/>
        <v>0</v>
      </c>
    </row>
    <row r="43" spans="1:9" ht="14.4" x14ac:dyDescent="0.3">
      <c r="A43" s="164" t="s">
        <v>75</v>
      </c>
      <c r="B43" s="165"/>
      <c r="C43" s="165"/>
      <c r="D43" s="165"/>
      <c r="E43" s="166"/>
      <c r="F43" s="20">
        <f>SUM('Stavební rozpočet'!BU12:BU106)</f>
        <v>0</v>
      </c>
      <c r="G43" s="21" t="s">
        <v>10</v>
      </c>
      <c r="H43" s="21" t="s">
        <v>10</v>
      </c>
      <c r="I43" s="20">
        <f t="shared" si="1"/>
        <v>0</v>
      </c>
    </row>
    <row r="44" spans="1:9" ht="14.4" x14ac:dyDescent="0.3">
      <c r="A44" s="167" t="s">
        <v>76</v>
      </c>
      <c r="B44" s="168"/>
      <c r="C44" s="168"/>
      <c r="D44" s="168"/>
      <c r="E44" s="169"/>
      <c r="F44" s="22">
        <f>SUM('Stavební rozpočet'!BV12:BV106)</f>
        <v>0</v>
      </c>
      <c r="G44" s="23" t="s">
        <v>10</v>
      </c>
      <c r="H44" s="23" t="s">
        <v>10</v>
      </c>
      <c r="I44" s="22">
        <f t="shared" si="1"/>
        <v>0</v>
      </c>
    </row>
    <row r="45" spans="1:9" ht="14.4" x14ac:dyDescent="0.3">
      <c r="A45" s="170" t="s">
        <v>77</v>
      </c>
      <c r="B45" s="171"/>
      <c r="C45" s="171"/>
      <c r="D45" s="171"/>
      <c r="E45" s="172"/>
      <c r="F45" s="24" t="s">
        <v>10</v>
      </c>
      <c r="G45" s="25" t="s">
        <v>10</v>
      </c>
      <c r="H45" s="25" t="s">
        <v>10</v>
      </c>
      <c r="I45" s="26">
        <f>SUM(I35:I44)</f>
        <v>0</v>
      </c>
    </row>
  </sheetData>
  <mergeCells count="60">
    <mergeCell ref="A1:I1"/>
    <mergeCell ref="A2:B3"/>
    <mergeCell ref="A4:B5"/>
    <mergeCell ref="A6:B7"/>
    <mergeCell ref="A8:B9"/>
    <mergeCell ref="H2:H3"/>
    <mergeCell ref="H4:H5"/>
    <mergeCell ref="H6:H7"/>
    <mergeCell ref="H8:H9"/>
    <mergeCell ref="I2:I3"/>
    <mergeCell ref="I4:I5"/>
    <mergeCell ref="I6:I7"/>
    <mergeCell ref="I8:I9"/>
    <mergeCell ref="E2:E3"/>
    <mergeCell ref="E4:E5"/>
    <mergeCell ref="E6:E7"/>
    <mergeCell ref="E8:E9"/>
    <mergeCell ref="E10:E11"/>
    <mergeCell ref="F2:G3"/>
    <mergeCell ref="F4:G5"/>
    <mergeCell ref="F6:G7"/>
    <mergeCell ref="F8:G9"/>
    <mergeCell ref="F10:G11"/>
    <mergeCell ref="C2:D3"/>
    <mergeCell ref="C4:D5"/>
    <mergeCell ref="C6:D7"/>
    <mergeCell ref="C8:D9"/>
    <mergeCell ref="C10:D11"/>
    <mergeCell ref="I10:I11"/>
    <mergeCell ref="A13:E13"/>
    <mergeCell ref="A14:E14"/>
    <mergeCell ref="A15:E15"/>
    <mergeCell ref="A16:E16"/>
    <mergeCell ref="H10:H11"/>
    <mergeCell ref="A10:B11"/>
    <mergeCell ref="A17:E17"/>
    <mergeCell ref="A18:E18"/>
    <mergeCell ref="A20:E20"/>
    <mergeCell ref="A21:E21"/>
    <mergeCell ref="A22:E22"/>
    <mergeCell ref="A23:E23"/>
    <mergeCell ref="A24:E24"/>
    <mergeCell ref="A25:E25"/>
    <mergeCell ref="A26:E26"/>
    <mergeCell ref="A27:E27"/>
    <mergeCell ref="A29:E29"/>
    <mergeCell ref="F29:I29"/>
    <mergeCell ref="A33:E33"/>
    <mergeCell ref="A34:E34"/>
    <mergeCell ref="A35:E35"/>
    <mergeCell ref="A36:E36"/>
    <mergeCell ref="A37:E37"/>
    <mergeCell ref="A38:E38"/>
    <mergeCell ref="A39:E39"/>
    <mergeCell ref="A40:E40"/>
    <mergeCell ref="A41:E41"/>
    <mergeCell ref="A42:E42"/>
    <mergeCell ref="A43:E43"/>
    <mergeCell ref="A44:E44"/>
    <mergeCell ref="A45:E45"/>
  </mergeCells>
  <pageMargins left="0.393999993801117" right="0.393999993801117" top="0.59100002050399802" bottom="0.59100002050399802" header="0" footer="0"/>
  <pageSetup fitToHeight="0"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18"/>
  <sheetViews>
    <sheetView workbookViewId="0">
      <pane ySplit="11" topLeftCell="A12" activePane="bottomLeft" state="frozen"/>
      <selection pane="bottomLeft" activeCell="A18" sqref="A18:L18"/>
    </sheetView>
  </sheetViews>
  <sheetFormatPr defaultColWidth="12.109375" defaultRowHeight="15" customHeight="1" x14ac:dyDescent="0.3"/>
  <cols>
    <col min="1" max="1" width="7.5546875" customWidth="1"/>
    <col min="2" max="9" width="15.6640625" customWidth="1"/>
    <col min="10" max="12" width="14.33203125" customWidth="1"/>
    <col min="13" max="16" width="12.109375" hidden="1"/>
  </cols>
  <sheetData>
    <row r="1" spans="1:16" ht="54.75" customHeight="1" x14ac:dyDescent="0.3">
      <c r="A1" s="157" t="s">
        <v>78</v>
      </c>
      <c r="B1" s="157"/>
      <c r="C1" s="157"/>
      <c r="D1" s="157"/>
      <c r="E1" s="157"/>
      <c r="F1" s="157"/>
      <c r="G1" s="157"/>
      <c r="H1" s="157"/>
      <c r="I1" s="157"/>
      <c r="J1" s="157"/>
      <c r="K1" s="157"/>
      <c r="L1" s="157"/>
    </row>
    <row r="2" spans="1:16" ht="14.4" x14ac:dyDescent="0.3">
      <c r="A2" s="158" t="s">
        <v>1</v>
      </c>
      <c r="B2" s="159"/>
      <c r="C2" s="159"/>
      <c r="D2" s="153" t="str">
        <f>'Stavební rozpočet'!C2</f>
        <v>Úpravy administrativního pracoviště techniků autodílny ZZS JmK v Brně – Černovicích</v>
      </c>
      <c r="E2" s="154"/>
      <c r="F2" s="154"/>
      <c r="G2" s="150" t="s">
        <v>79</v>
      </c>
      <c r="H2" s="150" t="str">
        <f>'Stavební rozpočet'!F2</f>
        <v xml:space="preserve"> </v>
      </c>
      <c r="I2" s="150" t="s">
        <v>2</v>
      </c>
      <c r="J2" s="150" t="str">
        <f>'Stavební rozpočet'!I2</f>
        <v>Zdravotnická záchranná služba Jihomoravského kraje</v>
      </c>
      <c r="K2" s="159"/>
      <c r="L2" s="161"/>
    </row>
    <row r="3" spans="1:16" ht="15" customHeight="1" x14ac:dyDescent="0.3">
      <c r="A3" s="160"/>
      <c r="B3" s="113"/>
      <c r="C3" s="113"/>
      <c r="D3" s="155"/>
      <c r="E3" s="155"/>
      <c r="F3" s="155"/>
      <c r="G3" s="113"/>
      <c r="H3" s="113"/>
      <c r="I3" s="113"/>
      <c r="J3" s="113"/>
      <c r="K3" s="113"/>
      <c r="L3" s="162"/>
    </row>
    <row r="4" spans="1:16" ht="14.4" x14ac:dyDescent="0.3">
      <c r="A4" s="151" t="s">
        <v>5</v>
      </c>
      <c r="B4" s="113"/>
      <c r="C4" s="113"/>
      <c r="D4" s="112" t="str">
        <f>'Stavební rozpočet'!C4</f>
        <v>D.1.4.8 Zařízení slaboproudé elektrotechniky</v>
      </c>
      <c r="E4" s="113"/>
      <c r="F4" s="113"/>
      <c r="G4" s="112" t="s">
        <v>11</v>
      </c>
      <c r="H4" s="112" t="str">
        <f>'Stavební rozpočet'!F4</f>
        <v xml:space="preserve"> </v>
      </c>
      <c r="I4" s="112" t="s">
        <v>6</v>
      </c>
      <c r="J4" s="112" t="str">
        <f>'Stavební rozpočet'!I4</f>
        <v>Ing. Ondřej Tichý</v>
      </c>
      <c r="K4" s="113"/>
      <c r="L4" s="162"/>
    </row>
    <row r="5" spans="1:16" ht="15" customHeight="1" x14ac:dyDescent="0.3">
      <c r="A5" s="160"/>
      <c r="B5" s="113"/>
      <c r="C5" s="113"/>
      <c r="D5" s="113"/>
      <c r="E5" s="113"/>
      <c r="F5" s="113"/>
      <c r="G5" s="113"/>
      <c r="H5" s="113"/>
      <c r="I5" s="113"/>
      <c r="J5" s="113"/>
      <c r="K5" s="113"/>
      <c r="L5" s="162"/>
    </row>
    <row r="6" spans="1:16" ht="14.4" x14ac:dyDescent="0.3">
      <c r="A6" s="151" t="s">
        <v>8</v>
      </c>
      <c r="B6" s="113"/>
      <c r="C6" s="113"/>
      <c r="D6" s="112" t="str">
        <f>'Stavební rozpočet'!C6</f>
        <v>Brno - Černovice</v>
      </c>
      <c r="E6" s="113"/>
      <c r="F6" s="113"/>
      <c r="G6" s="112" t="s">
        <v>12</v>
      </c>
      <c r="H6" s="112" t="str">
        <f>'Stavební rozpočet'!F6</f>
        <v xml:space="preserve"> </v>
      </c>
      <c r="I6" s="112" t="s">
        <v>9</v>
      </c>
      <c r="J6" s="112" t="str">
        <f>'Stavební rozpočet'!I6</f>
        <v> </v>
      </c>
      <c r="K6" s="113"/>
      <c r="L6" s="162"/>
    </row>
    <row r="7" spans="1:16" ht="15" customHeight="1" x14ac:dyDescent="0.3">
      <c r="A7" s="160"/>
      <c r="B7" s="113"/>
      <c r="C7" s="113"/>
      <c r="D7" s="113"/>
      <c r="E7" s="113"/>
      <c r="F7" s="113"/>
      <c r="G7" s="113"/>
      <c r="H7" s="113"/>
      <c r="I7" s="113"/>
      <c r="J7" s="113"/>
      <c r="K7" s="113"/>
      <c r="L7" s="162"/>
    </row>
    <row r="8" spans="1:16" ht="14.4" x14ac:dyDescent="0.3">
      <c r="A8" s="151" t="s">
        <v>14</v>
      </c>
      <c r="B8" s="113"/>
      <c r="C8" s="113"/>
      <c r="D8" s="112" t="str">
        <f>'Stavební rozpočet'!C8</f>
        <v xml:space="preserve"> </v>
      </c>
      <c r="E8" s="113"/>
      <c r="F8" s="113"/>
      <c r="G8" s="112" t="s">
        <v>80</v>
      </c>
      <c r="H8" s="112" t="str">
        <f>'Stavební rozpočet'!F8</f>
        <v>05.11.2024</v>
      </c>
      <c r="I8" s="112" t="s">
        <v>15</v>
      </c>
      <c r="J8" s="112" t="str">
        <f>'Stavební rozpočet'!I8</f>
        <v> </v>
      </c>
      <c r="K8" s="113"/>
      <c r="L8" s="162"/>
    </row>
    <row r="9" spans="1:16" ht="14.4" x14ac:dyDescent="0.3">
      <c r="A9" s="196"/>
      <c r="B9" s="191"/>
      <c r="C9" s="191"/>
      <c r="D9" s="191"/>
      <c r="E9" s="191"/>
      <c r="F9" s="191"/>
      <c r="G9" s="191"/>
      <c r="H9" s="191"/>
      <c r="I9" s="191"/>
      <c r="J9" s="191"/>
      <c r="K9" s="191"/>
      <c r="L9" s="192"/>
    </row>
    <row r="10" spans="1:16" ht="14.4" x14ac:dyDescent="0.3">
      <c r="A10" s="27" t="s">
        <v>81</v>
      </c>
      <c r="B10" s="193" t="s">
        <v>81</v>
      </c>
      <c r="C10" s="194"/>
      <c r="D10" s="194"/>
      <c r="E10" s="194"/>
      <c r="F10" s="194"/>
      <c r="G10" s="194"/>
      <c r="H10" s="194"/>
      <c r="I10" s="195"/>
      <c r="J10" s="187" t="s">
        <v>82</v>
      </c>
      <c r="K10" s="188"/>
      <c r="L10" s="189"/>
    </row>
    <row r="11" spans="1:16" ht="14.4" x14ac:dyDescent="0.3">
      <c r="A11" s="28" t="s">
        <v>83</v>
      </c>
      <c r="B11" s="184" t="s">
        <v>84</v>
      </c>
      <c r="C11" s="185"/>
      <c r="D11" s="185"/>
      <c r="E11" s="185"/>
      <c r="F11" s="185"/>
      <c r="G11" s="185"/>
      <c r="H11" s="185"/>
      <c r="I11" s="186"/>
      <c r="J11" s="29" t="s">
        <v>85</v>
      </c>
      <c r="K11" s="30" t="s">
        <v>28</v>
      </c>
      <c r="L11" s="31" t="s">
        <v>86</v>
      </c>
    </row>
    <row r="12" spans="1:16" ht="14.4" x14ac:dyDescent="0.3">
      <c r="A12" s="32" t="s">
        <v>87</v>
      </c>
      <c r="B12" s="190" t="s">
        <v>88</v>
      </c>
      <c r="C12" s="190"/>
      <c r="D12" s="190"/>
      <c r="E12" s="190"/>
      <c r="F12" s="190"/>
      <c r="G12" s="190"/>
      <c r="H12" s="190"/>
      <c r="I12" s="190"/>
      <c r="J12" s="33">
        <f>'Stavební rozpočet'!I12</f>
        <v>0</v>
      </c>
      <c r="K12" s="33">
        <f>'Stavební rozpočet'!J12</f>
        <v>0</v>
      </c>
      <c r="L12" s="34">
        <f>'Stavební rozpočet'!K12</f>
        <v>0</v>
      </c>
      <c r="M12" s="35" t="s">
        <v>89</v>
      </c>
      <c r="N12" s="36">
        <f>IF(M12="F",0,L12)</f>
        <v>0</v>
      </c>
      <c r="O12" s="2" t="s">
        <v>87</v>
      </c>
      <c r="P12" s="36">
        <f>IF(M12="T",0,L12)</f>
        <v>0</v>
      </c>
    </row>
    <row r="13" spans="1:16" ht="14.4" x14ac:dyDescent="0.3">
      <c r="A13" s="1" t="s">
        <v>90</v>
      </c>
      <c r="B13" s="113" t="s">
        <v>91</v>
      </c>
      <c r="C13" s="113"/>
      <c r="D13" s="113"/>
      <c r="E13" s="113"/>
      <c r="F13" s="113"/>
      <c r="G13" s="113"/>
      <c r="H13" s="113"/>
      <c r="I13" s="113"/>
      <c r="J13" s="36">
        <f>'Stavební rozpočet'!I41</f>
        <v>0</v>
      </c>
      <c r="K13" s="36">
        <f>'Stavební rozpočet'!J41</f>
        <v>0</v>
      </c>
      <c r="L13" s="37">
        <f>'Stavební rozpočet'!K41</f>
        <v>0</v>
      </c>
      <c r="M13" s="35" t="s">
        <v>89</v>
      </c>
      <c r="N13" s="36">
        <f>IF(M13="F",0,L13)</f>
        <v>0</v>
      </c>
      <c r="O13" s="2" t="s">
        <v>90</v>
      </c>
      <c r="P13" s="36">
        <f>IF(M13="T",0,L13)</f>
        <v>0</v>
      </c>
    </row>
    <row r="14" spans="1:16" ht="14.4" x14ac:dyDescent="0.3">
      <c r="A14" s="1" t="s">
        <v>92</v>
      </c>
      <c r="B14" s="113" t="s">
        <v>93</v>
      </c>
      <c r="C14" s="113"/>
      <c r="D14" s="113"/>
      <c r="E14" s="113"/>
      <c r="F14" s="113"/>
      <c r="G14" s="113"/>
      <c r="H14" s="113"/>
      <c r="I14" s="113"/>
      <c r="J14" s="36">
        <f>'Stavební rozpočet'!I70</f>
        <v>0</v>
      </c>
      <c r="K14" s="36">
        <f>'Stavební rozpočet'!J70</f>
        <v>0</v>
      </c>
      <c r="L14" s="37">
        <f>'Stavební rozpočet'!K70</f>
        <v>0</v>
      </c>
      <c r="M14" s="35" t="s">
        <v>89</v>
      </c>
      <c r="N14" s="36">
        <f>IF(M14="F",0,L14)</f>
        <v>0</v>
      </c>
      <c r="O14" s="2" t="s">
        <v>92</v>
      </c>
      <c r="P14" s="36">
        <f>IF(M14="T",0,L14)</f>
        <v>0</v>
      </c>
    </row>
    <row r="15" spans="1:16" ht="14.4" x14ac:dyDescent="0.3">
      <c r="A15" s="4" t="s">
        <v>94</v>
      </c>
      <c r="B15" s="149" t="s">
        <v>95</v>
      </c>
      <c r="C15" s="149"/>
      <c r="D15" s="149"/>
      <c r="E15" s="149"/>
      <c r="F15" s="149"/>
      <c r="G15" s="149"/>
      <c r="H15" s="149"/>
      <c r="I15" s="149"/>
      <c r="J15" s="38">
        <f>'Stavební rozpočet'!I84</f>
        <v>0</v>
      </c>
      <c r="K15" s="38">
        <f>'Stavební rozpočet'!J84</f>
        <v>0</v>
      </c>
      <c r="L15" s="39">
        <f>'Stavební rozpočet'!K84</f>
        <v>0</v>
      </c>
      <c r="M15" s="35" t="s">
        <v>89</v>
      </c>
      <c r="N15" s="36">
        <f>IF(M15="F",0,L15)</f>
        <v>0</v>
      </c>
      <c r="O15" s="2" t="s">
        <v>94</v>
      </c>
      <c r="P15" s="36">
        <f>IF(M15="T",0,L15)</f>
        <v>0</v>
      </c>
    </row>
    <row r="16" spans="1:16" ht="14.4" x14ac:dyDescent="0.3">
      <c r="J16" s="183" t="s">
        <v>96</v>
      </c>
      <c r="K16" s="183"/>
      <c r="L16" s="40">
        <f>ROUND(SUM(P12:P15),0)</f>
        <v>0</v>
      </c>
    </row>
    <row r="17" spans="1:12" ht="14.4" x14ac:dyDescent="0.3">
      <c r="A17" s="41" t="s">
        <v>58</v>
      </c>
    </row>
    <row r="18" spans="1:12" ht="12.75" customHeight="1" x14ac:dyDescent="0.3">
      <c r="A18" s="112" t="s">
        <v>10</v>
      </c>
      <c r="B18" s="113"/>
      <c r="C18" s="113"/>
      <c r="D18" s="113"/>
      <c r="E18" s="113"/>
      <c r="F18" s="113"/>
      <c r="G18" s="113"/>
      <c r="H18" s="113"/>
      <c r="I18" s="113"/>
      <c r="J18" s="113"/>
      <c r="K18" s="113"/>
      <c r="L18" s="113"/>
    </row>
  </sheetData>
  <mergeCells count="34">
    <mergeCell ref="A1:L1"/>
    <mergeCell ref="A2:C3"/>
    <mergeCell ref="A4:C5"/>
    <mergeCell ref="A6:C7"/>
    <mergeCell ref="A8:C9"/>
    <mergeCell ref="D2:F3"/>
    <mergeCell ref="D4:F5"/>
    <mergeCell ref="D6:F7"/>
    <mergeCell ref="D8:F9"/>
    <mergeCell ref="G2:G3"/>
    <mergeCell ref="G4:G5"/>
    <mergeCell ref="G6:G7"/>
    <mergeCell ref="G8:G9"/>
    <mergeCell ref="H2:H3"/>
    <mergeCell ref="H4:H5"/>
    <mergeCell ref="H6:H7"/>
    <mergeCell ref="J2:L3"/>
    <mergeCell ref="J4:L5"/>
    <mergeCell ref="J6:L7"/>
    <mergeCell ref="J8:L9"/>
    <mergeCell ref="B10:I10"/>
    <mergeCell ref="H8:H9"/>
    <mergeCell ref="I2:I3"/>
    <mergeCell ref="I4:I5"/>
    <mergeCell ref="I6:I7"/>
    <mergeCell ref="I8:I9"/>
    <mergeCell ref="B15:I15"/>
    <mergeCell ref="J16:K16"/>
    <mergeCell ref="A18:L18"/>
    <mergeCell ref="B11:I11"/>
    <mergeCell ref="J10:L10"/>
    <mergeCell ref="B12:I12"/>
    <mergeCell ref="B13:I13"/>
    <mergeCell ref="B14:I14"/>
  </mergeCells>
  <pageMargins left="0.393999993801117" right="0.393999993801117" top="0.59100002050399802" bottom="0.59100002050399802" header="0" footer="0"/>
  <pageSetup fitToHeight="0" orientation="portrait"/>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Z109"/>
  <sheetViews>
    <sheetView tabSelected="1" workbookViewId="0">
      <pane ySplit="11" topLeftCell="A12" activePane="bottomLeft" state="frozen"/>
      <selection pane="bottomLeft" activeCell="A109" sqref="A109:L109"/>
    </sheetView>
  </sheetViews>
  <sheetFormatPr defaultColWidth="12.109375" defaultRowHeight="15" customHeight="1" x14ac:dyDescent="0.3"/>
  <cols>
    <col min="1" max="1" width="4" customWidth="1"/>
    <col min="2" max="2" width="8.33203125" customWidth="1"/>
    <col min="3" max="3" width="17.88671875" customWidth="1"/>
    <col min="4" max="4" width="42.88671875" customWidth="1"/>
    <col min="5" max="5" width="35.6640625" customWidth="1"/>
    <col min="6" max="6" width="6.6640625" customWidth="1"/>
    <col min="7" max="7" width="12.88671875" customWidth="1"/>
    <col min="8" max="8" width="12" customWidth="1"/>
    <col min="9" max="11" width="15.6640625" customWidth="1"/>
    <col min="12" max="12" width="13.44140625" customWidth="1"/>
    <col min="25" max="75" width="12.109375" hidden="1"/>
    <col min="76" max="76" width="78.5546875" hidden="1" customWidth="1"/>
    <col min="77" max="78" width="12.109375" hidden="1"/>
  </cols>
  <sheetData>
    <row r="1" spans="1:76" ht="54.75" customHeight="1" x14ac:dyDescent="0.3">
      <c r="A1" s="157" t="s">
        <v>97</v>
      </c>
      <c r="B1" s="157"/>
      <c r="C1" s="157"/>
      <c r="D1" s="157"/>
      <c r="E1" s="157"/>
      <c r="F1" s="157"/>
      <c r="G1" s="157"/>
      <c r="H1" s="157"/>
      <c r="I1" s="157"/>
      <c r="J1" s="157"/>
      <c r="K1" s="157"/>
      <c r="L1" s="157"/>
      <c r="AS1" s="42">
        <f>SUM(AJ1:AJ2)</f>
        <v>0</v>
      </c>
      <c r="AT1" s="42">
        <f>SUM(AK1:AK2)</f>
        <v>0</v>
      </c>
      <c r="AU1" s="42">
        <f>SUM(AL1:AL2)</f>
        <v>0</v>
      </c>
    </row>
    <row r="2" spans="1:76" ht="14.4" x14ac:dyDescent="0.3">
      <c r="A2" s="158" t="s">
        <v>1</v>
      </c>
      <c r="B2" s="159"/>
      <c r="C2" s="153" t="s">
        <v>98</v>
      </c>
      <c r="D2" s="154"/>
      <c r="E2" s="159" t="s">
        <v>79</v>
      </c>
      <c r="F2" s="159" t="s">
        <v>81</v>
      </c>
      <c r="G2" s="159"/>
      <c r="H2" s="150" t="s">
        <v>2</v>
      </c>
      <c r="I2" s="150" t="s">
        <v>99</v>
      </c>
      <c r="J2" s="159"/>
      <c r="K2" s="159"/>
      <c r="L2" s="161"/>
    </row>
    <row r="3" spans="1:76" ht="14.4" x14ac:dyDescent="0.3">
      <c r="A3" s="160"/>
      <c r="B3" s="113"/>
      <c r="C3" s="155"/>
      <c r="D3" s="155"/>
      <c r="E3" s="113"/>
      <c r="F3" s="113"/>
      <c r="G3" s="113"/>
      <c r="H3" s="113"/>
      <c r="I3" s="113"/>
      <c r="J3" s="113"/>
      <c r="K3" s="113"/>
      <c r="L3" s="162"/>
    </row>
    <row r="4" spans="1:76" ht="14.4" x14ac:dyDescent="0.3">
      <c r="A4" s="151" t="s">
        <v>5</v>
      </c>
      <c r="B4" s="113"/>
      <c r="C4" s="112" t="s">
        <v>100</v>
      </c>
      <c r="D4" s="113"/>
      <c r="E4" s="113" t="s">
        <v>11</v>
      </c>
      <c r="F4" s="113" t="s">
        <v>81</v>
      </c>
      <c r="G4" s="113"/>
      <c r="H4" s="112" t="s">
        <v>6</v>
      </c>
      <c r="I4" s="112" t="s">
        <v>101</v>
      </c>
      <c r="J4" s="113"/>
      <c r="K4" s="113"/>
      <c r="L4" s="162"/>
    </row>
    <row r="5" spans="1:76" ht="14.4" x14ac:dyDescent="0.3">
      <c r="A5" s="160"/>
      <c r="B5" s="113"/>
      <c r="C5" s="113"/>
      <c r="D5" s="113"/>
      <c r="E5" s="113"/>
      <c r="F5" s="113"/>
      <c r="G5" s="113"/>
      <c r="H5" s="113"/>
      <c r="I5" s="113"/>
      <c r="J5" s="113"/>
      <c r="K5" s="113"/>
      <c r="L5" s="162"/>
    </row>
    <row r="6" spans="1:76" ht="14.4" x14ac:dyDescent="0.3">
      <c r="A6" s="151" t="s">
        <v>8</v>
      </c>
      <c r="B6" s="113"/>
      <c r="C6" s="112" t="s">
        <v>102</v>
      </c>
      <c r="D6" s="113"/>
      <c r="E6" s="113" t="s">
        <v>12</v>
      </c>
      <c r="F6" s="113" t="s">
        <v>81</v>
      </c>
      <c r="G6" s="113"/>
      <c r="H6" s="112" t="s">
        <v>9</v>
      </c>
      <c r="I6" s="113" t="s">
        <v>103</v>
      </c>
      <c r="J6" s="113"/>
      <c r="K6" s="113"/>
      <c r="L6" s="162"/>
    </row>
    <row r="7" spans="1:76" ht="14.4" x14ac:dyDescent="0.3">
      <c r="A7" s="160"/>
      <c r="B7" s="113"/>
      <c r="C7" s="113"/>
      <c r="D7" s="113"/>
      <c r="E7" s="113"/>
      <c r="F7" s="113"/>
      <c r="G7" s="113"/>
      <c r="H7" s="113"/>
      <c r="I7" s="113"/>
      <c r="J7" s="113"/>
      <c r="K7" s="113"/>
      <c r="L7" s="162"/>
    </row>
    <row r="8" spans="1:76" ht="14.4" x14ac:dyDescent="0.3">
      <c r="A8" s="151" t="s">
        <v>14</v>
      </c>
      <c r="B8" s="113"/>
      <c r="C8" s="112" t="s">
        <v>81</v>
      </c>
      <c r="D8" s="113"/>
      <c r="E8" s="113" t="s">
        <v>80</v>
      </c>
      <c r="F8" s="113" t="s">
        <v>104</v>
      </c>
      <c r="G8" s="113"/>
      <c r="H8" s="112" t="s">
        <v>15</v>
      </c>
      <c r="I8" s="113" t="s">
        <v>103</v>
      </c>
      <c r="J8" s="113"/>
      <c r="K8" s="113"/>
      <c r="L8" s="162"/>
    </row>
    <row r="9" spans="1:76" ht="14.4" x14ac:dyDescent="0.3">
      <c r="A9" s="196"/>
      <c r="B9" s="191"/>
      <c r="C9" s="191"/>
      <c r="D9" s="191"/>
      <c r="E9" s="191"/>
      <c r="F9" s="191"/>
      <c r="G9" s="191"/>
      <c r="H9" s="191"/>
      <c r="I9" s="191"/>
      <c r="J9" s="191"/>
      <c r="K9" s="191"/>
      <c r="L9" s="192"/>
    </row>
    <row r="10" spans="1:76" ht="14.4" x14ac:dyDescent="0.3">
      <c r="A10" s="43" t="s">
        <v>105</v>
      </c>
      <c r="B10" s="44" t="s">
        <v>83</v>
      </c>
      <c r="C10" s="44" t="s">
        <v>106</v>
      </c>
      <c r="D10" s="230" t="s">
        <v>107</v>
      </c>
      <c r="E10" s="231"/>
      <c r="F10" s="44" t="s">
        <v>108</v>
      </c>
      <c r="G10" s="45" t="s">
        <v>109</v>
      </c>
      <c r="H10" s="46" t="s">
        <v>110</v>
      </c>
      <c r="I10" s="187" t="s">
        <v>82</v>
      </c>
      <c r="J10" s="188"/>
      <c r="K10" s="189"/>
      <c r="L10" s="47" t="s">
        <v>111</v>
      </c>
      <c r="BK10" s="48" t="s">
        <v>112</v>
      </c>
      <c r="BL10" s="49" t="s">
        <v>113</v>
      </c>
      <c r="BW10" s="49" t="s">
        <v>114</v>
      </c>
    </row>
    <row r="11" spans="1:76" ht="14.4" x14ac:dyDescent="0.3">
      <c r="A11" s="50" t="s">
        <v>81</v>
      </c>
      <c r="B11" s="51" t="s">
        <v>81</v>
      </c>
      <c r="C11" s="51" t="s">
        <v>81</v>
      </c>
      <c r="D11" s="184" t="s">
        <v>115</v>
      </c>
      <c r="E11" s="227"/>
      <c r="F11" s="51" t="s">
        <v>81</v>
      </c>
      <c r="G11" s="51" t="s">
        <v>81</v>
      </c>
      <c r="H11" s="52" t="s">
        <v>116</v>
      </c>
      <c r="I11" s="29" t="s">
        <v>85</v>
      </c>
      <c r="J11" s="30" t="s">
        <v>28</v>
      </c>
      <c r="K11" s="31" t="s">
        <v>86</v>
      </c>
      <c r="L11" s="53" t="s">
        <v>117</v>
      </c>
      <c r="Z11" s="48" t="s">
        <v>118</v>
      </c>
      <c r="AA11" s="48" t="s">
        <v>119</v>
      </c>
      <c r="AB11" s="48" t="s">
        <v>120</v>
      </c>
      <c r="AC11" s="48" t="s">
        <v>121</v>
      </c>
      <c r="AD11" s="48" t="s">
        <v>122</v>
      </c>
      <c r="AE11" s="48" t="s">
        <v>123</v>
      </c>
      <c r="AF11" s="48" t="s">
        <v>124</v>
      </c>
      <c r="AG11" s="48" t="s">
        <v>125</v>
      </c>
      <c r="AH11" s="48" t="s">
        <v>126</v>
      </c>
      <c r="BH11" s="48" t="s">
        <v>127</v>
      </c>
      <c r="BI11" s="48" t="s">
        <v>128</v>
      </c>
      <c r="BJ11" s="48" t="s">
        <v>129</v>
      </c>
    </row>
    <row r="12" spans="1:76" ht="14.4" x14ac:dyDescent="0.3">
      <c r="A12" s="54" t="s">
        <v>10</v>
      </c>
      <c r="B12" s="55" t="s">
        <v>87</v>
      </c>
      <c r="C12" s="55" t="s">
        <v>10</v>
      </c>
      <c r="D12" s="228" t="s">
        <v>88</v>
      </c>
      <c r="E12" s="229"/>
      <c r="F12" s="56" t="s">
        <v>81</v>
      </c>
      <c r="G12" s="56" t="s">
        <v>81</v>
      </c>
      <c r="H12" s="56" t="s">
        <v>81</v>
      </c>
      <c r="I12" s="57">
        <f>I14+I30+I34</f>
        <v>0</v>
      </c>
      <c r="J12" s="57">
        <f>J14+J30+J34</f>
        <v>0</v>
      </c>
      <c r="K12" s="57">
        <f>K14+K30+K34</f>
        <v>0</v>
      </c>
      <c r="L12" s="58" t="s">
        <v>10</v>
      </c>
    </row>
    <row r="13" spans="1:76" ht="14.4" x14ac:dyDescent="0.3">
      <c r="A13" s="59" t="s">
        <v>10</v>
      </c>
      <c r="B13" s="60" t="s">
        <v>87</v>
      </c>
      <c r="C13" s="60" t="s">
        <v>10</v>
      </c>
      <c r="D13" s="221" t="s">
        <v>24</v>
      </c>
      <c r="E13" s="222"/>
      <c r="F13" s="61" t="s">
        <v>81</v>
      </c>
      <c r="G13" s="61" t="s">
        <v>81</v>
      </c>
      <c r="H13" s="61" t="s">
        <v>81</v>
      </c>
      <c r="I13" s="62">
        <f>I14+I30</f>
        <v>0</v>
      </c>
      <c r="J13" s="62">
        <f>J14+J30</f>
        <v>0</v>
      </c>
      <c r="K13" s="62">
        <f>K14+K30</f>
        <v>0</v>
      </c>
      <c r="L13" s="63" t="s">
        <v>10</v>
      </c>
    </row>
    <row r="14" spans="1:76" ht="14.4" x14ac:dyDescent="0.3">
      <c r="A14" s="64" t="s">
        <v>10</v>
      </c>
      <c r="B14" s="65" t="s">
        <v>87</v>
      </c>
      <c r="C14" s="65" t="s">
        <v>130</v>
      </c>
      <c r="D14" s="223" t="s">
        <v>131</v>
      </c>
      <c r="E14" s="224"/>
      <c r="F14" s="66" t="s">
        <v>81</v>
      </c>
      <c r="G14" s="66" t="s">
        <v>81</v>
      </c>
      <c r="H14" s="66" t="s">
        <v>81</v>
      </c>
      <c r="I14" s="42">
        <f>SUM(I15:I25)</f>
        <v>0</v>
      </c>
      <c r="J14" s="42">
        <f>SUM(J15:J25)</f>
        <v>0</v>
      </c>
      <c r="K14" s="42">
        <f>SUM(K15:K25)</f>
        <v>0</v>
      </c>
      <c r="L14" s="67" t="s">
        <v>10</v>
      </c>
      <c r="AI14" s="48" t="s">
        <v>87</v>
      </c>
      <c r="AS14" s="42">
        <f>SUM(AJ15:AJ25)</f>
        <v>0</v>
      </c>
      <c r="AT14" s="42">
        <f>SUM(AK15:AK25)</f>
        <v>0</v>
      </c>
      <c r="AU14" s="42">
        <f>SUM(AL15:AL25)</f>
        <v>0</v>
      </c>
    </row>
    <row r="15" spans="1:76" ht="14.4" x14ac:dyDescent="0.3">
      <c r="A15" s="1" t="s">
        <v>132</v>
      </c>
      <c r="B15" s="2" t="s">
        <v>87</v>
      </c>
      <c r="C15" s="2" t="s">
        <v>133</v>
      </c>
      <c r="D15" s="112" t="s">
        <v>134</v>
      </c>
      <c r="E15" s="113"/>
      <c r="F15" s="2" t="s">
        <v>135</v>
      </c>
      <c r="G15" s="36">
        <v>2</v>
      </c>
      <c r="H15" s="36">
        <v>0</v>
      </c>
      <c r="I15" s="36">
        <f>G15*AO15</f>
        <v>0</v>
      </c>
      <c r="J15" s="36">
        <f>G15*AP15</f>
        <v>0</v>
      </c>
      <c r="K15" s="36">
        <f>G15*H15</f>
        <v>0</v>
      </c>
      <c r="L15" s="68" t="s">
        <v>136</v>
      </c>
      <c r="Z15" s="36">
        <f>IF(AQ15="5",BJ15,0)</f>
        <v>0</v>
      </c>
      <c r="AB15" s="36">
        <f>IF(AQ15="1",BH15,0)</f>
        <v>0</v>
      </c>
      <c r="AC15" s="36">
        <f>IF(AQ15="1",BI15,0)</f>
        <v>0</v>
      </c>
      <c r="AD15" s="36">
        <f>IF(AQ15="7",BH15,0)</f>
        <v>0</v>
      </c>
      <c r="AE15" s="36">
        <f>IF(AQ15="7",BI15,0)</f>
        <v>0</v>
      </c>
      <c r="AF15" s="36">
        <f>IF(AQ15="2",BH15,0)</f>
        <v>0</v>
      </c>
      <c r="AG15" s="36">
        <f>IF(AQ15="2",BI15,0)</f>
        <v>0</v>
      </c>
      <c r="AH15" s="36">
        <f>IF(AQ15="0",BJ15,0)</f>
        <v>0</v>
      </c>
      <c r="AI15" s="48" t="s">
        <v>87</v>
      </c>
      <c r="AJ15" s="36">
        <f>IF(AN15=0,K15,0)</f>
        <v>0</v>
      </c>
      <c r="AK15" s="36">
        <f>IF(AN15=12,K15,0)</f>
        <v>0</v>
      </c>
      <c r="AL15" s="36">
        <f>IF(AN15=21,K15,0)</f>
        <v>0</v>
      </c>
      <c r="AN15" s="36">
        <v>12</v>
      </c>
      <c r="AO15" s="36">
        <f>H15*0</f>
        <v>0</v>
      </c>
      <c r="AP15" s="36">
        <f>H15*(1-0)</f>
        <v>0</v>
      </c>
      <c r="AQ15" s="69" t="s">
        <v>132</v>
      </c>
      <c r="AV15" s="36">
        <f>AW15+AX15</f>
        <v>0</v>
      </c>
      <c r="AW15" s="36">
        <f>G15*AO15</f>
        <v>0</v>
      </c>
      <c r="AX15" s="36">
        <f>G15*AP15</f>
        <v>0</v>
      </c>
      <c r="AY15" s="69" t="s">
        <v>137</v>
      </c>
      <c r="AZ15" s="69" t="s">
        <v>138</v>
      </c>
      <c r="BA15" s="48" t="s">
        <v>139</v>
      </c>
      <c r="BC15" s="36">
        <f>AW15+AX15</f>
        <v>0</v>
      </c>
      <c r="BD15" s="36">
        <f>H15/(100-BE15)*100</f>
        <v>0</v>
      </c>
      <c r="BE15" s="36">
        <v>0</v>
      </c>
      <c r="BF15" s="36">
        <f>15</f>
        <v>15</v>
      </c>
      <c r="BH15" s="36">
        <f>G15*AO15</f>
        <v>0</v>
      </c>
      <c r="BI15" s="36">
        <f>G15*AP15</f>
        <v>0</v>
      </c>
      <c r="BJ15" s="36">
        <f>G15*H15</f>
        <v>0</v>
      </c>
      <c r="BK15" s="36"/>
      <c r="BL15" s="36">
        <v>90</v>
      </c>
      <c r="BW15" s="36">
        <v>12</v>
      </c>
      <c r="BX15" s="3" t="s">
        <v>134</v>
      </c>
    </row>
    <row r="16" spans="1:76" ht="250.8" x14ac:dyDescent="0.3">
      <c r="A16" s="70"/>
      <c r="C16" s="71" t="s">
        <v>140</v>
      </c>
      <c r="D16" s="212" t="s">
        <v>141</v>
      </c>
      <c r="E16" s="213"/>
      <c r="F16" s="213"/>
      <c r="G16" s="213"/>
      <c r="H16" s="213"/>
      <c r="I16" s="213"/>
      <c r="J16" s="213"/>
      <c r="K16" s="213"/>
      <c r="L16" s="214"/>
      <c r="BX16" s="72" t="s">
        <v>141</v>
      </c>
    </row>
    <row r="17" spans="1:76" ht="14.4" x14ac:dyDescent="0.3">
      <c r="A17" s="1" t="s">
        <v>142</v>
      </c>
      <c r="B17" s="2" t="s">
        <v>87</v>
      </c>
      <c r="C17" s="2" t="s">
        <v>143</v>
      </c>
      <c r="D17" s="112" t="s">
        <v>144</v>
      </c>
      <c r="E17" s="113"/>
      <c r="F17" s="2" t="s">
        <v>135</v>
      </c>
      <c r="G17" s="36">
        <v>8</v>
      </c>
      <c r="H17" s="36">
        <v>0</v>
      </c>
      <c r="I17" s="36">
        <f>G17*AO17</f>
        <v>0</v>
      </c>
      <c r="J17" s="36">
        <f>G17*AP17</f>
        <v>0</v>
      </c>
      <c r="K17" s="36">
        <f>G17*H17</f>
        <v>0</v>
      </c>
      <c r="L17" s="68" t="s">
        <v>136</v>
      </c>
      <c r="Z17" s="36">
        <f>IF(AQ17="5",BJ17,0)</f>
        <v>0</v>
      </c>
      <c r="AB17" s="36">
        <f>IF(AQ17="1",BH17,0)</f>
        <v>0</v>
      </c>
      <c r="AC17" s="36">
        <f>IF(AQ17="1",BI17,0)</f>
        <v>0</v>
      </c>
      <c r="AD17" s="36">
        <f>IF(AQ17="7",BH17,0)</f>
        <v>0</v>
      </c>
      <c r="AE17" s="36">
        <f>IF(AQ17="7",BI17,0)</f>
        <v>0</v>
      </c>
      <c r="AF17" s="36">
        <f>IF(AQ17="2",BH17,0)</f>
        <v>0</v>
      </c>
      <c r="AG17" s="36">
        <f>IF(AQ17="2",BI17,0)</f>
        <v>0</v>
      </c>
      <c r="AH17" s="36">
        <f>IF(AQ17="0",BJ17,0)</f>
        <v>0</v>
      </c>
      <c r="AI17" s="48" t="s">
        <v>87</v>
      </c>
      <c r="AJ17" s="36">
        <f>IF(AN17=0,K17,0)</f>
        <v>0</v>
      </c>
      <c r="AK17" s="36">
        <f>IF(AN17=12,K17,0)</f>
        <v>0</v>
      </c>
      <c r="AL17" s="36">
        <f>IF(AN17=21,K17,0)</f>
        <v>0</v>
      </c>
      <c r="AN17" s="36">
        <v>12</v>
      </c>
      <c r="AO17" s="36">
        <f>H17*0</f>
        <v>0</v>
      </c>
      <c r="AP17" s="36">
        <f>H17*(1-0)</f>
        <v>0</v>
      </c>
      <c r="AQ17" s="69" t="s">
        <v>132</v>
      </c>
      <c r="AV17" s="36">
        <f>AW17+AX17</f>
        <v>0</v>
      </c>
      <c r="AW17" s="36">
        <f>G17*AO17</f>
        <v>0</v>
      </c>
      <c r="AX17" s="36">
        <f>G17*AP17</f>
        <v>0</v>
      </c>
      <c r="AY17" s="69" t="s">
        <v>137</v>
      </c>
      <c r="AZ17" s="69" t="s">
        <v>138</v>
      </c>
      <c r="BA17" s="48" t="s">
        <v>139</v>
      </c>
      <c r="BC17" s="36">
        <f>AW17+AX17</f>
        <v>0</v>
      </c>
      <c r="BD17" s="36">
        <f>H17/(100-BE17)*100</f>
        <v>0</v>
      </c>
      <c r="BE17" s="36">
        <v>0</v>
      </c>
      <c r="BF17" s="36">
        <f>17</f>
        <v>17</v>
      </c>
      <c r="BH17" s="36">
        <f>G17*AO17</f>
        <v>0</v>
      </c>
      <c r="BI17" s="36">
        <f>G17*AP17</f>
        <v>0</v>
      </c>
      <c r="BJ17" s="36">
        <f>G17*H17</f>
        <v>0</v>
      </c>
      <c r="BK17" s="36"/>
      <c r="BL17" s="36">
        <v>90</v>
      </c>
      <c r="BW17" s="36">
        <v>12</v>
      </c>
      <c r="BX17" s="3" t="s">
        <v>144</v>
      </c>
    </row>
    <row r="18" spans="1:76" ht="13.5" customHeight="1" x14ac:dyDescent="0.3">
      <c r="A18" s="70"/>
      <c r="C18" s="71" t="s">
        <v>145</v>
      </c>
      <c r="D18" s="209" t="s">
        <v>146</v>
      </c>
      <c r="E18" s="210"/>
      <c r="F18" s="210"/>
      <c r="G18" s="210"/>
      <c r="H18" s="210"/>
      <c r="I18" s="210"/>
      <c r="J18" s="210"/>
      <c r="K18" s="210"/>
      <c r="L18" s="211"/>
    </row>
    <row r="19" spans="1:76" ht="250.8" x14ac:dyDescent="0.3">
      <c r="A19" s="70"/>
      <c r="C19" s="71" t="s">
        <v>140</v>
      </c>
      <c r="D19" s="212" t="s">
        <v>141</v>
      </c>
      <c r="E19" s="213"/>
      <c r="F19" s="213"/>
      <c r="G19" s="213"/>
      <c r="H19" s="213"/>
      <c r="I19" s="213"/>
      <c r="J19" s="213"/>
      <c r="K19" s="213"/>
      <c r="L19" s="214"/>
      <c r="BX19" s="72" t="s">
        <v>141</v>
      </c>
    </row>
    <row r="20" spans="1:76" ht="13.5" customHeight="1" x14ac:dyDescent="0.3">
      <c r="A20" s="70"/>
      <c r="C20" s="73" t="s">
        <v>58</v>
      </c>
      <c r="D20" s="197" t="s">
        <v>147</v>
      </c>
      <c r="E20" s="198"/>
      <c r="F20" s="198"/>
      <c r="G20" s="198"/>
      <c r="H20" s="198"/>
      <c r="I20" s="198"/>
      <c r="J20" s="198"/>
      <c r="K20" s="198"/>
      <c r="L20" s="199"/>
    </row>
    <row r="21" spans="1:76" ht="14.4" x14ac:dyDescent="0.3">
      <c r="A21" s="1" t="s">
        <v>148</v>
      </c>
      <c r="B21" s="2" t="s">
        <v>87</v>
      </c>
      <c r="C21" s="2" t="s">
        <v>149</v>
      </c>
      <c r="D21" s="112" t="s">
        <v>150</v>
      </c>
      <c r="E21" s="113"/>
      <c r="F21" s="2" t="s">
        <v>135</v>
      </c>
      <c r="G21" s="36">
        <v>8</v>
      </c>
      <c r="H21" s="36">
        <v>0</v>
      </c>
      <c r="I21" s="36">
        <f>G21*AO21</f>
        <v>0</v>
      </c>
      <c r="J21" s="36">
        <f>G21*AP21</f>
        <v>0</v>
      </c>
      <c r="K21" s="36">
        <f>G21*H21</f>
        <v>0</v>
      </c>
      <c r="L21" s="68" t="s">
        <v>136</v>
      </c>
      <c r="Z21" s="36">
        <f>IF(AQ21="5",BJ21,0)</f>
        <v>0</v>
      </c>
      <c r="AB21" s="36">
        <f>IF(AQ21="1",BH21,0)</f>
        <v>0</v>
      </c>
      <c r="AC21" s="36">
        <f>IF(AQ21="1",BI21,0)</f>
        <v>0</v>
      </c>
      <c r="AD21" s="36">
        <f>IF(AQ21="7",BH21,0)</f>
        <v>0</v>
      </c>
      <c r="AE21" s="36">
        <f>IF(AQ21="7",BI21,0)</f>
        <v>0</v>
      </c>
      <c r="AF21" s="36">
        <f>IF(AQ21="2",BH21,0)</f>
        <v>0</v>
      </c>
      <c r="AG21" s="36">
        <f>IF(AQ21="2",BI21,0)</f>
        <v>0</v>
      </c>
      <c r="AH21" s="36">
        <f>IF(AQ21="0",BJ21,0)</f>
        <v>0</v>
      </c>
      <c r="AI21" s="48" t="s">
        <v>87</v>
      </c>
      <c r="AJ21" s="36">
        <f>IF(AN21=0,K21,0)</f>
        <v>0</v>
      </c>
      <c r="AK21" s="36">
        <f>IF(AN21=12,K21,0)</f>
        <v>0</v>
      </c>
      <c r="AL21" s="36">
        <f>IF(AN21=21,K21,0)</f>
        <v>0</v>
      </c>
      <c r="AN21" s="36">
        <v>12</v>
      </c>
      <c r="AO21" s="36">
        <f>H21*0</f>
        <v>0</v>
      </c>
      <c r="AP21" s="36">
        <f>H21*(1-0)</f>
        <v>0</v>
      </c>
      <c r="AQ21" s="69" t="s">
        <v>132</v>
      </c>
      <c r="AV21" s="36">
        <f>AW21+AX21</f>
        <v>0</v>
      </c>
      <c r="AW21" s="36">
        <f>G21*AO21</f>
        <v>0</v>
      </c>
      <c r="AX21" s="36">
        <f>G21*AP21</f>
        <v>0</v>
      </c>
      <c r="AY21" s="69" t="s">
        <v>137</v>
      </c>
      <c r="AZ21" s="69" t="s">
        <v>138</v>
      </c>
      <c r="BA21" s="48" t="s">
        <v>139</v>
      </c>
      <c r="BC21" s="36">
        <f>AW21+AX21</f>
        <v>0</v>
      </c>
      <c r="BD21" s="36">
        <f>H21/(100-BE21)*100</f>
        <v>0</v>
      </c>
      <c r="BE21" s="36">
        <v>0</v>
      </c>
      <c r="BF21" s="36">
        <f>21</f>
        <v>21</v>
      </c>
      <c r="BH21" s="36">
        <f>G21*AO21</f>
        <v>0</v>
      </c>
      <c r="BI21" s="36">
        <f>G21*AP21</f>
        <v>0</v>
      </c>
      <c r="BJ21" s="36">
        <f>G21*H21</f>
        <v>0</v>
      </c>
      <c r="BK21" s="36"/>
      <c r="BL21" s="36">
        <v>90</v>
      </c>
      <c r="BW21" s="36">
        <v>12</v>
      </c>
      <c r="BX21" s="3" t="s">
        <v>150</v>
      </c>
    </row>
    <row r="22" spans="1:76" ht="13.5" customHeight="1" x14ac:dyDescent="0.3">
      <c r="A22" s="70"/>
      <c r="C22" s="71" t="s">
        <v>145</v>
      </c>
      <c r="D22" s="209" t="s">
        <v>151</v>
      </c>
      <c r="E22" s="210"/>
      <c r="F22" s="210"/>
      <c r="G22" s="210"/>
      <c r="H22" s="210"/>
      <c r="I22" s="210"/>
      <c r="J22" s="210"/>
      <c r="K22" s="210"/>
      <c r="L22" s="211"/>
    </row>
    <row r="23" spans="1:76" ht="250.8" x14ac:dyDescent="0.3">
      <c r="A23" s="70"/>
      <c r="C23" s="71" t="s">
        <v>140</v>
      </c>
      <c r="D23" s="212" t="s">
        <v>141</v>
      </c>
      <c r="E23" s="213"/>
      <c r="F23" s="213"/>
      <c r="G23" s="213"/>
      <c r="H23" s="213"/>
      <c r="I23" s="213"/>
      <c r="J23" s="213"/>
      <c r="K23" s="213"/>
      <c r="L23" s="214"/>
      <c r="BX23" s="72" t="s">
        <v>141</v>
      </c>
    </row>
    <row r="24" spans="1:76" ht="13.5" customHeight="1" x14ac:dyDescent="0.3">
      <c r="A24" s="70"/>
      <c r="C24" s="73" t="s">
        <v>58</v>
      </c>
      <c r="D24" s="197" t="s">
        <v>152</v>
      </c>
      <c r="E24" s="198"/>
      <c r="F24" s="198"/>
      <c r="G24" s="198"/>
      <c r="H24" s="198"/>
      <c r="I24" s="198"/>
      <c r="J24" s="198"/>
      <c r="K24" s="198"/>
      <c r="L24" s="199"/>
    </row>
    <row r="25" spans="1:76" ht="14.4" x14ac:dyDescent="0.3">
      <c r="A25" s="1" t="s">
        <v>153</v>
      </c>
      <c r="B25" s="2" t="s">
        <v>87</v>
      </c>
      <c r="C25" s="2" t="s">
        <v>154</v>
      </c>
      <c r="D25" s="112" t="s">
        <v>144</v>
      </c>
      <c r="E25" s="113"/>
      <c r="F25" s="2" t="s">
        <v>135</v>
      </c>
      <c r="G25" s="36">
        <v>6</v>
      </c>
      <c r="H25" s="36">
        <v>0</v>
      </c>
      <c r="I25" s="36">
        <f>G25*AO25</f>
        <v>0</v>
      </c>
      <c r="J25" s="36">
        <f>G25*AP25</f>
        <v>0</v>
      </c>
      <c r="K25" s="36">
        <f>G25*H25</f>
        <v>0</v>
      </c>
      <c r="L25" s="68" t="s">
        <v>136</v>
      </c>
      <c r="Z25" s="36">
        <f>IF(AQ25="5",BJ25,0)</f>
        <v>0</v>
      </c>
      <c r="AB25" s="36">
        <f>IF(AQ25="1",BH25,0)</f>
        <v>0</v>
      </c>
      <c r="AC25" s="36">
        <f>IF(AQ25="1",BI25,0)</f>
        <v>0</v>
      </c>
      <c r="AD25" s="36">
        <f>IF(AQ25="7",BH25,0)</f>
        <v>0</v>
      </c>
      <c r="AE25" s="36">
        <f>IF(AQ25="7",BI25,0)</f>
        <v>0</v>
      </c>
      <c r="AF25" s="36">
        <f>IF(AQ25="2",BH25,0)</f>
        <v>0</v>
      </c>
      <c r="AG25" s="36">
        <f>IF(AQ25="2",BI25,0)</f>
        <v>0</v>
      </c>
      <c r="AH25" s="36">
        <f>IF(AQ25="0",BJ25,0)</f>
        <v>0</v>
      </c>
      <c r="AI25" s="48" t="s">
        <v>87</v>
      </c>
      <c r="AJ25" s="36">
        <f>IF(AN25=0,K25,0)</f>
        <v>0</v>
      </c>
      <c r="AK25" s="36">
        <f>IF(AN25=12,K25,0)</f>
        <v>0</v>
      </c>
      <c r="AL25" s="36">
        <f>IF(AN25=21,K25,0)</f>
        <v>0</v>
      </c>
      <c r="AN25" s="36">
        <v>12</v>
      </c>
      <c r="AO25" s="36">
        <f>H25*0</f>
        <v>0</v>
      </c>
      <c r="AP25" s="36">
        <f>H25*(1-0)</f>
        <v>0</v>
      </c>
      <c r="AQ25" s="69" t="s">
        <v>132</v>
      </c>
      <c r="AV25" s="36">
        <f>AW25+AX25</f>
        <v>0</v>
      </c>
      <c r="AW25" s="36">
        <f>G25*AO25</f>
        <v>0</v>
      </c>
      <c r="AX25" s="36">
        <f>G25*AP25</f>
        <v>0</v>
      </c>
      <c r="AY25" s="69" t="s">
        <v>137</v>
      </c>
      <c r="AZ25" s="69" t="s">
        <v>138</v>
      </c>
      <c r="BA25" s="48" t="s">
        <v>139</v>
      </c>
      <c r="BC25" s="36">
        <f>AW25+AX25</f>
        <v>0</v>
      </c>
      <c r="BD25" s="36">
        <f>H25/(100-BE25)*100</f>
        <v>0</v>
      </c>
      <c r="BE25" s="36">
        <v>0</v>
      </c>
      <c r="BF25" s="36">
        <f>25</f>
        <v>25</v>
      </c>
      <c r="BH25" s="36">
        <f>G25*AO25</f>
        <v>0</v>
      </c>
      <c r="BI25" s="36">
        <f>G25*AP25</f>
        <v>0</v>
      </c>
      <c r="BJ25" s="36">
        <f>G25*H25</f>
        <v>0</v>
      </c>
      <c r="BK25" s="36"/>
      <c r="BL25" s="36">
        <v>90</v>
      </c>
      <c r="BW25" s="36">
        <v>12</v>
      </c>
      <c r="BX25" s="3" t="s">
        <v>144</v>
      </c>
    </row>
    <row r="26" spans="1:76" ht="13.5" customHeight="1" x14ac:dyDescent="0.3">
      <c r="A26" s="70"/>
      <c r="C26" s="71" t="s">
        <v>145</v>
      </c>
      <c r="D26" s="209" t="s">
        <v>155</v>
      </c>
      <c r="E26" s="210"/>
      <c r="F26" s="210"/>
      <c r="G26" s="210"/>
      <c r="H26" s="210"/>
      <c r="I26" s="210"/>
      <c r="J26" s="210"/>
      <c r="K26" s="210"/>
      <c r="L26" s="211"/>
    </row>
    <row r="27" spans="1:76" ht="250.8" x14ac:dyDescent="0.3">
      <c r="A27" s="70"/>
      <c r="C27" s="71" t="s">
        <v>140</v>
      </c>
      <c r="D27" s="212" t="s">
        <v>141</v>
      </c>
      <c r="E27" s="213"/>
      <c r="F27" s="213"/>
      <c r="G27" s="213"/>
      <c r="H27" s="213"/>
      <c r="I27" s="213"/>
      <c r="J27" s="213"/>
      <c r="K27" s="213"/>
      <c r="L27" s="214"/>
      <c r="BX27" s="72" t="s">
        <v>141</v>
      </c>
    </row>
    <row r="28" spans="1:76" ht="13.5" customHeight="1" x14ac:dyDescent="0.3">
      <c r="A28" s="70"/>
      <c r="C28" s="73" t="s">
        <v>58</v>
      </c>
      <c r="D28" s="197" t="s">
        <v>156</v>
      </c>
      <c r="E28" s="198"/>
      <c r="F28" s="198"/>
      <c r="G28" s="198"/>
      <c r="H28" s="198"/>
      <c r="I28" s="198"/>
      <c r="J28" s="198"/>
      <c r="K28" s="198"/>
      <c r="L28" s="199"/>
    </row>
    <row r="29" spans="1:76" ht="14.4" x14ac:dyDescent="0.3">
      <c r="A29" s="64" t="s">
        <v>10</v>
      </c>
      <c r="B29" s="65" t="s">
        <v>87</v>
      </c>
      <c r="C29" s="65" t="s">
        <v>157</v>
      </c>
      <c r="D29" s="223" t="s">
        <v>59</v>
      </c>
      <c r="E29" s="224"/>
      <c r="F29" s="66" t="s">
        <v>81</v>
      </c>
      <c r="G29" s="66" t="s">
        <v>81</v>
      </c>
      <c r="H29" s="66" t="s">
        <v>81</v>
      </c>
      <c r="I29" s="42">
        <f>I30</f>
        <v>0</v>
      </c>
      <c r="J29" s="42">
        <f>J30</f>
        <v>0</v>
      </c>
      <c r="K29" s="42">
        <f>K30</f>
        <v>0</v>
      </c>
      <c r="L29" s="67" t="s">
        <v>10</v>
      </c>
      <c r="AI29" s="48" t="s">
        <v>87</v>
      </c>
    </row>
    <row r="30" spans="1:76" ht="14.4" x14ac:dyDescent="0.3">
      <c r="A30" s="64" t="s">
        <v>10</v>
      </c>
      <c r="B30" s="65" t="s">
        <v>87</v>
      </c>
      <c r="C30" s="65" t="s">
        <v>158</v>
      </c>
      <c r="D30" s="223" t="s">
        <v>72</v>
      </c>
      <c r="E30" s="224"/>
      <c r="F30" s="66" t="s">
        <v>81</v>
      </c>
      <c r="G30" s="66" t="s">
        <v>81</v>
      </c>
      <c r="H30" s="66" t="s">
        <v>81</v>
      </c>
      <c r="I30" s="42">
        <f>SUM(I31:I31)</f>
        <v>0</v>
      </c>
      <c r="J30" s="42">
        <f>SUM(J31:J31)</f>
        <v>0</v>
      </c>
      <c r="K30" s="42">
        <f>SUM(K31:K31)</f>
        <v>0</v>
      </c>
      <c r="L30" s="67" t="s">
        <v>10</v>
      </c>
      <c r="AI30" s="48" t="s">
        <v>87</v>
      </c>
      <c r="AS30" s="42">
        <f>SUM(AJ31:AJ31)</f>
        <v>0</v>
      </c>
      <c r="AT30" s="42">
        <f>SUM(AK31:AK31)</f>
        <v>0</v>
      </c>
      <c r="AU30" s="42">
        <f>SUM(AL31:AL31)</f>
        <v>0</v>
      </c>
    </row>
    <row r="31" spans="1:76" ht="14.4" x14ac:dyDescent="0.3">
      <c r="A31" s="1" t="s">
        <v>159</v>
      </c>
      <c r="B31" s="2" t="s">
        <v>87</v>
      </c>
      <c r="C31" s="2" t="s">
        <v>160</v>
      </c>
      <c r="D31" s="112" t="s">
        <v>161</v>
      </c>
      <c r="E31" s="113"/>
      <c r="F31" s="2" t="s">
        <v>162</v>
      </c>
      <c r="G31" s="36">
        <v>1</v>
      </c>
      <c r="H31" s="36">
        <v>0</v>
      </c>
      <c r="I31" s="36">
        <f>G31*AO31</f>
        <v>0</v>
      </c>
      <c r="J31" s="36">
        <f>G31*AP31</f>
        <v>0</v>
      </c>
      <c r="K31" s="36">
        <f>G31*H31</f>
        <v>0</v>
      </c>
      <c r="L31" s="68" t="s">
        <v>10</v>
      </c>
      <c r="Z31" s="36">
        <f>IF(AQ31="5",BJ31,0)</f>
        <v>0</v>
      </c>
      <c r="AB31" s="36">
        <f>IF(AQ31="1",BH31,0)</f>
        <v>0</v>
      </c>
      <c r="AC31" s="36">
        <f>IF(AQ31="1",BI31,0)</f>
        <v>0</v>
      </c>
      <c r="AD31" s="36">
        <f>IF(AQ31="7",BH31,0)</f>
        <v>0</v>
      </c>
      <c r="AE31" s="36">
        <f>IF(AQ31="7",BI31,0)</f>
        <v>0</v>
      </c>
      <c r="AF31" s="36">
        <f>IF(AQ31="2",BH31,0)</f>
        <v>0</v>
      </c>
      <c r="AG31" s="36">
        <f>IF(AQ31="2",BI31,0)</f>
        <v>0</v>
      </c>
      <c r="AH31" s="36">
        <f>IF(AQ31="0",BJ31,0)</f>
        <v>0</v>
      </c>
      <c r="AI31" s="48" t="s">
        <v>87</v>
      </c>
      <c r="AJ31" s="36">
        <f>IF(AN31=0,K31,0)</f>
        <v>0</v>
      </c>
      <c r="AK31" s="36">
        <f>IF(AN31=12,K31,0)</f>
        <v>0</v>
      </c>
      <c r="AL31" s="36">
        <f>IF(AN31=21,K31,0)</f>
        <v>0</v>
      </c>
      <c r="AN31" s="36">
        <v>12</v>
      </c>
      <c r="AO31" s="36">
        <f>H31*0</f>
        <v>0</v>
      </c>
      <c r="AP31" s="36">
        <f>H31*(1-0)</f>
        <v>0</v>
      </c>
      <c r="AQ31" s="69" t="s">
        <v>163</v>
      </c>
      <c r="AV31" s="36">
        <f>AW31+AX31</f>
        <v>0</v>
      </c>
      <c r="AW31" s="36">
        <f>G31*AO31</f>
        <v>0</v>
      </c>
      <c r="AX31" s="36">
        <f>G31*AP31</f>
        <v>0</v>
      </c>
      <c r="AY31" s="69" t="s">
        <v>164</v>
      </c>
      <c r="AZ31" s="69" t="s">
        <v>165</v>
      </c>
      <c r="BA31" s="48" t="s">
        <v>139</v>
      </c>
      <c r="BC31" s="36">
        <f>AW31+AX31</f>
        <v>0</v>
      </c>
      <c r="BD31" s="36">
        <f>H31/(100-BE31)*100</f>
        <v>0</v>
      </c>
      <c r="BE31" s="36">
        <v>0</v>
      </c>
      <c r="BF31" s="36">
        <f>31</f>
        <v>31</v>
      </c>
      <c r="BH31" s="36">
        <f>G31*AO31</f>
        <v>0</v>
      </c>
      <c r="BI31" s="36">
        <f>G31*AP31</f>
        <v>0</v>
      </c>
      <c r="BJ31" s="36">
        <f>G31*H31</f>
        <v>0</v>
      </c>
      <c r="BK31" s="36"/>
      <c r="BL31" s="36"/>
      <c r="BP31" s="36">
        <f>G31*H31</f>
        <v>0</v>
      </c>
      <c r="BW31" s="36">
        <v>12</v>
      </c>
      <c r="BX31" s="3" t="s">
        <v>161</v>
      </c>
    </row>
    <row r="32" spans="1:76" ht="13.5" customHeight="1" x14ac:dyDescent="0.3">
      <c r="A32" s="70"/>
      <c r="C32" s="73" t="s">
        <v>58</v>
      </c>
      <c r="D32" s="197" t="s">
        <v>166</v>
      </c>
      <c r="E32" s="198"/>
      <c r="F32" s="198"/>
      <c r="G32" s="198"/>
      <c r="H32" s="198"/>
      <c r="I32" s="198"/>
      <c r="J32" s="198"/>
      <c r="K32" s="198"/>
      <c r="L32" s="199"/>
    </row>
    <row r="33" spans="1:76" ht="14.4" x14ac:dyDescent="0.3">
      <c r="A33" s="59" t="s">
        <v>10</v>
      </c>
      <c r="B33" s="60" t="s">
        <v>87</v>
      </c>
      <c r="C33" s="60" t="s">
        <v>10</v>
      </c>
      <c r="D33" s="221" t="s">
        <v>167</v>
      </c>
      <c r="E33" s="222"/>
      <c r="F33" s="61" t="s">
        <v>81</v>
      </c>
      <c r="G33" s="61" t="s">
        <v>81</v>
      </c>
      <c r="H33" s="61" t="s">
        <v>81</v>
      </c>
      <c r="I33" s="62">
        <f>I34</f>
        <v>0</v>
      </c>
      <c r="J33" s="62">
        <f>J34</f>
        <v>0</v>
      </c>
      <c r="K33" s="62">
        <f>K34</f>
        <v>0</v>
      </c>
      <c r="L33" s="63" t="s">
        <v>10</v>
      </c>
    </row>
    <row r="34" spans="1:76" ht="14.4" x14ac:dyDescent="0.3">
      <c r="A34" s="64" t="s">
        <v>10</v>
      </c>
      <c r="B34" s="65" t="s">
        <v>87</v>
      </c>
      <c r="C34" s="65" t="s">
        <v>168</v>
      </c>
      <c r="D34" s="223" t="s">
        <v>169</v>
      </c>
      <c r="E34" s="224"/>
      <c r="F34" s="66" t="s">
        <v>81</v>
      </c>
      <c r="G34" s="66" t="s">
        <v>81</v>
      </c>
      <c r="H34" s="66" t="s">
        <v>81</v>
      </c>
      <c r="I34" s="42">
        <f>SUM(I35:I39)</f>
        <v>0</v>
      </c>
      <c r="J34" s="42">
        <f>SUM(J35:J39)</f>
        <v>0</v>
      </c>
      <c r="K34" s="42">
        <f>SUM(K35:K39)</f>
        <v>0</v>
      </c>
      <c r="L34" s="67" t="s">
        <v>10</v>
      </c>
      <c r="AI34" s="48" t="s">
        <v>87</v>
      </c>
      <c r="AS34" s="42">
        <f>SUM(AJ35:AJ39)</f>
        <v>0</v>
      </c>
      <c r="AT34" s="42">
        <f>SUM(AK35:AK39)</f>
        <v>0</v>
      </c>
      <c r="AU34" s="42">
        <f>SUM(AL35:AL39)</f>
        <v>0</v>
      </c>
    </row>
    <row r="35" spans="1:76" ht="14.4" x14ac:dyDescent="0.3">
      <c r="A35" s="1" t="s">
        <v>170</v>
      </c>
      <c r="B35" s="2" t="s">
        <v>87</v>
      </c>
      <c r="C35" s="2" t="s">
        <v>171</v>
      </c>
      <c r="D35" s="112" t="s">
        <v>172</v>
      </c>
      <c r="E35" s="113"/>
      <c r="F35" s="2" t="s">
        <v>173</v>
      </c>
      <c r="G35" s="36">
        <v>1</v>
      </c>
      <c r="H35" s="36">
        <v>0</v>
      </c>
      <c r="I35" s="36">
        <f>G35*AO35</f>
        <v>0</v>
      </c>
      <c r="J35" s="36">
        <f>G35*AP35</f>
        <v>0</v>
      </c>
      <c r="K35" s="36">
        <f>G35*H35</f>
        <v>0</v>
      </c>
      <c r="L35" s="68" t="s">
        <v>174</v>
      </c>
      <c r="Z35" s="36">
        <f>IF(AQ35="5",BJ35,0)</f>
        <v>0</v>
      </c>
      <c r="AB35" s="36">
        <f>IF(AQ35="1",BH35,0)</f>
        <v>0</v>
      </c>
      <c r="AC35" s="36">
        <f>IF(AQ35="1",BI35,0)</f>
        <v>0</v>
      </c>
      <c r="AD35" s="36">
        <f>IF(AQ35="7",BH35,0)</f>
        <v>0</v>
      </c>
      <c r="AE35" s="36">
        <f>IF(AQ35="7",BI35,0)</f>
        <v>0</v>
      </c>
      <c r="AF35" s="36">
        <f>IF(AQ35="2",BH35,0)</f>
        <v>0</v>
      </c>
      <c r="AG35" s="36">
        <f>IF(AQ35="2",BI35,0)</f>
        <v>0</v>
      </c>
      <c r="AH35" s="36">
        <f>IF(AQ35="0",BJ35,0)</f>
        <v>0</v>
      </c>
      <c r="AI35" s="48" t="s">
        <v>87</v>
      </c>
      <c r="AJ35" s="36">
        <f>IF(AN35=0,K35,0)</f>
        <v>0</v>
      </c>
      <c r="AK35" s="36">
        <f>IF(AN35=12,K35,0)</f>
        <v>0</v>
      </c>
      <c r="AL35" s="36">
        <f>IF(AN35=21,K35,0)</f>
        <v>0</v>
      </c>
      <c r="AN35" s="36">
        <v>12</v>
      </c>
      <c r="AO35" s="36">
        <f>H35*0</f>
        <v>0</v>
      </c>
      <c r="AP35" s="36">
        <f>H35*(1-0)</f>
        <v>0</v>
      </c>
      <c r="AQ35" s="69" t="s">
        <v>142</v>
      </c>
      <c r="AV35" s="36">
        <f>AW35+AX35</f>
        <v>0</v>
      </c>
      <c r="AW35" s="36">
        <f>G35*AO35</f>
        <v>0</v>
      </c>
      <c r="AX35" s="36">
        <f>G35*AP35</f>
        <v>0</v>
      </c>
      <c r="AY35" s="69" t="s">
        <v>175</v>
      </c>
      <c r="AZ35" s="69" t="s">
        <v>176</v>
      </c>
      <c r="BA35" s="48" t="s">
        <v>139</v>
      </c>
      <c r="BC35" s="36">
        <f>AW35+AX35</f>
        <v>0</v>
      </c>
      <c r="BD35" s="36">
        <f>H35/(100-BE35)*100</f>
        <v>0</v>
      </c>
      <c r="BE35" s="36">
        <v>0</v>
      </c>
      <c r="BF35" s="36">
        <f>35</f>
        <v>35</v>
      </c>
      <c r="BH35" s="36">
        <f>G35*AO35</f>
        <v>0</v>
      </c>
      <c r="BI35" s="36">
        <f>G35*AP35</f>
        <v>0</v>
      </c>
      <c r="BJ35" s="36">
        <f>G35*H35</f>
        <v>0</v>
      </c>
      <c r="BK35" s="36"/>
      <c r="BL35" s="36"/>
      <c r="BW35" s="36">
        <v>12</v>
      </c>
      <c r="BX35" s="3" t="s">
        <v>172</v>
      </c>
    </row>
    <row r="36" spans="1:76" ht="14.4" x14ac:dyDescent="0.3">
      <c r="A36" s="1" t="s">
        <v>177</v>
      </c>
      <c r="B36" s="2" t="s">
        <v>87</v>
      </c>
      <c r="C36" s="2" t="s">
        <v>178</v>
      </c>
      <c r="D36" s="112" t="s">
        <v>179</v>
      </c>
      <c r="E36" s="113"/>
      <c r="F36" s="2" t="s">
        <v>173</v>
      </c>
      <c r="G36" s="36">
        <v>1</v>
      </c>
      <c r="H36" s="36">
        <v>0</v>
      </c>
      <c r="I36" s="36">
        <f>G36*AO36</f>
        <v>0</v>
      </c>
      <c r="J36" s="36">
        <f>G36*AP36</f>
        <v>0</v>
      </c>
      <c r="K36" s="36">
        <f>G36*H36</f>
        <v>0</v>
      </c>
      <c r="L36" s="68" t="s">
        <v>174</v>
      </c>
      <c r="Z36" s="36">
        <f>IF(AQ36="5",BJ36,0)</f>
        <v>0</v>
      </c>
      <c r="AB36" s="36">
        <f>IF(AQ36="1",BH36,0)</f>
        <v>0</v>
      </c>
      <c r="AC36" s="36">
        <f>IF(AQ36="1",BI36,0)</f>
        <v>0</v>
      </c>
      <c r="AD36" s="36">
        <f>IF(AQ36="7",BH36,0)</f>
        <v>0</v>
      </c>
      <c r="AE36" s="36">
        <f>IF(AQ36="7",BI36,0)</f>
        <v>0</v>
      </c>
      <c r="AF36" s="36">
        <f>IF(AQ36="2",BH36,0)</f>
        <v>0</v>
      </c>
      <c r="AG36" s="36">
        <f>IF(AQ36="2",BI36,0)</f>
        <v>0</v>
      </c>
      <c r="AH36" s="36">
        <f>IF(AQ36="0",BJ36,0)</f>
        <v>0</v>
      </c>
      <c r="AI36" s="48" t="s">
        <v>87</v>
      </c>
      <c r="AJ36" s="36">
        <f>IF(AN36=0,K36,0)</f>
        <v>0</v>
      </c>
      <c r="AK36" s="36">
        <f>IF(AN36=12,K36,0)</f>
        <v>0</v>
      </c>
      <c r="AL36" s="36">
        <f>IF(AN36=21,K36,0)</f>
        <v>0</v>
      </c>
      <c r="AN36" s="36">
        <v>12</v>
      </c>
      <c r="AO36" s="36">
        <f>H36*0</f>
        <v>0</v>
      </c>
      <c r="AP36" s="36">
        <f>H36*(1-0)</f>
        <v>0</v>
      </c>
      <c r="AQ36" s="69" t="s">
        <v>142</v>
      </c>
      <c r="AV36" s="36">
        <f>AW36+AX36</f>
        <v>0</v>
      </c>
      <c r="AW36" s="36">
        <f>G36*AO36</f>
        <v>0</v>
      </c>
      <c r="AX36" s="36">
        <f>G36*AP36</f>
        <v>0</v>
      </c>
      <c r="AY36" s="69" t="s">
        <v>175</v>
      </c>
      <c r="AZ36" s="69" t="s">
        <v>176</v>
      </c>
      <c r="BA36" s="48" t="s">
        <v>139</v>
      </c>
      <c r="BC36" s="36">
        <f>AW36+AX36</f>
        <v>0</v>
      </c>
      <c r="BD36" s="36">
        <f>H36/(100-BE36)*100</f>
        <v>0</v>
      </c>
      <c r="BE36" s="36">
        <v>0</v>
      </c>
      <c r="BF36" s="36">
        <f>36</f>
        <v>36</v>
      </c>
      <c r="BH36" s="36">
        <f>G36*AO36</f>
        <v>0</v>
      </c>
      <c r="BI36" s="36">
        <f>G36*AP36</f>
        <v>0</v>
      </c>
      <c r="BJ36" s="36">
        <f>G36*H36</f>
        <v>0</v>
      </c>
      <c r="BK36" s="36"/>
      <c r="BL36" s="36"/>
      <c r="BW36" s="36">
        <v>12</v>
      </c>
      <c r="BX36" s="3" t="s">
        <v>179</v>
      </c>
    </row>
    <row r="37" spans="1:76" ht="40.5" customHeight="1" x14ac:dyDescent="0.3">
      <c r="A37" s="70"/>
      <c r="C37" s="73" t="s">
        <v>58</v>
      </c>
      <c r="D37" s="197" t="s">
        <v>180</v>
      </c>
      <c r="E37" s="198"/>
      <c r="F37" s="198"/>
      <c r="G37" s="198"/>
      <c r="H37" s="198"/>
      <c r="I37" s="198"/>
      <c r="J37" s="198"/>
      <c r="K37" s="198"/>
      <c r="L37" s="199"/>
    </row>
    <row r="38" spans="1:76" ht="14.4" x14ac:dyDescent="0.3">
      <c r="A38" s="1" t="s">
        <v>181</v>
      </c>
      <c r="B38" s="2" t="s">
        <v>87</v>
      </c>
      <c r="C38" s="2" t="s">
        <v>182</v>
      </c>
      <c r="D38" s="112" t="s">
        <v>183</v>
      </c>
      <c r="E38" s="113"/>
      <c r="F38" s="2" t="s">
        <v>173</v>
      </c>
      <c r="G38" s="36">
        <v>1</v>
      </c>
      <c r="H38" s="36">
        <v>0</v>
      </c>
      <c r="I38" s="36">
        <f>G38*AO38</f>
        <v>0</v>
      </c>
      <c r="J38" s="36">
        <f>G38*AP38</f>
        <v>0</v>
      </c>
      <c r="K38" s="36">
        <f>G38*H38</f>
        <v>0</v>
      </c>
      <c r="L38" s="68" t="s">
        <v>174</v>
      </c>
      <c r="Z38" s="36">
        <f>IF(AQ38="5",BJ38,0)</f>
        <v>0</v>
      </c>
      <c r="AB38" s="36">
        <f>IF(AQ38="1",BH38,0)</f>
        <v>0</v>
      </c>
      <c r="AC38" s="36">
        <f>IF(AQ38="1",BI38,0)</f>
        <v>0</v>
      </c>
      <c r="AD38" s="36">
        <f>IF(AQ38="7",BH38,0)</f>
        <v>0</v>
      </c>
      <c r="AE38" s="36">
        <f>IF(AQ38="7",BI38,0)</f>
        <v>0</v>
      </c>
      <c r="AF38" s="36">
        <f>IF(AQ38="2",BH38,0)</f>
        <v>0</v>
      </c>
      <c r="AG38" s="36">
        <f>IF(AQ38="2",BI38,0)</f>
        <v>0</v>
      </c>
      <c r="AH38" s="36">
        <f>IF(AQ38="0",BJ38,0)</f>
        <v>0</v>
      </c>
      <c r="AI38" s="48" t="s">
        <v>87</v>
      </c>
      <c r="AJ38" s="36">
        <f>IF(AN38=0,K38,0)</f>
        <v>0</v>
      </c>
      <c r="AK38" s="36">
        <f>IF(AN38=12,K38,0)</f>
        <v>0</v>
      </c>
      <c r="AL38" s="36">
        <f>IF(AN38=21,K38,0)</f>
        <v>0</v>
      </c>
      <c r="AN38" s="36">
        <v>12</v>
      </c>
      <c r="AO38" s="36">
        <f>H38*0</f>
        <v>0</v>
      </c>
      <c r="AP38" s="36">
        <f>H38*(1-0)</f>
        <v>0</v>
      </c>
      <c r="AQ38" s="69" t="s">
        <v>142</v>
      </c>
      <c r="AV38" s="36">
        <f>AW38+AX38</f>
        <v>0</v>
      </c>
      <c r="AW38" s="36">
        <f>G38*AO38</f>
        <v>0</v>
      </c>
      <c r="AX38" s="36">
        <f>G38*AP38</f>
        <v>0</v>
      </c>
      <c r="AY38" s="69" t="s">
        <v>175</v>
      </c>
      <c r="AZ38" s="69" t="s">
        <v>176</v>
      </c>
      <c r="BA38" s="48" t="s">
        <v>139</v>
      </c>
      <c r="BC38" s="36">
        <f>AW38+AX38</f>
        <v>0</v>
      </c>
      <c r="BD38" s="36">
        <f>H38/(100-BE38)*100</f>
        <v>0</v>
      </c>
      <c r="BE38" s="36">
        <v>0</v>
      </c>
      <c r="BF38" s="36">
        <f>38</f>
        <v>38</v>
      </c>
      <c r="BH38" s="36">
        <f>G38*AO38</f>
        <v>0</v>
      </c>
      <c r="BI38" s="36">
        <f>G38*AP38</f>
        <v>0</v>
      </c>
      <c r="BJ38" s="36">
        <f>G38*H38</f>
        <v>0</v>
      </c>
      <c r="BK38" s="36"/>
      <c r="BL38" s="36"/>
      <c r="BW38" s="36">
        <v>12</v>
      </c>
      <c r="BX38" s="3" t="s">
        <v>183</v>
      </c>
    </row>
    <row r="39" spans="1:76" ht="14.4" x14ac:dyDescent="0.3">
      <c r="A39" s="1" t="s">
        <v>184</v>
      </c>
      <c r="B39" s="2" t="s">
        <v>87</v>
      </c>
      <c r="C39" s="2" t="s">
        <v>185</v>
      </c>
      <c r="D39" s="112" t="s">
        <v>186</v>
      </c>
      <c r="E39" s="113"/>
      <c r="F39" s="2" t="s">
        <v>173</v>
      </c>
      <c r="G39" s="36">
        <v>1</v>
      </c>
      <c r="H39" s="36">
        <v>0</v>
      </c>
      <c r="I39" s="36">
        <f>G39*AO39</f>
        <v>0</v>
      </c>
      <c r="J39" s="36">
        <f>G39*AP39</f>
        <v>0</v>
      </c>
      <c r="K39" s="36">
        <f>G39*H39</f>
        <v>0</v>
      </c>
      <c r="L39" s="68" t="s">
        <v>174</v>
      </c>
      <c r="Z39" s="36">
        <f>IF(AQ39="5",BJ39,0)</f>
        <v>0</v>
      </c>
      <c r="AB39" s="36">
        <f>IF(AQ39="1",BH39,0)</f>
        <v>0</v>
      </c>
      <c r="AC39" s="36">
        <f>IF(AQ39="1",BI39,0)</f>
        <v>0</v>
      </c>
      <c r="AD39" s="36">
        <f>IF(AQ39="7",BH39,0)</f>
        <v>0</v>
      </c>
      <c r="AE39" s="36">
        <f>IF(AQ39="7",BI39,0)</f>
        <v>0</v>
      </c>
      <c r="AF39" s="36">
        <f>IF(AQ39="2",BH39,0)</f>
        <v>0</v>
      </c>
      <c r="AG39" s="36">
        <f>IF(AQ39="2",BI39,0)</f>
        <v>0</v>
      </c>
      <c r="AH39" s="36">
        <f>IF(AQ39="0",BJ39,0)</f>
        <v>0</v>
      </c>
      <c r="AI39" s="48" t="s">
        <v>87</v>
      </c>
      <c r="AJ39" s="36">
        <f>IF(AN39=0,K39,0)</f>
        <v>0</v>
      </c>
      <c r="AK39" s="36">
        <f>IF(AN39=12,K39,0)</f>
        <v>0</v>
      </c>
      <c r="AL39" s="36">
        <f>IF(AN39=21,K39,0)</f>
        <v>0</v>
      </c>
      <c r="AN39" s="36">
        <v>12</v>
      </c>
      <c r="AO39" s="36">
        <f>H39*0</f>
        <v>0</v>
      </c>
      <c r="AP39" s="36">
        <f>H39*(1-0)</f>
        <v>0</v>
      </c>
      <c r="AQ39" s="69" t="s">
        <v>142</v>
      </c>
      <c r="AV39" s="36">
        <f>AW39+AX39</f>
        <v>0</v>
      </c>
      <c r="AW39" s="36">
        <f>G39*AO39</f>
        <v>0</v>
      </c>
      <c r="AX39" s="36">
        <f>G39*AP39</f>
        <v>0</v>
      </c>
      <c r="AY39" s="69" t="s">
        <v>175</v>
      </c>
      <c r="AZ39" s="69" t="s">
        <v>176</v>
      </c>
      <c r="BA39" s="48" t="s">
        <v>139</v>
      </c>
      <c r="BC39" s="36">
        <f>AW39+AX39</f>
        <v>0</v>
      </c>
      <c r="BD39" s="36">
        <f>H39/(100-BE39)*100</f>
        <v>0</v>
      </c>
      <c r="BE39" s="36">
        <v>0</v>
      </c>
      <c r="BF39" s="36">
        <f>39</f>
        <v>39</v>
      </c>
      <c r="BH39" s="36">
        <f>G39*AO39</f>
        <v>0</v>
      </c>
      <c r="BI39" s="36">
        <f>G39*AP39</f>
        <v>0</v>
      </c>
      <c r="BJ39" s="36">
        <f>G39*H39</f>
        <v>0</v>
      </c>
      <c r="BK39" s="36"/>
      <c r="BL39" s="36"/>
      <c r="BW39" s="36">
        <v>12</v>
      </c>
      <c r="BX39" s="3" t="s">
        <v>186</v>
      </c>
    </row>
    <row r="40" spans="1:76" ht="250.8" x14ac:dyDescent="0.3">
      <c r="A40" s="70"/>
      <c r="C40" s="71" t="s">
        <v>140</v>
      </c>
      <c r="D40" s="212" t="s">
        <v>187</v>
      </c>
      <c r="E40" s="213"/>
      <c r="F40" s="213"/>
      <c r="G40" s="213"/>
      <c r="H40" s="213"/>
      <c r="I40" s="213"/>
      <c r="J40" s="213"/>
      <c r="K40" s="213"/>
      <c r="L40" s="214"/>
      <c r="BX40" s="72" t="s">
        <v>187</v>
      </c>
    </row>
    <row r="41" spans="1:76" ht="14.4" x14ac:dyDescent="0.3">
      <c r="A41" s="74" t="s">
        <v>10</v>
      </c>
      <c r="B41" s="75" t="s">
        <v>90</v>
      </c>
      <c r="C41" s="75" t="s">
        <v>10</v>
      </c>
      <c r="D41" s="219" t="s">
        <v>91</v>
      </c>
      <c r="E41" s="220"/>
      <c r="F41" s="76" t="s">
        <v>81</v>
      </c>
      <c r="G41" s="76" t="s">
        <v>81</v>
      </c>
      <c r="H41" s="76" t="s">
        <v>81</v>
      </c>
      <c r="I41" s="77">
        <f>I43+I49</f>
        <v>0</v>
      </c>
      <c r="J41" s="77">
        <f>J43+J49</f>
        <v>0</v>
      </c>
      <c r="K41" s="77">
        <f>K43+K49</f>
        <v>0</v>
      </c>
      <c r="L41" s="78" t="s">
        <v>10</v>
      </c>
    </row>
    <row r="42" spans="1:76" ht="14.4" x14ac:dyDescent="0.3">
      <c r="A42" s="59" t="s">
        <v>10</v>
      </c>
      <c r="B42" s="60" t="s">
        <v>90</v>
      </c>
      <c r="C42" s="60" t="s">
        <v>10</v>
      </c>
      <c r="D42" s="221" t="s">
        <v>167</v>
      </c>
      <c r="E42" s="222"/>
      <c r="F42" s="61" t="s">
        <v>81</v>
      </c>
      <c r="G42" s="61" t="s">
        <v>81</v>
      </c>
      <c r="H42" s="61" t="s">
        <v>81</v>
      </c>
      <c r="I42" s="62">
        <f>I43+I49</f>
        <v>0</v>
      </c>
      <c r="J42" s="62">
        <f>J43+J49</f>
        <v>0</v>
      </c>
      <c r="K42" s="62">
        <f>K43+K49</f>
        <v>0</v>
      </c>
      <c r="L42" s="63" t="s">
        <v>10</v>
      </c>
    </row>
    <row r="43" spans="1:76" ht="14.4" x14ac:dyDescent="0.3">
      <c r="A43" s="64" t="s">
        <v>10</v>
      </c>
      <c r="B43" s="65" t="s">
        <v>90</v>
      </c>
      <c r="C43" s="65" t="s">
        <v>188</v>
      </c>
      <c r="D43" s="223" t="s">
        <v>189</v>
      </c>
      <c r="E43" s="224"/>
      <c r="F43" s="66" t="s">
        <v>81</v>
      </c>
      <c r="G43" s="66" t="s">
        <v>81</v>
      </c>
      <c r="H43" s="66" t="s">
        <v>81</v>
      </c>
      <c r="I43" s="42">
        <f>SUM(I44:I47)</f>
        <v>0</v>
      </c>
      <c r="J43" s="42">
        <f>SUM(J44:J47)</f>
        <v>0</v>
      </c>
      <c r="K43" s="42">
        <f>SUM(K44:K47)</f>
        <v>0</v>
      </c>
      <c r="L43" s="67" t="s">
        <v>10</v>
      </c>
      <c r="AI43" s="48" t="s">
        <v>90</v>
      </c>
      <c r="AS43" s="42">
        <f>SUM(AJ44:AJ47)</f>
        <v>0</v>
      </c>
      <c r="AT43" s="42">
        <f>SUM(AK44:AK47)</f>
        <v>0</v>
      </c>
      <c r="AU43" s="42">
        <f>SUM(AL44:AL47)</f>
        <v>0</v>
      </c>
    </row>
    <row r="44" spans="1:76" ht="14.4" x14ac:dyDescent="0.3">
      <c r="A44" s="1" t="s">
        <v>190</v>
      </c>
      <c r="B44" s="2" t="s">
        <v>90</v>
      </c>
      <c r="C44" s="2" t="s">
        <v>191</v>
      </c>
      <c r="D44" s="112" t="s">
        <v>192</v>
      </c>
      <c r="E44" s="113"/>
      <c r="F44" s="2" t="s">
        <v>193</v>
      </c>
      <c r="G44" s="36">
        <v>0.05</v>
      </c>
      <c r="H44" s="36">
        <v>0</v>
      </c>
      <c r="I44" s="36">
        <f>G44*AO44</f>
        <v>0</v>
      </c>
      <c r="J44" s="36">
        <f>G44*AP44</f>
        <v>0</v>
      </c>
      <c r="K44" s="36">
        <f>G44*H44</f>
        <v>0</v>
      </c>
      <c r="L44" s="68" t="s">
        <v>136</v>
      </c>
      <c r="Z44" s="36">
        <f>IF(AQ44="5",BJ44,0)</f>
        <v>0</v>
      </c>
      <c r="AB44" s="36">
        <f>IF(AQ44="1",BH44,0)</f>
        <v>0</v>
      </c>
      <c r="AC44" s="36">
        <f>IF(AQ44="1",BI44,0)</f>
        <v>0</v>
      </c>
      <c r="AD44" s="36">
        <f>IF(AQ44="7",BH44,0)</f>
        <v>0</v>
      </c>
      <c r="AE44" s="36">
        <f>IF(AQ44="7",BI44,0)</f>
        <v>0</v>
      </c>
      <c r="AF44" s="36">
        <f>IF(AQ44="2",BH44,0)</f>
        <v>0</v>
      </c>
      <c r="AG44" s="36">
        <f>IF(AQ44="2",BI44,0)</f>
        <v>0</v>
      </c>
      <c r="AH44" s="36">
        <f>IF(AQ44="0",BJ44,0)</f>
        <v>0</v>
      </c>
      <c r="AI44" s="48" t="s">
        <v>90</v>
      </c>
      <c r="AJ44" s="36">
        <f>IF(AN44=0,K44,0)</f>
        <v>0</v>
      </c>
      <c r="AK44" s="36">
        <f>IF(AN44=12,K44,0)</f>
        <v>0</v>
      </c>
      <c r="AL44" s="36">
        <f>IF(AN44=21,K44,0)</f>
        <v>0</v>
      </c>
      <c r="AN44" s="36">
        <v>12</v>
      </c>
      <c r="AO44" s="36">
        <f>H44*0</f>
        <v>0</v>
      </c>
      <c r="AP44" s="36">
        <f>H44*(1-0)</f>
        <v>0</v>
      </c>
      <c r="AQ44" s="69" t="s">
        <v>142</v>
      </c>
      <c r="AV44" s="36">
        <f>AW44+AX44</f>
        <v>0</v>
      </c>
      <c r="AW44" s="36">
        <f>G44*AO44</f>
        <v>0</v>
      </c>
      <c r="AX44" s="36">
        <f>G44*AP44</f>
        <v>0</v>
      </c>
      <c r="AY44" s="69" t="s">
        <v>194</v>
      </c>
      <c r="AZ44" s="69" t="s">
        <v>195</v>
      </c>
      <c r="BA44" s="48" t="s">
        <v>196</v>
      </c>
      <c r="BC44" s="36">
        <f>AW44+AX44</f>
        <v>0</v>
      </c>
      <c r="BD44" s="36">
        <f>H44/(100-BE44)*100</f>
        <v>0</v>
      </c>
      <c r="BE44" s="36">
        <v>0</v>
      </c>
      <c r="BF44" s="36">
        <f>44</f>
        <v>44</v>
      </c>
      <c r="BH44" s="36">
        <f>G44*AO44</f>
        <v>0</v>
      </c>
      <c r="BI44" s="36">
        <f>G44*AP44</f>
        <v>0</v>
      </c>
      <c r="BJ44" s="36">
        <f>G44*H44</f>
        <v>0</v>
      </c>
      <c r="BK44" s="36"/>
      <c r="BL44" s="36"/>
      <c r="BW44" s="36">
        <v>12</v>
      </c>
      <c r="BX44" s="3" t="s">
        <v>192</v>
      </c>
    </row>
    <row r="45" spans="1:76" ht="14.4" x14ac:dyDescent="0.3">
      <c r="A45" s="70"/>
      <c r="D45" s="79" t="s">
        <v>197</v>
      </c>
      <c r="E45" s="79" t="s">
        <v>10</v>
      </c>
      <c r="G45" s="80">
        <v>0.05</v>
      </c>
      <c r="L45" s="81"/>
    </row>
    <row r="46" spans="1:76" ht="13.5" customHeight="1" x14ac:dyDescent="0.3">
      <c r="A46" s="70"/>
      <c r="C46" s="73" t="s">
        <v>58</v>
      </c>
      <c r="D46" s="197" t="s">
        <v>198</v>
      </c>
      <c r="E46" s="198"/>
      <c r="F46" s="198"/>
      <c r="G46" s="198"/>
      <c r="H46" s="198"/>
      <c r="I46" s="198"/>
      <c r="J46" s="198"/>
      <c r="K46" s="198"/>
      <c r="L46" s="199"/>
    </row>
    <row r="47" spans="1:76" ht="14.4" x14ac:dyDescent="0.3">
      <c r="A47" s="82" t="s">
        <v>199</v>
      </c>
      <c r="B47" s="83" t="s">
        <v>90</v>
      </c>
      <c r="C47" s="83" t="s">
        <v>200</v>
      </c>
      <c r="D47" s="200" t="s">
        <v>201</v>
      </c>
      <c r="E47" s="201"/>
      <c r="F47" s="83" t="s">
        <v>202</v>
      </c>
      <c r="G47" s="85">
        <v>2</v>
      </c>
      <c r="H47" s="85">
        <v>0</v>
      </c>
      <c r="I47" s="85">
        <f>G47*AO47</f>
        <v>0</v>
      </c>
      <c r="J47" s="85">
        <f>G47*AP47</f>
        <v>0</v>
      </c>
      <c r="K47" s="85">
        <f>G47*H47</f>
        <v>0</v>
      </c>
      <c r="L47" s="86" t="s">
        <v>136</v>
      </c>
      <c r="Z47" s="36">
        <f>IF(AQ47="5",BJ47,0)</f>
        <v>0</v>
      </c>
      <c r="AB47" s="36">
        <f>IF(AQ47="1",BH47,0)</f>
        <v>0</v>
      </c>
      <c r="AC47" s="36">
        <f>IF(AQ47="1",BI47,0)</f>
        <v>0</v>
      </c>
      <c r="AD47" s="36">
        <f>IF(AQ47="7",BH47,0)</f>
        <v>0</v>
      </c>
      <c r="AE47" s="36">
        <f>IF(AQ47="7",BI47,0)</f>
        <v>0</v>
      </c>
      <c r="AF47" s="36">
        <f>IF(AQ47="2",BH47,0)</f>
        <v>0</v>
      </c>
      <c r="AG47" s="36">
        <f>IF(AQ47="2",BI47,0)</f>
        <v>0</v>
      </c>
      <c r="AH47" s="36">
        <f>IF(AQ47="0",BJ47,0)</f>
        <v>0</v>
      </c>
      <c r="AI47" s="48" t="s">
        <v>90</v>
      </c>
      <c r="AJ47" s="85">
        <f>IF(AN47=0,K47,0)</f>
        <v>0</v>
      </c>
      <c r="AK47" s="85">
        <f>IF(AN47=12,K47,0)</f>
        <v>0</v>
      </c>
      <c r="AL47" s="85">
        <f>IF(AN47=21,K47,0)</f>
        <v>0</v>
      </c>
      <c r="AN47" s="36">
        <v>12</v>
      </c>
      <c r="AO47" s="36">
        <f>H47*1</f>
        <v>0</v>
      </c>
      <c r="AP47" s="36">
        <f>H47*(1-1)</f>
        <v>0</v>
      </c>
      <c r="AQ47" s="87" t="s">
        <v>132</v>
      </c>
      <c r="AV47" s="36">
        <f>AW47+AX47</f>
        <v>0</v>
      </c>
      <c r="AW47" s="36">
        <f>G47*AO47</f>
        <v>0</v>
      </c>
      <c r="AX47" s="36">
        <f>G47*AP47</f>
        <v>0</v>
      </c>
      <c r="AY47" s="69" t="s">
        <v>194</v>
      </c>
      <c r="AZ47" s="69" t="s">
        <v>195</v>
      </c>
      <c r="BA47" s="48" t="s">
        <v>196</v>
      </c>
      <c r="BC47" s="36">
        <f>AW47+AX47</f>
        <v>0</v>
      </c>
      <c r="BD47" s="36">
        <f>H47/(100-BE47)*100</f>
        <v>0</v>
      </c>
      <c r="BE47" s="36">
        <v>0</v>
      </c>
      <c r="BF47" s="36">
        <f>47</f>
        <v>47</v>
      </c>
      <c r="BH47" s="85">
        <f>G47*AO47</f>
        <v>0</v>
      </c>
      <c r="BI47" s="85">
        <f>G47*AP47</f>
        <v>0</v>
      </c>
      <c r="BJ47" s="85">
        <f>G47*H47</f>
        <v>0</v>
      </c>
      <c r="BK47" s="85"/>
      <c r="BL47" s="36"/>
      <c r="BW47" s="36">
        <v>12</v>
      </c>
      <c r="BX47" s="84" t="s">
        <v>201</v>
      </c>
    </row>
    <row r="48" spans="1:76" ht="66" x14ac:dyDescent="0.3">
      <c r="A48" s="70"/>
      <c r="C48" s="71" t="s">
        <v>140</v>
      </c>
      <c r="D48" s="212" t="s">
        <v>203</v>
      </c>
      <c r="E48" s="213"/>
      <c r="F48" s="213"/>
      <c r="G48" s="213"/>
      <c r="H48" s="213"/>
      <c r="I48" s="213"/>
      <c r="J48" s="213"/>
      <c r="K48" s="213"/>
      <c r="L48" s="214"/>
      <c r="BX48" s="88" t="s">
        <v>203</v>
      </c>
    </row>
    <row r="49" spans="1:76" ht="14.4" x14ac:dyDescent="0.3">
      <c r="A49" s="64" t="s">
        <v>10</v>
      </c>
      <c r="B49" s="65" t="s">
        <v>90</v>
      </c>
      <c r="C49" s="65" t="s">
        <v>204</v>
      </c>
      <c r="D49" s="223" t="s">
        <v>205</v>
      </c>
      <c r="E49" s="224"/>
      <c r="F49" s="66" t="s">
        <v>81</v>
      </c>
      <c r="G49" s="66" t="s">
        <v>81</v>
      </c>
      <c r="H49" s="66" t="s">
        <v>81</v>
      </c>
      <c r="I49" s="42">
        <f>SUM(I50:I69)</f>
        <v>0</v>
      </c>
      <c r="J49" s="42">
        <f>SUM(J50:J69)</f>
        <v>0</v>
      </c>
      <c r="K49" s="42">
        <f>SUM(K50:K69)</f>
        <v>0</v>
      </c>
      <c r="L49" s="67" t="s">
        <v>10</v>
      </c>
      <c r="AI49" s="48" t="s">
        <v>90</v>
      </c>
      <c r="AS49" s="42">
        <f>SUM(AJ50:AJ69)</f>
        <v>0</v>
      </c>
      <c r="AT49" s="42">
        <f>SUM(AK50:AK69)</f>
        <v>0</v>
      </c>
      <c r="AU49" s="42">
        <f>SUM(AL50:AL69)</f>
        <v>0</v>
      </c>
    </row>
    <row r="50" spans="1:76" ht="14.4" x14ac:dyDescent="0.3">
      <c r="A50" s="1" t="s">
        <v>206</v>
      </c>
      <c r="B50" s="2" t="s">
        <v>90</v>
      </c>
      <c r="C50" s="2" t="s">
        <v>207</v>
      </c>
      <c r="D50" s="112" t="s">
        <v>208</v>
      </c>
      <c r="E50" s="113"/>
      <c r="F50" s="2" t="s">
        <v>202</v>
      </c>
      <c r="G50" s="36">
        <v>4</v>
      </c>
      <c r="H50" s="36">
        <v>0</v>
      </c>
      <c r="I50" s="36">
        <f>G50*AO50</f>
        <v>0</v>
      </c>
      <c r="J50" s="36">
        <f>G50*AP50</f>
        <v>0</v>
      </c>
      <c r="K50" s="36">
        <f>G50*H50</f>
        <v>0</v>
      </c>
      <c r="L50" s="68" t="s">
        <v>136</v>
      </c>
      <c r="Z50" s="36">
        <f>IF(AQ50="5",BJ50,0)</f>
        <v>0</v>
      </c>
      <c r="AB50" s="36">
        <f>IF(AQ50="1",BH50,0)</f>
        <v>0</v>
      </c>
      <c r="AC50" s="36">
        <f>IF(AQ50="1",BI50,0)</f>
        <v>0</v>
      </c>
      <c r="AD50" s="36">
        <f>IF(AQ50="7",BH50,0)</f>
        <v>0</v>
      </c>
      <c r="AE50" s="36">
        <f>IF(AQ50="7",BI50,0)</f>
        <v>0</v>
      </c>
      <c r="AF50" s="36">
        <f>IF(AQ50="2",BH50,0)</f>
        <v>0</v>
      </c>
      <c r="AG50" s="36">
        <f>IF(AQ50="2",BI50,0)</f>
        <v>0</v>
      </c>
      <c r="AH50" s="36">
        <f>IF(AQ50="0",BJ50,0)</f>
        <v>0</v>
      </c>
      <c r="AI50" s="48" t="s">
        <v>90</v>
      </c>
      <c r="AJ50" s="36">
        <f>IF(AN50=0,K50,0)</f>
        <v>0</v>
      </c>
      <c r="AK50" s="36">
        <f>IF(AN50=12,K50,0)</f>
        <v>0</v>
      </c>
      <c r="AL50" s="36">
        <f>IF(AN50=21,K50,0)</f>
        <v>0</v>
      </c>
      <c r="AN50" s="36">
        <v>12</v>
      </c>
      <c r="AO50" s="36">
        <f>H50*0</f>
        <v>0</v>
      </c>
      <c r="AP50" s="36">
        <f>H50*(1-0)</f>
        <v>0</v>
      </c>
      <c r="AQ50" s="69" t="s">
        <v>142</v>
      </c>
      <c r="AV50" s="36">
        <f>AW50+AX50</f>
        <v>0</v>
      </c>
      <c r="AW50" s="36">
        <f>G50*AO50</f>
        <v>0</v>
      </c>
      <c r="AX50" s="36">
        <f>G50*AP50</f>
        <v>0</v>
      </c>
      <c r="AY50" s="69" t="s">
        <v>209</v>
      </c>
      <c r="AZ50" s="69" t="s">
        <v>195</v>
      </c>
      <c r="BA50" s="48" t="s">
        <v>196</v>
      </c>
      <c r="BC50" s="36">
        <f>AW50+AX50</f>
        <v>0</v>
      </c>
      <c r="BD50" s="36">
        <f>H50/(100-BE50)*100</f>
        <v>0</v>
      </c>
      <c r="BE50" s="36">
        <v>0</v>
      </c>
      <c r="BF50" s="36">
        <f>50</f>
        <v>50</v>
      </c>
      <c r="BH50" s="36">
        <f>G50*AO50</f>
        <v>0</v>
      </c>
      <c r="BI50" s="36">
        <f>G50*AP50</f>
        <v>0</v>
      </c>
      <c r="BJ50" s="36">
        <f>G50*H50</f>
        <v>0</v>
      </c>
      <c r="BK50" s="36"/>
      <c r="BL50" s="36"/>
      <c r="BW50" s="36">
        <v>12</v>
      </c>
      <c r="BX50" s="3" t="s">
        <v>208</v>
      </c>
    </row>
    <row r="51" spans="1:76" ht="14.4" x14ac:dyDescent="0.3">
      <c r="A51" s="82" t="s">
        <v>210</v>
      </c>
      <c r="B51" s="83" t="s">
        <v>90</v>
      </c>
      <c r="C51" s="83" t="s">
        <v>211</v>
      </c>
      <c r="D51" s="200" t="s">
        <v>212</v>
      </c>
      <c r="E51" s="201"/>
      <c r="F51" s="83" t="s">
        <v>202</v>
      </c>
      <c r="G51" s="85">
        <v>4</v>
      </c>
      <c r="H51" s="85">
        <v>0</v>
      </c>
      <c r="I51" s="85">
        <f>G51*AO51</f>
        <v>0</v>
      </c>
      <c r="J51" s="85">
        <f>G51*AP51</f>
        <v>0</v>
      </c>
      <c r="K51" s="85">
        <f>G51*H51</f>
        <v>0</v>
      </c>
      <c r="L51" s="86" t="s">
        <v>136</v>
      </c>
      <c r="Z51" s="36">
        <f>IF(AQ51="5",BJ51,0)</f>
        <v>0</v>
      </c>
      <c r="AB51" s="36">
        <f>IF(AQ51="1",BH51,0)</f>
        <v>0</v>
      </c>
      <c r="AC51" s="36">
        <f>IF(AQ51="1",BI51,0)</f>
        <v>0</v>
      </c>
      <c r="AD51" s="36">
        <f>IF(AQ51="7",BH51,0)</f>
        <v>0</v>
      </c>
      <c r="AE51" s="36">
        <f>IF(AQ51="7",BI51,0)</f>
        <v>0</v>
      </c>
      <c r="AF51" s="36">
        <f>IF(AQ51="2",BH51,0)</f>
        <v>0</v>
      </c>
      <c r="AG51" s="36">
        <f>IF(AQ51="2",BI51,0)</f>
        <v>0</v>
      </c>
      <c r="AH51" s="36">
        <f>IF(AQ51="0",BJ51,0)</f>
        <v>0</v>
      </c>
      <c r="AI51" s="48" t="s">
        <v>90</v>
      </c>
      <c r="AJ51" s="85">
        <f>IF(AN51=0,K51,0)</f>
        <v>0</v>
      </c>
      <c r="AK51" s="85">
        <f>IF(AN51=12,K51,0)</f>
        <v>0</v>
      </c>
      <c r="AL51" s="85">
        <f>IF(AN51=21,K51,0)</f>
        <v>0</v>
      </c>
      <c r="AN51" s="36">
        <v>12</v>
      </c>
      <c r="AO51" s="36">
        <f>H51*1</f>
        <v>0</v>
      </c>
      <c r="AP51" s="36">
        <f>H51*(1-1)</f>
        <v>0</v>
      </c>
      <c r="AQ51" s="87" t="s">
        <v>132</v>
      </c>
      <c r="AV51" s="36">
        <f>AW51+AX51</f>
        <v>0</v>
      </c>
      <c r="AW51" s="36">
        <f>G51*AO51</f>
        <v>0</v>
      </c>
      <c r="AX51" s="36">
        <f>G51*AP51</f>
        <v>0</v>
      </c>
      <c r="AY51" s="69" t="s">
        <v>209</v>
      </c>
      <c r="AZ51" s="69" t="s">
        <v>195</v>
      </c>
      <c r="BA51" s="48" t="s">
        <v>196</v>
      </c>
      <c r="BC51" s="36">
        <f>AW51+AX51</f>
        <v>0</v>
      </c>
      <c r="BD51" s="36">
        <f>H51/(100-BE51)*100</f>
        <v>0</v>
      </c>
      <c r="BE51" s="36">
        <v>0</v>
      </c>
      <c r="BF51" s="36">
        <f>51</f>
        <v>51</v>
      </c>
      <c r="BH51" s="85">
        <f>G51*AO51</f>
        <v>0</v>
      </c>
      <c r="BI51" s="85">
        <f>G51*AP51</f>
        <v>0</v>
      </c>
      <c r="BJ51" s="85">
        <f>G51*H51</f>
        <v>0</v>
      </c>
      <c r="BK51" s="85"/>
      <c r="BL51" s="36"/>
      <c r="BW51" s="36">
        <v>12</v>
      </c>
      <c r="BX51" s="84" t="s">
        <v>212</v>
      </c>
    </row>
    <row r="52" spans="1:76" ht="39.6" x14ac:dyDescent="0.3">
      <c r="A52" s="70"/>
      <c r="C52" s="71" t="s">
        <v>140</v>
      </c>
      <c r="D52" s="212" t="s">
        <v>213</v>
      </c>
      <c r="E52" s="213"/>
      <c r="F52" s="213"/>
      <c r="G52" s="213"/>
      <c r="H52" s="213"/>
      <c r="I52" s="213"/>
      <c r="J52" s="213"/>
      <c r="K52" s="213"/>
      <c r="L52" s="214"/>
      <c r="BX52" s="88" t="s">
        <v>213</v>
      </c>
    </row>
    <row r="53" spans="1:76" ht="14.4" x14ac:dyDescent="0.3">
      <c r="A53" s="1" t="s">
        <v>214</v>
      </c>
      <c r="B53" s="2" t="s">
        <v>90</v>
      </c>
      <c r="C53" s="2" t="s">
        <v>215</v>
      </c>
      <c r="D53" s="112" t="s">
        <v>216</v>
      </c>
      <c r="E53" s="113"/>
      <c r="F53" s="2" t="s">
        <v>217</v>
      </c>
      <c r="G53" s="36">
        <v>80</v>
      </c>
      <c r="H53" s="36">
        <v>0</v>
      </c>
      <c r="I53" s="36">
        <f>G53*AO53</f>
        <v>0</v>
      </c>
      <c r="J53" s="36">
        <f>G53*AP53</f>
        <v>0</v>
      </c>
      <c r="K53" s="36">
        <f>G53*H53</f>
        <v>0</v>
      </c>
      <c r="L53" s="68" t="s">
        <v>136</v>
      </c>
      <c r="Z53" s="36">
        <f>IF(AQ53="5",BJ53,0)</f>
        <v>0</v>
      </c>
      <c r="AB53" s="36">
        <f>IF(AQ53="1",BH53,0)</f>
        <v>0</v>
      </c>
      <c r="AC53" s="36">
        <f>IF(AQ53="1",BI53,0)</f>
        <v>0</v>
      </c>
      <c r="AD53" s="36">
        <f>IF(AQ53="7",BH53,0)</f>
        <v>0</v>
      </c>
      <c r="AE53" s="36">
        <f>IF(AQ53="7",BI53,0)</f>
        <v>0</v>
      </c>
      <c r="AF53" s="36">
        <f>IF(AQ53="2",BH53,0)</f>
        <v>0</v>
      </c>
      <c r="AG53" s="36">
        <f>IF(AQ53="2",BI53,0)</f>
        <v>0</v>
      </c>
      <c r="AH53" s="36">
        <f>IF(AQ53="0",BJ53,0)</f>
        <v>0</v>
      </c>
      <c r="AI53" s="48" t="s">
        <v>90</v>
      </c>
      <c r="AJ53" s="36">
        <f>IF(AN53=0,K53,0)</f>
        <v>0</v>
      </c>
      <c r="AK53" s="36">
        <f>IF(AN53=12,K53,0)</f>
        <v>0</v>
      </c>
      <c r="AL53" s="36">
        <f>IF(AN53=21,K53,0)</f>
        <v>0</v>
      </c>
      <c r="AN53" s="36">
        <v>12</v>
      </c>
      <c r="AO53" s="36">
        <f>H53*0</f>
        <v>0</v>
      </c>
      <c r="AP53" s="36">
        <f>H53*(1-0)</f>
        <v>0</v>
      </c>
      <c r="AQ53" s="69" t="s">
        <v>142</v>
      </c>
      <c r="AV53" s="36">
        <f>AW53+AX53</f>
        <v>0</v>
      </c>
      <c r="AW53" s="36">
        <f>G53*AO53</f>
        <v>0</v>
      </c>
      <c r="AX53" s="36">
        <f>G53*AP53</f>
        <v>0</v>
      </c>
      <c r="AY53" s="69" t="s">
        <v>209</v>
      </c>
      <c r="AZ53" s="69" t="s">
        <v>195</v>
      </c>
      <c r="BA53" s="48" t="s">
        <v>196</v>
      </c>
      <c r="BC53" s="36">
        <f>AW53+AX53</f>
        <v>0</v>
      </c>
      <c r="BD53" s="36">
        <f>H53/(100-BE53)*100</f>
        <v>0</v>
      </c>
      <c r="BE53" s="36">
        <v>0</v>
      </c>
      <c r="BF53" s="36">
        <f>53</f>
        <v>53</v>
      </c>
      <c r="BH53" s="36">
        <f>G53*AO53</f>
        <v>0</v>
      </c>
      <c r="BI53" s="36">
        <f>G53*AP53</f>
        <v>0</v>
      </c>
      <c r="BJ53" s="36">
        <f>G53*H53</f>
        <v>0</v>
      </c>
      <c r="BK53" s="36"/>
      <c r="BL53" s="36"/>
      <c r="BW53" s="36">
        <v>12</v>
      </c>
      <c r="BX53" s="3" t="s">
        <v>216</v>
      </c>
    </row>
    <row r="54" spans="1:76" ht="14.4" x14ac:dyDescent="0.3">
      <c r="A54" s="82" t="s">
        <v>218</v>
      </c>
      <c r="B54" s="83" t="s">
        <v>90</v>
      </c>
      <c r="C54" s="83" t="s">
        <v>219</v>
      </c>
      <c r="D54" s="200" t="s">
        <v>220</v>
      </c>
      <c r="E54" s="201"/>
      <c r="F54" s="83" t="s">
        <v>217</v>
      </c>
      <c r="G54" s="85">
        <v>80</v>
      </c>
      <c r="H54" s="85">
        <v>0</v>
      </c>
      <c r="I54" s="85">
        <f>G54*AO54</f>
        <v>0</v>
      </c>
      <c r="J54" s="85">
        <f>G54*AP54</f>
        <v>0</v>
      </c>
      <c r="K54" s="85">
        <f>G54*H54</f>
        <v>0</v>
      </c>
      <c r="L54" s="86" t="s">
        <v>136</v>
      </c>
      <c r="Z54" s="36">
        <f>IF(AQ54="5",BJ54,0)</f>
        <v>0</v>
      </c>
      <c r="AB54" s="36">
        <f>IF(AQ54="1",BH54,0)</f>
        <v>0</v>
      </c>
      <c r="AC54" s="36">
        <f>IF(AQ54="1",BI54,0)</f>
        <v>0</v>
      </c>
      <c r="AD54" s="36">
        <f>IF(AQ54="7",BH54,0)</f>
        <v>0</v>
      </c>
      <c r="AE54" s="36">
        <f>IF(AQ54="7",BI54,0)</f>
        <v>0</v>
      </c>
      <c r="AF54" s="36">
        <f>IF(AQ54="2",BH54,0)</f>
        <v>0</v>
      </c>
      <c r="AG54" s="36">
        <f>IF(AQ54="2",BI54,0)</f>
        <v>0</v>
      </c>
      <c r="AH54" s="36">
        <f>IF(AQ54="0",BJ54,0)</f>
        <v>0</v>
      </c>
      <c r="AI54" s="48" t="s">
        <v>90</v>
      </c>
      <c r="AJ54" s="85">
        <f>IF(AN54=0,K54,0)</f>
        <v>0</v>
      </c>
      <c r="AK54" s="85">
        <f>IF(AN54=12,K54,0)</f>
        <v>0</v>
      </c>
      <c r="AL54" s="85">
        <f>IF(AN54=21,K54,0)</f>
        <v>0</v>
      </c>
      <c r="AN54" s="36">
        <v>12</v>
      </c>
      <c r="AO54" s="36">
        <f>H54*1</f>
        <v>0</v>
      </c>
      <c r="AP54" s="36">
        <f>H54*(1-1)</f>
        <v>0</v>
      </c>
      <c r="AQ54" s="87" t="s">
        <v>132</v>
      </c>
      <c r="AV54" s="36">
        <f>AW54+AX54</f>
        <v>0</v>
      </c>
      <c r="AW54" s="36">
        <f>G54*AO54</f>
        <v>0</v>
      </c>
      <c r="AX54" s="36">
        <f>G54*AP54</f>
        <v>0</v>
      </c>
      <c r="AY54" s="69" t="s">
        <v>209</v>
      </c>
      <c r="AZ54" s="69" t="s">
        <v>195</v>
      </c>
      <c r="BA54" s="48" t="s">
        <v>196</v>
      </c>
      <c r="BC54" s="36">
        <f>AW54+AX54</f>
        <v>0</v>
      </c>
      <c r="BD54" s="36">
        <f>H54/(100-BE54)*100</f>
        <v>0</v>
      </c>
      <c r="BE54" s="36">
        <v>0</v>
      </c>
      <c r="BF54" s="36">
        <f>54</f>
        <v>54</v>
      </c>
      <c r="BH54" s="85">
        <f>G54*AO54</f>
        <v>0</v>
      </c>
      <c r="BI54" s="85">
        <f>G54*AP54</f>
        <v>0</v>
      </c>
      <c r="BJ54" s="85">
        <f>G54*H54</f>
        <v>0</v>
      </c>
      <c r="BK54" s="85"/>
      <c r="BL54" s="36"/>
      <c r="BW54" s="36">
        <v>12</v>
      </c>
      <c r="BX54" s="84" t="s">
        <v>220</v>
      </c>
    </row>
    <row r="55" spans="1:76" ht="66" x14ac:dyDescent="0.3">
      <c r="A55" s="70"/>
      <c r="C55" s="71" t="s">
        <v>140</v>
      </c>
      <c r="D55" s="212" t="s">
        <v>221</v>
      </c>
      <c r="E55" s="213"/>
      <c r="F55" s="213"/>
      <c r="G55" s="213"/>
      <c r="H55" s="213"/>
      <c r="I55" s="213"/>
      <c r="J55" s="213"/>
      <c r="K55" s="213"/>
      <c r="L55" s="214"/>
      <c r="BX55" s="88" t="s">
        <v>221</v>
      </c>
    </row>
    <row r="56" spans="1:76" ht="14.4" x14ac:dyDescent="0.3">
      <c r="A56" s="1" t="s">
        <v>222</v>
      </c>
      <c r="B56" s="2" t="s">
        <v>90</v>
      </c>
      <c r="C56" s="2" t="s">
        <v>223</v>
      </c>
      <c r="D56" s="112" t="s">
        <v>224</v>
      </c>
      <c r="E56" s="113"/>
      <c r="F56" s="2" t="s">
        <v>217</v>
      </c>
      <c r="G56" s="36">
        <v>20</v>
      </c>
      <c r="H56" s="36">
        <v>0</v>
      </c>
      <c r="I56" s="36">
        <f t="shared" ref="I56:I65" si="0">G56*AO56</f>
        <v>0</v>
      </c>
      <c r="J56" s="36">
        <f t="shared" ref="J56:J65" si="1">G56*AP56</f>
        <v>0</v>
      </c>
      <c r="K56" s="36">
        <f t="shared" ref="K56:K65" si="2">G56*H56</f>
        <v>0</v>
      </c>
      <c r="L56" s="68" t="s">
        <v>136</v>
      </c>
      <c r="Z56" s="36">
        <f t="shared" ref="Z56:Z65" si="3">IF(AQ56="5",BJ56,0)</f>
        <v>0</v>
      </c>
      <c r="AB56" s="36">
        <f t="shared" ref="AB56:AB65" si="4">IF(AQ56="1",BH56,0)</f>
        <v>0</v>
      </c>
      <c r="AC56" s="36">
        <f t="shared" ref="AC56:AC65" si="5">IF(AQ56="1",BI56,0)</f>
        <v>0</v>
      </c>
      <c r="AD56" s="36">
        <f t="shared" ref="AD56:AD65" si="6">IF(AQ56="7",BH56,0)</f>
        <v>0</v>
      </c>
      <c r="AE56" s="36">
        <f t="shared" ref="AE56:AE65" si="7">IF(AQ56="7",BI56,0)</f>
        <v>0</v>
      </c>
      <c r="AF56" s="36">
        <f t="shared" ref="AF56:AF65" si="8">IF(AQ56="2",BH56,0)</f>
        <v>0</v>
      </c>
      <c r="AG56" s="36">
        <f t="shared" ref="AG56:AG65" si="9">IF(AQ56="2",BI56,0)</f>
        <v>0</v>
      </c>
      <c r="AH56" s="36">
        <f t="shared" ref="AH56:AH65" si="10">IF(AQ56="0",BJ56,0)</f>
        <v>0</v>
      </c>
      <c r="AI56" s="48" t="s">
        <v>90</v>
      </c>
      <c r="AJ56" s="36">
        <f t="shared" ref="AJ56:AJ65" si="11">IF(AN56=0,K56,0)</f>
        <v>0</v>
      </c>
      <c r="AK56" s="36">
        <f t="shared" ref="AK56:AK65" si="12">IF(AN56=12,K56,0)</f>
        <v>0</v>
      </c>
      <c r="AL56" s="36">
        <f t="shared" ref="AL56:AL65" si="13">IF(AN56=21,K56,0)</f>
        <v>0</v>
      </c>
      <c r="AN56" s="36">
        <v>12</v>
      </c>
      <c r="AO56" s="36">
        <f>H56*0</f>
        <v>0</v>
      </c>
      <c r="AP56" s="36">
        <f>H56*(1-0)</f>
        <v>0</v>
      </c>
      <c r="AQ56" s="69" t="s">
        <v>142</v>
      </c>
      <c r="AV56" s="36">
        <f t="shared" ref="AV56:AV65" si="14">AW56+AX56</f>
        <v>0</v>
      </c>
      <c r="AW56" s="36">
        <f t="shared" ref="AW56:AW65" si="15">G56*AO56</f>
        <v>0</v>
      </c>
      <c r="AX56" s="36">
        <f t="shared" ref="AX56:AX65" si="16">G56*AP56</f>
        <v>0</v>
      </c>
      <c r="AY56" s="69" t="s">
        <v>209</v>
      </c>
      <c r="AZ56" s="69" t="s">
        <v>195</v>
      </c>
      <c r="BA56" s="48" t="s">
        <v>196</v>
      </c>
      <c r="BC56" s="36">
        <f t="shared" ref="BC56:BC65" si="17">AW56+AX56</f>
        <v>0</v>
      </c>
      <c r="BD56" s="36">
        <f t="shared" ref="BD56:BD65" si="18">H56/(100-BE56)*100</f>
        <v>0</v>
      </c>
      <c r="BE56" s="36">
        <v>0</v>
      </c>
      <c r="BF56" s="36">
        <f>56</f>
        <v>56</v>
      </c>
      <c r="BH56" s="36">
        <f t="shared" ref="BH56:BH65" si="19">G56*AO56</f>
        <v>0</v>
      </c>
      <c r="BI56" s="36">
        <f t="shared" ref="BI56:BI65" si="20">G56*AP56</f>
        <v>0</v>
      </c>
      <c r="BJ56" s="36">
        <f t="shared" ref="BJ56:BJ65" si="21">G56*H56</f>
        <v>0</v>
      </c>
      <c r="BK56" s="36"/>
      <c r="BL56" s="36"/>
      <c r="BW56" s="36">
        <v>12</v>
      </c>
      <c r="BX56" s="3" t="s">
        <v>224</v>
      </c>
    </row>
    <row r="57" spans="1:76" ht="14.4" x14ac:dyDescent="0.3">
      <c r="A57" s="82" t="s">
        <v>225</v>
      </c>
      <c r="B57" s="83" t="s">
        <v>90</v>
      </c>
      <c r="C57" s="83" t="s">
        <v>226</v>
      </c>
      <c r="D57" s="200" t="s">
        <v>227</v>
      </c>
      <c r="E57" s="201"/>
      <c r="F57" s="83" t="s">
        <v>217</v>
      </c>
      <c r="G57" s="85">
        <v>20</v>
      </c>
      <c r="H57" s="85">
        <v>0</v>
      </c>
      <c r="I57" s="85">
        <f t="shared" si="0"/>
        <v>0</v>
      </c>
      <c r="J57" s="85">
        <f t="shared" si="1"/>
        <v>0</v>
      </c>
      <c r="K57" s="85">
        <f t="shared" si="2"/>
        <v>0</v>
      </c>
      <c r="L57" s="86" t="s">
        <v>174</v>
      </c>
      <c r="Z57" s="36">
        <f t="shared" si="3"/>
        <v>0</v>
      </c>
      <c r="AB57" s="36">
        <f t="shared" si="4"/>
        <v>0</v>
      </c>
      <c r="AC57" s="36">
        <f t="shared" si="5"/>
        <v>0</v>
      </c>
      <c r="AD57" s="36">
        <f t="shared" si="6"/>
        <v>0</v>
      </c>
      <c r="AE57" s="36">
        <f t="shared" si="7"/>
        <v>0</v>
      </c>
      <c r="AF57" s="36">
        <f t="shared" si="8"/>
        <v>0</v>
      </c>
      <c r="AG57" s="36">
        <f t="shared" si="9"/>
        <v>0</v>
      </c>
      <c r="AH57" s="36">
        <f t="shared" si="10"/>
        <v>0</v>
      </c>
      <c r="AI57" s="48" t="s">
        <v>90</v>
      </c>
      <c r="AJ57" s="85">
        <f t="shared" si="11"/>
        <v>0</v>
      </c>
      <c r="AK57" s="85">
        <f t="shared" si="12"/>
        <v>0</v>
      </c>
      <c r="AL57" s="85">
        <f t="shared" si="13"/>
        <v>0</v>
      </c>
      <c r="AN57" s="36">
        <v>12</v>
      </c>
      <c r="AO57" s="36">
        <f>H57*1</f>
        <v>0</v>
      </c>
      <c r="AP57" s="36">
        <f>H57*(1-1)</f>
        <v>0</v>
      </c>
      <c r="AQ57" s="87" t="s">
        <v>132</v>
      </c>
      <c r="AV57" s="36">
        <f t="shared" si="14"/>
        <v>0</v>
      </c>
      <c r="AW57" s="36">
        <f t="shared" si="15"/>
        <v>0</v>
      </c>
      <c r="AX57" s="36">
        <f t="shared" si="16"/>
        <v>0</v>
      </c>
      <c r="AY57" s="69" t="s">
        <v>209</v>
      </c>
      <c r="AZ57" s="69" t="s">
        <v>195</v>
      </c>
      <c r="BA57" s="48" t="s">
        <v>196</v>
      </c>
      <c r="BC57" s="36">
        <f t="shared" si="17"/>
        <v>0</v>
      </c>
      <c r="BD57" s="36">
        <f t="shared" si="18"/>
        <v>0</v>
      </c>
      <c r="BE57" s="36">
        <v>0</v>
      </c>
      <c r="BF57" s="36">
        <f>57</f>
        <v>57</v>
      </c>
      <c r="BH57" s="85">
        <f t="shared" si="19"/>
        <v>0</v>
      </c>
      <c r="BI57" s="85">
        <f t="shared" si="20"/>
        <v>0</v>
      </c>
      <c r="BJ57" s="85">
        <f t="shared" si="21"/>
        <v>0</v>
      </c>
      <c r="BK57" s="85"/>
      <c r="BL57" s="36"/>
      <c r="BW57" s="36">
        <v>12</v>
      </c>
      <c r="BX57" s="84" t="s">
        <v>227</v>
      </c>
    </row>
    <row r="58" spans="1:76" ht="14.4" x14ac:dyDescent="0.3">
      <c r="A58" s="1" t="s">
        <v>228</v>
      </c>
      <c r="B58" s="2" t="s">
        <v>90</v>
      </c>
      <c r="C58" s="2" t="s">
        <v>229</v>
      </c>
      <c r="D58" s="112" t="s">
        <v>230</v>
      </c>
      <c r="E58" s="113"/>
      <c r="F58" s="2" t="s">
        <v>202</v>
      </c>
      <c r="G58" s="36">
        <v>5</v>
      </c>
      <c r="H58" s="36">
        <v>0</v>
      </c>
      <c r="I58" s="36">
        <f t="shared" si="0"/>
        <v>0</v>
      </c>
      <c r="J58" s="36">
        <f t="shared" si="1"/>
        <v>0</v>
      </c>
      <c r="K58" s="36">
        <f t="shared" si="2"/>
        <v>0</v>
      </c>
      <c r="L58" s="68" t="s">
        <v>136</v>
      </c>
      <c r="Z58" s="36">
        <f t="shared" si="3"/>
        <v>0</v>
      </c>
      <c r="AB58" s="36">
        <f t="shared" si="4"/>
        <v>0</v>
      </c>
      <c r="AC58" s="36">
        <f t="shared" si="5"/>
        <v>0</v>
      </c>
      <c r="AD58" s="36">
        <f t="shared" si="6"/>
        <v>0</v>
      </c>
      <c r="AE58" s="36">
        <f t="shared" si="7"/>
        <v>0</v>
      </c>
      <c r="AF58" s="36">
        <f t="shared" si="8"/>
        <v>0</v>
      </c>
      <c r="AG58" s="36">
        <f t="shared" si="9"/>
        <v>0</v>
      </c>
      <c r="AH58" s="36">
        <f t="shared" si="10"/>
        <v>0</v>
      </c>
      <c r="AI58" s="48" t="s">
        <v>90</v>
      </c>
      <c r="AJ58" s="36">
        <f t="shared" si="11"/>
        <v>0</v>
      </c>
      <c r="AK58" s="36">
        <f t="shared" si="12"/>
        <v>0</v>
      </c>
      <c r="AL58" s="36">
        <f t="shared" si="13"/>
        <v>0</v>
      </c>
      <c r="AN58" s="36">
        <v>12</v>
      </c>
      <c r="AO58" s="36">
        <f>H58*0</f>
        <v>0</v>
      </c>
      <c r="AP58" s="36">
        <f>H58*(1-0)</f>
        <v>0</v>
      </c>
      <c r="AQ58" s="69" t="s">
        <v>142</v>
      </c>
      <c r="AV58" s="36">
        <f t="shared" si="14"/>
        <v>0</v>
      </c>
      <c r="AW58" s="36">
        <f t="shared" si="15"/>
        <v>0</v>
      </c>
      <c r="AX58" s="36">
        <f t="shared" si="16"/>
        <v>0</v>
      </c>
      <c r="AY58" s="69" t="s">
        <v>209</v>
      </c>
      <c r="AZ58" s="69" t="s">
        <v>195</v>
      </c>
      <c r="BA58" s="48" t="s">
        <v>196</v>
      </c>
      <c r="BC58" s="36">
        <f t="shared" si="17"/>
        <v>0</v>
      </c>
      <c r="BD58" s="36">
        <f t="shared" si="18"/>
        <v>0</v>
      </c>
      <c r="BE58" s="36">
        <v>0</v>
      </c>
      <c r="BF58" s="36">
        <f>58</f>
        <v>58</v>
      </c>
      <c r="BH58" s="36">
        <f t="shared" si="19"/>
        <v>0</v>
      </c>
      <c r="BI58" s="36">
        <f t="shared" si="20"/>
        <v>0</v>
      </c>
      <c r="BJ58" s="36">
        <f t="shared" si="21"/>
        <v>0</v>
      </c>
      <c r="BK58" s="36"/>
      <c r="BL58" s="36"/>
      <c r="BW58" s="36">
        <v>12</v>
      </c>
      <c r="BX58" s="3" t="s">
        <v>230</v>
      </c>
    </row>
    <row r="59" spans="1:76" ht="14.4" x14ac:dyDescent="0.3">
      <c r="A59" s="1" t="s">
        <v>231</v>
      </c>
      <c r="B59" s="2" t="s">
        <v>90</v>
      </c>
      <c r="C59" s="2" t="s">
        <v>232</v>
      </c>
      <c r="D59" s="112" t="s">
        <v>233</v>
      </c>
      <c r="E59" s="113"/>
      <c r="F59" s="2" t="s">
        <v>217</v>
      </c>
      <c r="G59" s="36">
        <v>500</v>
      </c>
      <c r="H59" s="36">
        <v>0</v>
      </c>
      <c r="I59" s="36">
        <f t="shared" si="0"/>
        <v>0</v>
      </c>
      <c r="J59" s="36">
        <f t="shared" si="1"/>
        <v>0</v>
      </c>
      <c r="K59" s="36">
        <f t="shared" si="2"/>
        <v>0</v>
      </c>
      <c r="L59" s="68" t="s">
        <v>136</v>
      </c>
      <c r="Z59" s="36">
        <f t="shared" si="3"/>
        <v>0</v>
      </c>
      <c r="AB59" s="36">
        <f t="shared" si="4"/>
        <v>0</v>
      </c>
      <c r="AC59" s="36">
        <f t="shared" si="5"/>
        <v>0</v>
      </c>
      <c r="AD59" s="36">
        <f t="shared" si="6"/>
        <v>0</v>
      </c>
      <c r="AE59" s="36">
        <f t="shared" si="7"/>
        <v>0</v>
      </c>
      <c r="AF59" s="36">
        <f t="shared" si="8"/>
        <v>0</v>
      </c>
      <c r="AG59" s="36">
        <f t="shared" si="9"/>
        <v>0</v>
      </c>
      <c r="AH59" s="36">
        <f t="shared" si="10"/>
        <v>0</v>
      </c>
      <c r="AI59" s="48" t="s">
        <v>90</v>
      </c>
      <c r="AJ59" s="36">
        <f t="shared" si="11"/>
        <v>0</v>
      </c>
      <c r="AK59" s="36">
        <f t="shared" si="12"/>
        <v>0</v>
      </c>
      <c r="AL59" s="36">
        <f t="shared" si="13"/>
        <v>0</v>
      </c>
      <c r="AN59" s="36">
        <v>12</v>
      </c>
      <c r="AO59" s="36">
        <f>H59*0</f>
        <v>0</v>
      </c>
      <c r="AP59" s="36">
        <f>H59*(1-0)</f>
        <v>0</v>
      </c>
      <c r="AQ59" s="69" t="s">
        <v>142</v>
      </c>
      <c r="AV59" s="36">
        <f t="shared" si="14"/>
        <v>0</v>
      </c>
      <c r="AW59" s="36">
        <f t="shared" si="15"/>
        <v>0</v>
      </c>
      <c r="AX59" s="36">
        <f t="shared" si="16"/>
        <v>0</v>
      </c>
      <c r="AY59" s="69" t="s">
        <v>209</v>
      </c>
      <c r="AZ59" s="69" t="s">
        <v>195</v>
      </c>
      <c r="BA59" s="48" t="s">
        <v>196</v>
      </c>
      <c r="BC59" s="36">
        <f t="shared" si="17"/>
        <v>0</v>
      </c>
      <c r="BD59" s="36">
        <f t="shared" si="18"/>
        <v>0</v>
      </c>
      <c r="BE59" s="36">
        <v>0</v>
      </c>
      <c r="BF59" s="36">
        <f>59</f>
        <v>59</v>
      </c>
      <c r="BH59" s="36">
        <f t="shared" si="19"/>
        <v>0</v>
      </c>
      <c r="BI59" s="36">
        <f t="shared" si="20"/>
        <v>0</v>
      </c>
      <c r="BJ59" s="36">
        <f t="shared" si="21"/>
        <v>0</v>
      </c>
      <c r="BK59" s="36"/>
      <c r="BL59" s="36"/>
      <c r="BW59" s="36">
        <v>12</v>
      </c>
      <c r="BX59" s="3" t="s">
        <v>233</v>
      </c>
    </row>
    <row r="60" spans="1:76" ht="14.4" x14ac:dyDescent="0.3">
      <c r="A60" s="82" t="s">
        <v>234</v>
      </c>
      <c r="B60" s="83" t="s">
        <v>90</v>
      </c>
      <c r="C60" s="83" t="s">
        <v>235</v>
      </c>
      <c r="D60" s="200" t="s">
        <v>236</v>
      </c>
      <c r="E60" s="201"/>
      <c r="F60" s="83" t="s">
        <v>217</v>
      </c>
      <c r="G60" s="85">
        <v>500</v>
      </c>
      <c r="H60" s="85">
        <v>0</v>
      </c>
      <c r="I60" s="85">
        <f t="shared" si="0"/>
        <v>0</v>
      </c>
      <c r="J60" s="85">
        <f t="shared" si="1"/>
        <v>0</v>
      </c>
      <c r="K60" s="85">
        <f t="shared" si="2"/>
        <v>0</v>
      </c>
      <c r="L60" s="86" t="s">
        <v>174</v>
      </c>
      <c r="Z60" s="36">
        <f t="shared" si="3"/>
        <v>0</v>
      </c>
      <c r="AB60" s="36">
        <f t="shared" si="4"/>
        <v>0</v>
      </c>
      <c r="AC60" s="36">
        <f t="shared" si="5"/>
        <v>0</v>
      </c>
      <c r="AD60" s="36">
        <f t="shared" si="6"/>
        <v>0</v>
      </c>
      <c r="AE60" s="36">
        <f t="shared" si="7"/>
        <v>0</v>
      </c>
      <c r="AF60" s="36">
        <f t="shared" si="8"/>
        <v>0</v>
      </c>
      <c r="AG60" s="36">
        <f t="shared" si="9"/>
        <v>0</v>
      </c>
      <c r="AH60" s="36">
        <f t="shared" si="10"/>
        <v>0</v>
      </c>
      <c r="AI60" s="48" t="s">
        <v>90</v>
      </c>
      <c r="AJ60" s="85">
        <f t="shared" si="11"/>
        <v>0</v>
      </c>
      <c r="AK60" s="85">
        <f t="shared" si="12"/>
        <v>0</v>
      </c>
      <c r="AL60" s="85">
        <f t="shared" si="13"/>
        <v>0</v>
      </c>
      <c r="AN60" s="36">
        <v>12</v>
      </c>
      <c r="AO60" s="36">
        <f>H60*1</f>
        <v>0</v>
      </c>
      <c r="AP60" s="36">
        <f>H60*(1-1)</f>
        <v>0</v>
      </c>
      <c r="AQ60" s="87" t="s">
        <v>132</v>
      </c>
      <c r="AV60" s="36">
        <f t="shared" si="14"/>
        <v>0</v>
      </c>
      <c r="AW60" s="36">
        <f t="shared" si="15"/>
        <v>0</v>
      </c>
      <c r="AX60" s="36">
        <f t="shared" si="16"/>
        <v>0</v>
      </c>
      <c r="AY60" s="69" t="s">
        <v>209</v>
      </c>
      <c r="AZ60" s="69" t="s">
        <v>195</v>
      </c>
      <c r="BA60" s="48" t="s">
        <v>196</v>
      </c>
      <c r="BC60" s="36">
        <f t="shared" si="17"/>
        <v>0</v>
      </c>
      <c r="BD60" s="36">
        <f t="shared" si="18"/>
        <v>0</v>
      </c>
      <c r="BE60" s="36">
        <v>0</v>
      </c>
      <c r="BF60" s="36">
        <f>60</f>
        <v>60</v>
      </c>
      <c r="BH60" s="85">
        <f t="shared" si="19"/>
        <v>0</v>
      </c>
      <c r="BI60" s="85">
        <f t="shared" si="20"/>
        <v>0</v>
      </c>
      <c r="BJ60" s="85">
        <f t="shared" si="21"/>
        <v>0</v>
      </c>
      <c r="BK60" s="85"/>
      <c r="BL60" s="36"/>
      <c r="BW60" s="36">
        <v>12</v>
      </c>
      <c r="BX60" s="84" t="s">
        <v>236</v>
      </c>
    </row>
    <row r="61" spans="1:76" ht="14.4" x14ac:dyDescent="0.3">
      <c r="A61" s="1" t="s">
        <v>237</v>
      </c>
      <c r="B61" s="2" t="s">
        <v>90</v>
      </c>
      <c r="C61" s="2" t="s">
        <v>238</v>
      </c>
      <c r="D61" s="112" t="s">
        <v>239</v>
      </c>
      <c r="E61" s="113"/>
      <c r="F61" s="2" t="s">
        <v>202</v>
      </c>
      <c r="G61" s="36">
        <v>4</v>
      </c>
      <c r="H61" s="36">
        <v>0</v>
      </c>
      <c r="I61" s="36">
        <f t="shared" si="0"/>
        <v>0</v>
      </c>
      <c r="J61" s="36">
        <f t="shared" si="1"/>
        <v>0</v>
      </c>
      <c r="K61" s="36">
        <f t="shared" si="2"/>
        <v>0</v>
      </c>
      <c r="L61" s="68" t="s">
        <v>136</v>
      </c>
      <c r="Z61" s="36">
        <f t="shared" si="3"/>
        <v>0</v>
      </c>
      <c r="AB61" s="36">
        <f t="shared" si="4"/>
        <v>0</v>
      </c>
      <c r="AC61" s="36">
        <f t="shared" si="5"/>
        <v>0</v>
      </c>
      <c r="AD61" s="36">
        <f t="shared" si="6"/>
        <v>0</v>
      </c>
      <c r="AE61" s="36">
        <f t="shared" si="7"/>
        <v>0</v>
      </c>
      <c r="AF61" s="36">
        <f t="shared" si="8"/>
        <v>0</v>
      </c>
      <c r="AG61" s="36">
        <f t="shared" si="9"/>
        <v>0</v>
      </c>
      <c r="AH61" s="36">
        <f t="shared" si="10"/>
        <v>0</v>
      </c>
      <c r="AI61" s="48" t="s">
        <v>90</v>
      </c>
      <c r="AJ61" s="36">
        <f t="shared" si="11"/>
        <v>0</v>
      </c>
      <c r="AK61" s="36">
        <f t="shared" si="12"/>
        <v>0</v>
      </c>
      <c r="AL61" s="36">
        <f t="shared" si="13"/>
        <v>0</v>
      </c>
      <c r="AN61" s="36">
        <v>12</v>
      </c>
      <c r="AO61" s="36">
        <f>H61*0</f>
        <v>0</v>
      </c>
      <c r="AP61" s="36">
        <f>H61*(1-0)</f>
        <v>0</v>
      </c>
      <c r="AQ61" s="69" t="s">
        <v>142</v>
      </c>
      <c r="AV61" s="36">
        <f t="shared" si="14"/>
        <v>0</v>
      </c>
      <c r="AW61" s="36">
        <f t="shared" si="15"/>
        <v>0</v>
      </c>
      <c r="AX61" s="36">
        <f t="shared" si="16"/>
        <v>0</v>
      </c>
      <c r="AY61" s="69" t="s">
        <v>209</v>
      </c>
      <c r="AZ61" s="69" t="s">
        <v>195</v>
      </c>
      <c r="BA61" s="48" t="s">
        <v>196</v>
      </c>
      <c r="BC61" s="36">
        <f t="shared" si="17"/>
        <v>0</v>
      </c>
      <c r="BD61" s="36">
        <f t="shared" si="18"/>
        <v>0</v>
      </c>
      <c r="BE61" s="36">
        <v>0</v>
      </c>
      <c r="BF61" s="36">
        <f>61</f>
        <v>61</v>
      </c>
      <c r="BH61" s="36">
        <f t="shared" si="19"/>
        <v>0</v>
      </c>
      <c r="BI61" s="36">
        <f t="shared" si="20"/>
        <v>0</v>
      </c>
      <c r="BJ61" s="36">
        <f t="shared" si="21"/>
        <v>0</v>
      </c>
      <c r="BK61" s="36"/>
      <c r="BL61" s="36"/>
      <c r="BW61" s="36">
        <v>12</v>
      </c>
      <c r="BX61" s="3" t="s">
        <v>239</v>
      </c>
    </row>
    <row r="62" spans="1:76" ht="26.4" x14ac:dyDescent="0.3">
      <c r="A62" s="82" t="s">
        <v>240</v>
      </c>
      <c r="B62" s="83" t="s">
        <v>90</v>
      </c>
      <c r="C62" s="83" t="s">
        <v>241</v>
      </c>
      <c r="D62" s="200" t="s">
        <v>242</v>
      </c>
      <c r="E62" s="201"/>
      <c r="F62" s="83" t="s">
        <v>202</v>
      </c>
      <c r="G62" s="85">
        <v>4</v>
      </c>
      <c r="H62" s="85">
        <v>0</v>
      </c>
      <c r="I62" s="85">
        <f t="shared" si="0"/>
        <v>0</v>
      </c>
      <c r="J62" s="85">
        <f t="shared" si="1"/>
        <v>0</v>
      </c>
      <c r="K62" s="85">
        <f t="shared" si="2"/>
        <v>0</v>
      </c>
      <c r="L62" s="86" t="s">
        <v>174</v>
      </c>
      <c r="Z62" s="36">
        <f t="shared" si="3"/>
        <v>0</v>
      </c>
      <c r="AB62" s="36">
        <f t="shared" si="4"/>
        <v>0</v>
      </c>
      <c r="AC62" s="36">
        <f t="shared" si="5"/>
        <v>0</v>
      </c>
      <c r="AD62" s="36">
        <f t="shared" si="6"/>
        <v>0</v>
      </c>
      <c r="AE62" s="36">
        <f t="shared" si="7"/>
        <v>0</v>
      </c>
      <c r="AF62" s="36">
        <f t="shared" si="8"/>
        <v>0</v>
      </c>
      <c r="AG62" s="36">
        <f t="shared" si="9"/>
        <v>0</v>
      </c>
      <c r="AH62" s="36">
        <f t="shared" si="10"/>
        <v>0</v>
      </c>
      <c r="AI62" s="48" t="s">
        <v>90</v>
      </c>
      <c r="AJ62" s="85">
        <f t="shared" si="11"/>
        <v>0</v>
      </c>
      <c r="AK62" s="85">
        <f t="shared" si="12"/>
        <v>0</v>
      </c>
      <c r="AL62" s="85">
        <f t="shared" si="13"/>
        <v>0</v>
      </c>
      <c r="AN62" s="36">
        <v>12</v>
      </c>
      <c r="AO62" s="36">
        <f>H62*1</f>
        <v>0</v>
      </c>
      <c r="AP62" s="36">
        <f>H62*(1-1)</f>
        <v>0</v>
      </c>
      <c r="AQ62" s="87" t="s">
        <v>132</v>
      </c>
      <c r="AV62" s="36">
        <f t="shared" si="14"/>
        <v>0</v>
      </c>
      <c r="AW62" s="36">
        <f t="shared" si="15"/>
        <v>0</v>
      </c>
      <c r="AX62" s="36">
        <f t="shared" si="16"/>
        <v>0</v>
      </c>
      <c r="AY62" s="69" t="s">
        <v>209</v>
      </c>
      <c r="AZ62" s="69" t="s">
        <v>195</v>
      </c>
      <c r="BA62" s="48" t="s">
        <v>196</v>
      </c>
      <c r="BC62" s="36">
        <f t="shared" si="17"/>
        <v>0</v>
      </c>
      <c r="BD62" s="36">
        <f t="shared" si="18"/>
        <v>0</v>
      </c>
      <c r="BE62" s="36">
        <v>0</v>
      </c>
      <c r="BF62" s="36">
        <f>62</f>
        <v>62</v>
      </c>
      <c r="BH62" s="85">
        <f t="shared" si="19"/>
        <v>0</v>
      </c>
      <c r="BI62" s="85">
        <f t="shared" si="20"/>
        <v>0</v>
      </c>
      <c r="BJ62" s="85">
        <f t="shared" si="21"/>
        <v>0</v>
      </c>
      <c r="BK62" s="85"/>
      <c r="BL62" s="36"/>
      <c r="BW62" s="36">
        <v>12</v>
      </c>
      <c r="BX62" s="84" t="s">
        <v>242</v>
      </c>
    </row>
    <row r="63" spans="1:76" ht="14.4" x14ac:dyDescent="0.3">
      <c r="A63" s="1" t="s">
        <v>243</v>
      </c>
      <c r="B63" s="2" t="s">
        <v>90</v>
      </c>
      <c r="C63" s="2" t="s">
        <v>244</v>
      </c>
      <c r="D63" s="112" t="s">
        <v>245</v>
      </c>
      <c r="E63" s="113"/>
      <c r="F63" s="2" t="s">
        <v>202</v>
      </c>
      <c r="G63" s="36">
        <v>8</v>
      </c>
      <c r="H63" s="36">
        <v>0</v>
      </c>
      <c r="I63" s="36">
        <f t="shared" si="0"/>
        <v>0</v>
      </c>
      <c r="J63" s="36">
        <f t="shared" si="1"/>
        <v>0</v>
      </c>
      <c r="K63" s="36">
        <f t="shared" si="2"/>
        <v>0</v>
      </c>
      <c r="L63" s="68" t="s">
        <v>136</v>
      </c>
      <c r="Z63" s="36">
        <f t="shared" si="3"/>
        <v>0</v>
      </c>
      <c r="AB63" s="36">
        <f t="shared" si="4"/>
        <v>0</v>
      </c>
      <c r="AC63" s="36">
        <f t="shared" si="5"/>
        <v>0</v>
      </c>
      <c r="AD63" s="36">
        <f t="shared" si="6"/>
        <v>0</v>
      </c>
      <c r="AE63" s="36">
        <f t="shared" si="7"/>
        <v>0</v>
      </c>
      <c r="AF63" s="36">
        <f t="shared" si="8"/>
        <v>0</v>
      </c>
      <c r="AG63" s="36">
        <f t="shared" si="9"/>
        <v>0</v>
      </c>
      <c r="AH63" s="36">
        <f t="shared" si="10"/>
        <v>0</v>
      </c>
      <c r="AI63" s="48" t="s">
        <v>90</v>
      </c>
      <c r="AJ63" s="36">
        <f t="shared" si="11"/>
        <v>0</v>
      </c>
      <c r="AK63" s="36">
        <f t="shared" si="12"/>
        <v>0</v>
      </c>
      <c r="AL63" s="36">
        <f t="shared" si="13"/>
        <v>0</v>
      </c>
      <c r="AN63" s="36">
        <v>12</v>
      </c>
      <c r="AO63" s="36">
        <f>H63*0</f>
        <v>0</v>
      </c>
      <c r="AP63" s="36">
        <f>H63*(1-0)</f>
        <v>0</v>
      </c>
      <c r="AQ63" s="69" t="s">
        <v>142</v>
      </c>
      <c r="AV63" s="36">
        <f t="shared" si="14"/>
        <v>0</v>
      </c>
      <c r="AW63" s="36">
        <f t="shared" si="15"/>
        <v>0</v>
      </c>
      <c r="AX63" s="36">
        <f t="shared" si="16"/>
        <v>0</v>
      </c>
      <c r="AY63" s="69" t="s">
        <v>209</v>
      </c>
      <c r="AZ63" s="69" t="s">
        <v>195</v>
      </c>
      <c r="BA63" s="48" t="s">
        <v>196</v>
      </c>
      <c r="BC63" s="36">
        <f t="shared" si="17"/>
        <v>0</v>
      </c>
      <c r="BD63" s="36">
        <f t="shared" si="18"/>
        <v>0</v>
      </c>
      <c r="BE63" s="36">
        <v>0</v>
      </c>
      <c r="BF63" s="36">
        <f>63</f>
        <v>63</v>
      </c>
      <c r="BH63" s="36">
        <f t="shared" si="19"/>
        <v>0</v>
      </c>
      <c r="BI63" s="36">
        <f t="shared" si="20"/>
        <v>0</v>
      </c>
      <c r="BJ63" s="36">
        <f t="shared" si="21"/>
        <v>0</v>
      </c>
      <c r="BK63" s="36"/>
      <c r="BL63" s="36"/>
      <c r="BW63" s="36">
        <v>12</v>
      </c>
      <c r="BX63" s="3" t="s">
        <v>245</v>
      </c>
    </row>
    <row r="64" spans="1:76" ht="14.4" x14ac:dyDescent="0.3">
      <c r="A64" s="1" t="s">
        <v>246</v>
      </c>
      <c r="B64" s="2" t="s">
        <v>90</v>
      </c>
      <c r="C64" s="2" t="s">
        <v>247</v>
      </c>
      <c r="D64" s="112" t="s">
        <v>248</v>
      </c>
      <c r="E64" s="113"/>
      <c r="F64" s="2" t="s">
        <v>202</v>
      </c>
      <c r="G64" s="36">
        <v>8</v>
      </c>
      <c r="H64" s="36">
        <v>0</v>
      </c>
      <c r="I64" s="36">
        <f t="shared" si="0"/>
        <v>0</v>
      </c>
      <c r="J64" s="36">
        <f t="shared" si="1"/>
        <v>0</v>
      </c>
      <c r="K64" s="36">
        <f t="shared" si="2"/>
        <v>0</v>
      </c>
      <c r="L64" s="68" t="s">
        <v>136</v>
      </c>
      <c r="Z64" s="36">
        <f t="shared" si="3"/>
        <v>0</v>
      </c>
      <c r="AB64" s="36">
        <f t="shared" si="4"/>
        <v>0</v>
      </c>
      <c r="AC64" s="36">
        <f t="shared" si="5"/>
        <v>0</v>
      </c>
      <c r="AD64" s="36">
        <f t="shared" si="6"/>
        <v>0</v>
      </c>
      <c r="AE64" s="36">
        <f t="shared" si="7"/>
        <v>0</v>
      </c>
      <c r="AF64" s="36">
        <f t="shared" si="8"/>
        <v>0</v>
      </c>
      <c r="AG64" s="36">
        <f t="shared" si="9"/>
        <v>0</v>
      </c>
      <c r="AH64" s="36">
        <f t="shared" si="10"/>
        <v>0</v>
      </c>
      <c r="AI64" s="48" t="s">
        <v>90</v>
      </c>
      <c r="AJ64" s="36">
        <f t="shared" si="11"/>
        <v>0</v>
      </c>
      <c r="AK64" s="36">
        <f t="shared" si="12"/>
        <v>0</v>
      </c>
      <c r="AL64" s="36">
        <f t="shared" si="13"/>
        <v>0</v>
      </c>
      <c r="AN64" s="36">
        <v>12</v>
      </c>
      <c r="AO64" s="36">
        <f>H64*0</f>
        <v>0</v>
      </c>
      <c r="AP64" s="36">
        <f>H64*(1-0)</f>
        <v>0</v>
      </c>
      <c r="AQ64" s="69" t="s">
        <v>142</v>
      </c>
      <c r="AV64" s="36">
        <f t="shared" si="14"/>
        <v>0</v>
      </c>
      <c r="AW64" s="36">
        <f t="shared" si="15"/>
        <v>0</v>
      </c>
      <c r="AX64" s="36">
        <f t="shared" si="16"/>
        <v>0</v>
      </c>
      <c r="AY64" s="69" t="s">
        <v>209</v>
      </c>
      <c r="AZ64" s="69" t="s">
        <v>195</v>
      </c>
      <c r="BA64" s="48" t="s">
        <v>196</v>
      </c>
      <c r="BC64" s="36">
        <f t="shared" si="17"/>
        <v>0</v>
      </c>
      <c r="BD64" s="36">
        <f t="shared" si="18"/>
        <v>0</v>
      </c>
      <c r="BE64" s="36">
        <v>0</v>
      </c>
      <c r="BF64" s="36">
        <f>64</f>
        <v>64</v>
      </c>
      <c r="BH64" s="36">
        <f t="shared" si="19"/>
        <v>0</v>
      </c>
      <c r="BI64" s="36">
        <f t="shared" si="20"/>
        <v>0</v>
      </c>
      <c r="BJ64" s="36">
        <f t="shared" si="21"/>
        <v>0</v>
      </c>
      <c r="BK64" s="36"/>
      <c r="BL64" s="36"/>
      <c r="BW64" s="36">
        <v>12</v>
      </c>
      <c r="BX64" s="3" t="s">
        <v>248</v>
      </c>
    </row>
    <row r="65" spans="1:76" ht="14.4" x14ac:dyDescent="0.3">
      <c r="A65" s="1" t="s">
        <v>249</v>
      </c>
      <c r="B65" s="2" t="s">
        <v>90</v>
      </c>
      <c r="C65" s="2" t="s">
        <v>250</v>
      </c>
      <c r="D65" s="112" t="s">
        <v>251</v>
      </c>
      <c r="E65" s="113"/>
      <c r="F65" s="2" t="s">
        <v>202</v>
      </c>
      <c r="G65" s="36">
        <v>16</v>
      </c>
      <c r="H65" s="36">
        <v>0</v>
      </c>
      <c r="I65" s="36">
        <f t="shared" si="0"/>
        <v>0</v>
      </c>
      <c r="J65" s="36">
        <f t="shared" si="1"/>
        <v>0</v>
      </c>
      <c r="K65" s="36">
        <f t="shared" si="2"/>
        <v>0</v>
      </c>
      <c r="L65" s="68" t="s">
        <v>136</v>
      </c>
      <c r="Z65" s="36">
        <f t="shared" si="3"/>
        <v>0</v>
      </c>
      <c r="AB65" s="36">
        <f t="shared" si="4"/>
        <v>0</v>
      </c>
      <c r="AC65" s="36">
        <f t="shared" si="5"/>
        <v>0</v>
      </c>
      <c r="AD65" s="36">
        <f t="shared" si="6"/>
        <v>0</v>
      </c>
      <c r="AE65" s="36">
        <f t="shared" si="7"/>
        <v>0</v>
      </c>
      <c r="AF65" s="36">
        <f t="shared" si="8"/>
        <v>0</v>
      </c>
      <c r="AG65" s="36">
        <f t="shared" si="9"/>
        <v>0</v>
      </c>
      <c r="AH65" s="36">
        <f t="shared" si="10"/>
        <v>0</v>
      </c>
      <c r="AI65" s="48" t="s">
        <v>90</v>
      </c>
      <c r="AJ65" s="36">
        <f t="shared" si="11"/>
        <v>0</v>
      </c>
      <c r="AK65" s="36">
        <f t="shared" si="12"/>
        <v>0</v>
      </c>
      <c r="AL65" s="36">
        <f t="shared" si="13"/>
        <v>0</v>
      </c>
      <c r="AN65" s="36">
        <v>12</v>
      </c>
      <c r="AO65" s="36">
        <f>H65*0</f>
        <v>0</v>
      </c>
      <c r="AP65" s="36">
        <f>H65*(1-0)</f>
        <v>0</v>
      </c>
      <c r="AQ65" s="69" t="s">
        <v>142</v>
      </c>
      <c r="AV65" s="36">
        <f t="shared" si="14"/>
        <v>0</v>
      </c>
      <c r="AW65" s="36">
        <f t="shared" si="15"/>
        <v>0</v>
      </c>
      <c r="AX65" s="36">
        <f t="shared" si="16"/>
        <v>0</v>
      </c>
      <c r="AY65" s="69" t="s">
        <v>209</v>
      </c>
      <c r="AZ65" s="69" t="s">
        <v>195</v>
      </c>
      <c r="BA65" s="48" t="s">
        <v>196</v>
      </c>
      <c r="BC65" s="36">
        <f t="shared" si="17"/>
        <v>0</v>
      </c>
      <c r="BD65" s="36">
        <f t="shared" si="18"/>
        <v>0</v>
      </c>
      <c r="BE65" s="36">
        <v>0</v>
      </c>
      <c r="BF65" s="36">
        <f>65</f>
        <v>65</v>
      </c>
      <c r="BH65" s="36">
        <f t="shared" si="19"/>
        <v>0</v>
      </c>
      <c r="BI65" s="36">
        <f t="shared" si="20"/>
        <v>0</v>
      </c>
      <c r="BJ65" s="36">
        <f t="shared" si="21"/>
        <v>0</v>
      </c>
      <c r="BK65" s="36"/>
      <c r="BL65" s="36"/>
      <c r="BW65" s="36">
        <v>12</v>
      </c>
      <c r="BX65" s="3" t="s">
        <v>251</v>
      </c>
    </row>
    <row r="66" spans="1:76" ht="14.4" x14ac:dyDescent="0.3">
      <c r="A66" s="70"/>
      <c r="D66" s="79" t="s">
        <v>252</v>
      </c>
      <c r="E66" s="79" t="s">
        <v>10</v>
      </c>
      <c r="G66" s="80">
        <v>16</v>
      </c>
      <c r="L66" s="81"/>
    </row>
    <row r="67" spans="1:76" ht="14.4" x14ac:dyDescent="0.3">
      <c r="A67" s="82" t="s">
        <v>253</v>
      </c>
      <c r="B67" s="83" t="s">
        <v>90</v>
      </c>
      <c r="C67" s="83" t="s">
        <v>254</v>
      </c>
      <c r="D67" s="200" t="s">
        <v>255</v>
      </c>
      <c r="E67" s="201"/>
      <c r="F67" s="83" t="s">
        <v>202</v>
      </c>
      <c r="G67" s="85">
        <v>16</v>
      </c>
      <c r="H67" s="85">
        <v>0</v>
      </c>
      <c r="I67" s="85">
        <f>G67*AO67</f>
        <v>0</v>
      </c>
      <c r="J67" s="85">
        <f>G67*AP67</f>
        <v>0</v>
      </c>
      <c r="K67" s="85">
        <f>G67*H67</f>
        <v>0</v>
      </c>
      <c r="L67" s="86" t="s">
        <v>10</v>
      </c>
      <c r="Z67" s="36">
        <f>IF(AQ67="5",BJ67,0)</f>
        <v>0</v>
      </c>
      <c r="AB67" s="36">
        <f>IF(AQ67="1",BH67,0)</f>
        <v>0</v>
      </c>
      <c r="AC67" s="36">
        <f>IF(AQ67="1",BI67,0)</f>
        <v>0</v>
      </c>
      <c r="AD67" s="36">
        <f>IF(AQ67="7",BH67,0)</f>
        <v>0</v>
      </c>
      <c r="AE67" s="36">
        <f>IF(AQ67="7",BI67,0)</f>
        <v>0</v>
      </c>
      <c r="AF67" s="36">
        <f>IF(AQ67="2",BH67,0)</f>
        <v>0</v>
      </c>
      <c r="AG67" s="36">
        <f>IF(AQ67="2",BI67,0)</f>
        <v>0</v>
      </c>
      <c r="AH67" s="36">
        <f>IF(AQ67="0",BJ67,0)</f>
        <v>0</v>
      </c>
      <c r="AI67" s="48" t="s">
        <v>90</v>
      </c>
      <c r="AJ67" s="85">
        <f>IF(AN67=0,K67,0)</f>
        <v>0</v>
      </c>
      <c r="AK67" s="85">
        <f>IF(AN67=12,K67,0)</f>
        <v>0</v>
      </c>
      <c r="AL67" s="85">
        <f>IF(AN67=21,K67,0)</f>
        <v>0</v>
      </c>
      <c r="AN67" s="36">
        <v>12</v>
      </c>
      <c r="AO67" s="36">
        <f>H67*1</f>
        <v>0</v>
      </c>
      <c r="AP67" s="36">
        <f>H67*(1-1)</f>
        <v>0</v>
      </c>
      <c r="AQ67" s="87" t="s">
        <v>132</v>
      </c>
      <c r="AV67" s="36">
        <f>AW67+AX67</f>
        <v>0</v>
      </c>
      <c r="AW67" s="36">
        <f>G67*AO67</f>
        <v>0</v>
      </c>
      <c r="AX67" s="36">
        <f>G67*AP67</f>
        <v>0</v>
      </c>
      <c r="AY67" s="69" t="s">
        <v>209</v>
      </c>
      <c r="AZ67" s="69" t="s">
        <v>195</v>
      </c>
      <c r="BA67" s="48" t="s">
        <v>196</v>
      </c>
      <c r="BC67" s="36">
        <f>AW67+AX67</f>
        <v>0</v>
      </c>
      <c r="BD67" s="36">
        <f>H67/(100-BE67)*100</f>
        <v>0</v>
      </c>
      <c r="BE67" s="36">
        <v>0</v>
      </c>
      <c r="BF67" s="36">
        <f>67</f>
        <v>67</v>
      </c>
      <c r="BH67" s="85">
        <f>G67*AO67</f>
        <v>0</v>
      </c>
      <c r="BI67" s="85">
        <f>G67*AP67</f>
        <v>0</v>
      </c>
      <c r="BJ67" s="85">
        <f>G67*H67</f>
        <v>0</v>
      </c>
      <c r="BK67" s="85"/>
      <c r="BL67" s="36"/>
      <c r="BW67" s="36">
        <v>12</v>
      </c>
      <c r="BX67" s="84" t="s">
        <v>255</v>
      </c>
    </row>
    <row r="68" spans="1:76" ht="14.4" x14ac:dyDescent="0.3">
      <c r="A68" s="70"/>
      <c r="D68" s="79" t="s">
        <v>252</v>
      </c>
      <c r="E68" s="79" t="s">
        <v>10</v>
      </c>
      <c r="G68" s="80">
        <v>16</v>
      </c>
      <c r="L68" s="81"/>
    </row>
    <row r="69" spans="1:76" ht="14.4" x14ac:dyDescent="0.3">
      <c r="A69" s="1" t="s">
        <v>256</v>
      </c>
      <c r="B69" s="2" t="s">
        <v>90</v>
      </c>
      <c r="C69" s="2" t="s">
        <v>257</v>
      </c>
      <c r="D69" s="112" t="s">
        <v>258</v>
      </c>
      <c r="E69" s="113"/>
      <c r="F69" s="2" t="s">
        <v>202</v>
      </c>
      <c r="G69" s="36">
        <v>1</v>
      </c>
      <c r="H69" s="36">
        <v>0</v>
      </c>
      <c r="I69" s="36">
        <f>G69*AO69</f>
        <v>0</v>
      </c>
      <c r="J69" s="36">
        <f>G69*AP69</f>
        <v>0</v>
      </c>
      <c r="K69" s="36">
        <f>G69*H69</f>
        <v>0</v>
      </c>
      <c r="L69" s="68" t="s">
        <v>136</v>
      </c>
      <c r="Z69" s="36">
        <f>IF(AQ69="5",BJ69,0)</f>
        <v>0</v>
      </c>
      <c r="AB69" s="36">
        <f>IF(AQ69="1",BH69,0)</f>
        <v>0</v>
      </c>
      <c r="AC69" s="36">
        <f>IF(AQ69="1",BI69,0)</f>
        <v>0</v>
      </c>
      <c r="AD69" s="36">
        <f>IF(AQ69="7",BH69,0)</f>
        <v>0</v>
      </c>
      <c r="AE69" s="36">
        <f>IF(AQ69="7",BI69,0)</f>
        <v>0</v>
      </c>
      <c r="AF69" s="36">
        <f>IF(AQ69="2",BH69,0)</f>
        <v>0</v>
      </c>
      <c r="AG69" s="36">
        <f>IF(AQ69="2",BI69,0)</f>
        <v>0</v>
      </c>
      <c r="AH69" s="36">
        <f>IF(AQ69="0",BJ69,0)</f>
        <v>0</v>
      </c>
      <c r="AI69" s="48" t="s">
        <v>90</v>
      </c>
      <c r="AJ69" s="36">
        <f>IF(AN69=0,K69,0)</f>
        <v>0</v>
      </c>
      <c r="AK69" s="36">
        <f>IF(AN69=12,K69,0)</f>
        <v>0</v>
      </c>
      <c r="AL69" s="36">
        <f>IF(AN69=21,K69,0)</f>
        <v>0</v>
      </c>
      <c r="AN69" s="36">
        <v>12</v>
      </c>
      <c r="AO69" s="36">
        <f>H69*0</f>
        <v>0</v>
      </c>
      <c r="AP69" s="36">
        <f>H69*(1-0)</f>
        <v>0</v>
      </c>
      <c r="AQ69" s="69" t="s">
        <v>142</v>
      </c>
      <c r="AV69" s="36">
        <f>AW69+AX69</f>
        <v>0</v>
      </c>
      <c r="AW69" s="36">
        <f>G69*AO69</f>
        <v>0</v>
      </c>
      <c r="AX69" s="36">
        <f>G69*AP69</f>
        <v>0</v>
      </c>
      <c r="AY69" s="69" t="s">
        <v>209</v>
      </c>
      <c r="AZ69" s="69" t="s">
        <v>195</v>
      </c>
      <c r="BA69" s="48" t="s">
        <v>196</v>
      </c>
      <c r="BC69" s="36">
        <f>AW69+AX69</f>
        <v>0</v>
      </c>
      <c r="BD69" s="36">
        <f>H69/(100-BE69)*100</f>
        <v>0</v>
      </c>
      <c r="BE69" s="36">
        <v>0</v>
      </c>
      <c r="BF69" s="36">
        <f>69</f>
        <v>69</v>
      </c>
      <c r="BH69" s="36">
        <f>G69*AO69</f>
        <v>0</v>
      </c>
      <c r="BI69" s="36">
        <f>G69*AP69</f>
        <v>0</v>
      </c>
      <c r="BJ69" s="36">
        <f>G69*H69</f>
        <v>0</v>
      </c>
      <c r="BK69" s="36"/>
      <c r="BL69" s="36"/>
      <c r="BW69" s="36">
        <v>12</v>
      </c>
      <c r="BX69" s="3" t="s">
        <v>258</v>
      </c>
    </row>
    <row r="70" spans="1:76" ht="14.4" x14ac:dyDescent="0.3">
      <c r="A70" s="74" t="s">
        <v>10</v>
      </c>
      <c r="B70" s="75" t="s">
        <v>92</v>
      </c>
      <c r="C70" s="75" t="s">
        <v>10</v>
      </c>
      <c r="D70" s="219" t="s">
        <v>93</v>
      </c>
      <c r="E70" s="220"/>
      <c r="F70" s="76" t="s">
        <v>81</v>
      </c>
      <c r="G70" s="76" t="s">
        <v>81</v>
      </c>
      <c r="H70" s="76" t="s">
        <v>81</v>
      </c>
      <c r="I70" s="77">
        <f>I72</f>
        <v>0</v>
      </c>
      <c r="J70" s="77">
        <f>J72</f>
        <v>0</v>
      </c>
      <c r="K70" s="77">
        <f>K72</f>
        <v>0</v>
      </c>
      <c r="L70" s="78" t="s">
        <v>10</v>
      </c>
    </row>
    <row r="71" spans="1:76" ht="14.4" x14ac:dyDescent="0.3">
      <c r="A71" s="59" t="s">
        <v>10</v>
      </c>
      <c r="B71" s="60" t="s">
        <v>92</v>
      </c>
      <c r="C71" s="60" t="s">
        <v>10</v>
      </c>
      <c r="D71" s="221" t="s">
        <v>167</v>
      </c>
      <c r="E71" s="222"/>
      <c r="F71" s="61" t="s">
        <v>81</v>
      </c>
      <c r="G71" s="61" t="s">
        <v>81</v>
      </c>
      <c r="H71" s="61" t="s">
        <v>81</v>
      </c>
      <c r="I71" s="62">
        <f>I72</f>
        <v>0</v>
      </c>
      <c r="J71" s="62">
        <f>J72</f>
        <v>0</v>
      </c>
      <c r="K71" s="62">
        <f>K72</f>
        <v>0</v>
      </c>
      <c r="L71" s="63" t="s">
        <v>10</v>
      </c>
    </row>
    <row r="72" spans="1:76" ht="14.4" x14ac:dyDescent="0.3">
      <c r="A72" s="64" t="s">
        <v>10</v>
      </c>
      <c r="B72" s="65" t="s">
        <v>92</v>
      </c>
      <c r="C72" s="65" t="s">
        <v>204</v>
      </c>
      <c r="D72" s="223" t="s">
        <v>205</v>
      </c>
      <c r="E72" s="224"/>
      <c r="F72" s="66" t="s">
        <v>81</v>
      </c>
      <c r="G72" s="66" t="s">
        <v>81</v>
      </c>
      <c r="H72" s="66" t="s">
        <v>81</v>
      </c>
      <c r="I72" s="42">
        <f>SUM(I73:I82)</f>
        <v>0</v>
      </c>
      <c r="J72" s="42">
        <f>SUM(J73:J82)</f>
        <v>0</v>
      </c>
      <c r="K72" s="42">
        <f>SUM(K73:K82)</f>
        <v>0</v>
      </c>
      <c r="L72" s="67" t="s">
        <v>10</v>
      </c>
      <c r="AI72" s="48" t="s">
        <v>92</v>
      </c>
      <c r="AS72" s="42">
        <f>SUM(AJ73:AJ82)</f>
        <v>0</v>
      </c>
      <c r="AT72" s="42">
        <f>SUM(AK73:AK82)</f>
        <v>0</v>
      </c>
      <c r="AU72" s="42">
        <f>SUM(AL73:AL82)</f>
        <v>0</v>
      </c>
    </row>
    <row r="73" spans="1:76" ht="14.4" x14ac:dyDescent="0.3">
      <c r="A73" s="1" t="s">
        <v>259</v>
      </c>
      <c r="B73" s="2" t="s">
        <v>92</v>
      </c>
      <c r="C73" s="2" t="s">
        <v>260</v>
      </c>
      <c r="D73" s="112" t="s">
        <v>261</v>
      </c>
      <c r="E73" s="113"/>
      <c r="F73" s="2" t="s">
        <v>217</v>
      </c>
      <c r="G73" s="36">
        <v>40</v>
      </c>
      <c r="H73" s="36">
        <v>0</v>
      </c>
      <c r="I73" s="36">
        <f t="shared" ref="I73:I82" si="22">G73*AO73</f>
        <v>0</v>
      </c>
      <c r="J73" s="36">
        <f t="shared" ref="J73:J82" si="23">G73*AP73</f>
        <v>0</v>
      </c>
      <c r="K73" s="36">
        <f t="shared" ref="K73:K82" si="24">G73*H73</f>
        <v>0</v>
      </c>
      <c r="L73" s="68" t="s">
        <v>136</v>
      </c>
      <c r="Z73" s="36">
        <f t="shared" ref="Z73:Z82" si="25">IF(AQ73="5",BJ73,0)</f>
        <v>0</v>
      </c>
      <c r="AB73" s="36">
        <f t="shared" ref="AB73:AB82" si="26">IF(AQ73="1",BH73,0)</f>
        <v>0</v>
      </c>
      <c r="AC73" s="36">
        <f t="shared" ref="AC73:AC82" si="27">IF(AQ73="1",BI73,0)</f>
        <v>0</v>
      </c>
      <c r="AD73" s="36">
        <f t="shared" ref="AD73:AD82" si="28">IF(AQ73="7",BH73,0)</f>
        <v>0</v>
      </c>
      <c r="AE73" s="36">
        <f t="shared" ref="AE73:AE82" si="29">IF(AQ73="7",BI73,0)</f>
        <v>0</v>
      </c>
      <c r="AF73" s="36">
        <f t="shared" ref="AF73:AF82" si="30">IF(AQ73="2",BH73,0)</f>
        <v>0</v>
      </c>
      <c r="AG73" s="36">
        <f t="shared" ref="AG73:AG82" si="31">IF(AQ73="2",BI73,0)</f>
        <v>0</v>
      </c>
      <c r="AH73" s="36">
        <f t="shared" ref="AH73:AH82" si="32">IF(AQ73="0",BJ73,0)</f>
        <v>0</v>
      </c>
      <c r="AI73" s="48" t="s">
        <v>92</v>
      </c>
      <c r="AJ73" s="36">
        <f t="shared" ref="AJ73:AJ82" si="33">IF(AN73=0,K73,0)</f>
        <v>0</v>
      </c>
      <c r="AK73" s="36">
        <f t="shared" ref="AK73:AK82" si="34">IF(AN73=12,K73,0)</f>
        <v>0</v>
      </c>
      <c r="AL73" s="36">
        <f t="shared" ref="AL73:AL82" si="35">IF(AN73=21,K73,0)</f>
        <v>0</v>
      </c>
      <c r="AN73" s="36">
        <v>12</v>
      </c>
      <c r="AO73" s="36">
        <f>H73*0</f>
        <v>0</v>
      </c>
      <c r="AP73" s="36">
        <f>H73*(1-0)</f>
        <v>0</v>
      </c>
      <c r="AQ73" s="69" t="s">
        <v>142</v>
      </c>
      <c r="AV73" s="36">
        <f t="shared" ref="AV73:AV82" si="36">AW73+AX73</f>
        <v>0</v>
      </c>
      <c r="AW73" s="36">
        <f t="shared" ref="AW73:AW82" si="37">G73*AO73</f>
        <v>0</v>
      </c>
      <c r="AX73" s="36">
        <f t="shared" ref="AX73:AX82" si="38">G73*AP73</f>
        <v>0</v>
      </c>
      <c r="AY73" s="69" t="s">
        <v>209</v>
      </c>
      <c r="AZ73" s="69" t="s">
        <v>262</v>
      </c>
      <c r="BA73" s="48" t="s">
        <v>263</v>
      </c>
      <c r="BC73" s="36">
        <f t="shared" ref="BC73:BC82" si="39">AW73+AX73</f>
        <v>0</v>
      </c>
      <c r="BD73" s="36">
        <f t="shared" ref="BD73:BD82" si="40">H73/(100-BE73)*100</f>
        <v>0</v>
      </c>
      <c r="BE73" s="36">
        <v>0</v>
      </c>
      <c r="BF73" s="36">
        <f>73</f>
        <v>73</v>
      </c>
      <c r="BH73" s="36">
        <f t="shared" ref="BH73:BH82" si="41">G73*AO73</f>
        <v>0</v>
      </c>
      <c r="BI73" s="36">
        <f t="shared" ref="BI73:BI82" si="42">G73*AP73</f>
        <v>0</v>
      </c>
      <c r="BJ73" s="36">
        <f t="shared" ref="BJ73:BJ82" si="43">G73*H73</f>
        <v>0</v>
      </c>
      <c r="BK73" s="36"/>
      <c r="BL73" s="36"/>
      <c r="BW73" s="36">
        <v>12</v>
      </c>
      <c r="BX73" s="3" t="s">
        <v>261</v>
      </c>
    </row>
    <row r="74" spans="1:76" ht="14.4" x14ac:dyDescent="0.3">
      <c r="A74" s="89" t="s">
        <v>264</v>
      </c>
      <c r="B74" s="90" t="s">
        <v>92</v>
      </c>
      <c r="C74" s="90" t="s">
        <v>265</v>
      </c>
      <c r="D74" s="215" t="s">
        <v>266</v>
      </c>
      <c r="E74" s="216"/>
      <c r="F74" s="90" t="s">
        <v>217</v>
      </c>
      <c r="G74" s="91">
        <v>40</v>
      </c>
      <c r="H74" s="91">
        <v>0</v>
      </c>
      <c r="I74" s="91">
        <f t="shared" si="22"/>
        <v>0</v>
      </c>
      <c r="J74" s="91">
        <f t="shared" si="23"/>
        <v>0</v>
      </c>
      <c r="K74" s="91">
        <f t="shared" si="24"/>
        <v>0</v>
      </c>
      <c r="L74" s="92" t="s">
        <v>136</v>
      </c>
      <c r="Z74" s="36">
        <f t="shared" si="25"/>
        <v>0</v>
      </c>
      <c r="AB74" s="36">
        <f t="shared" si="26"/>
        <v>0</v>
      </c>
      <c r="AC74" s="36">
        <f t="shared" si="27"/>
        <v>0</v>
      </c>
      <c r="AD74" s="36">
        <f t="shared" si="28"/>
        <v>0</v>
      </c>
      <c r="AE74" s="36">
        <f t="shared" si="29"/>
        <v>0</v>
      </c>
      <c r="AF74" s="36">
        <f t="shared" si="30"/>
        <v>0</v>
      </c>
      <c r="AG74" s="36">
        <f t="shared" si="31"/>
        <v>0</v>
      </c>
      <c r="AH74" s="36">
        <f t="shared" si="32"/>
        <v>0</v>
      </c>
      <c r="AI74" s="48" t="s">
        <v>92</v>
      </c>
      <c r="AJ74" s="85">
        <f t="shared" si="33"/>
        <v>0</v>
      </c>
      <c r="AK74" s="85">
        <f t="shared" si="34"/>
        <v>0</v>
      </c>
      <c r="AL74" s="85">
        <f t="shared" si="35"/>
        <v>0</v>
      </c>
      <c r="AN74" s="36">
        <v>12</v>
      </c>
      <c r="AO74" s="36">
        <f>H74*1</f>
        <v>0</v>
      </c>
      <c r="AP74" s="36">
        <f>H74*(1-1)</f>
        <v>0</v>
      </c>
      <c r="AQ74" s="87" t="s">
        <v>132</v>
      </c>
      <c r="AV74" s="36">
        <f t="shared" si="36"/>
        <v>0</v>
      </c>
      <c r="AW74" s="36">
        <f t="shared" si="37"/>
        <v>0</v>
      </c>
      <c r="AX74" s="36">
        <f t="shared" si="38"/>
        <v>0</v>
      </c>
      <c r="AY74" s="69" t="s">
        <v>209</v>
      </c>
      <c r="AZ74" s="69" t="s">
        <v>262</v>
      </c>
      <c r="BA74" s="48" t="s">
        <v>263</v>
      </c>
      <c r="BC74" s="36">
        <f t="shared" si="39"/>
        <v>0</v>
      </c>
      <c r="BD74" s="36">
        <f t="shared" si="40"/>
        <v>0</v>
      </c>
      <c r="BE74" s="36">
        <v>0</v>
      </c>
      <c r="BF74" s="36">
        <f>74</f>
        <v>74</v>
      </c>
      <c r="BH74" s="85">
        <f t="shared" si="41"/>
        <v>0</v>
      </c>
      <c r="BI74" s="85">
        <f t="shared" si="42"/>
        <v>0</v>
      </c>
      <c r="BJ74" s="85">
        <f t="shared" si="43"/>
        <v>0</v>
      </c>
      <c r="BK74" s="85"/>
      <c r="BL74" s="36"/>
      <c r="BW74" s="36">
        <v>12</v>
      </c>
      <c r="BX74" s="84" t="s">
        <v>266</v>
      </c>
    </row>
    <row r="75" spans="1:76" ht="14.4" x14ac:dyDescent="0.3">
      <c r="A75" s="93" t="s">
        <v>267</v>
      </c>
      <c r="B75" s="94" t="s">
        <v>92</v>
      </c>
      <c r="C75" s="94" t="s">
        <v>268</v>
      </c>
      <c r="D75" s="217" t="s">
        <v>269</v>
      </c>
      <c r="E75" s="218"/>
      <c r="F75" s="94" t="s">
        <v>217</v>
      </c>
      <c r="G75" s="95">
        <v>50</v>
      </c>
      <c r="H75" s="95">
        <v>0</v>
      </c>
      <c r="I75" s="95">
        <f t="shared" si="22"/>
        <v>0</v>
      </c>
      <c r="J75" s="95">
        <f t="shared" si="23"/>
        <v>0</v>
      </c>
      <c r="K75" s="95">
        <f t="shared" si="24"/>
        <v>0</v>
      </c>
      <c r="L75" s="96" t="s">
        <v>136</v>
      </c>
      <c r="Z75" s="36">
        <f t="shared" si="25"/>
        <v>0</v>
      </c>
      <c r="AB75" s="36">
        <f t="shared" si="26"/>
        <v>0</v>
      </c>
      <c r="AC75" s="36">
        <f t="shared" si="27"/>
        <v>0</v>
      </c>
      <c r="AD75" s="36">
        <f t="shared" si="28"/>
        <v>0</v>
      </c>
      <c r="AE75" s="36">
        <f t="shared" si="29"/>
        <v>0</v>
      </c>
      <c r="AF75" s="36">
        <f t="shared" si="30"/>
        <v>0</v>
      </c>
      <c r="AG75" s="36">
        <f t="shared" si="31"/>
        <v>0</v>
      </c>
      <c r="AH75" s="36">
        <f t="shared" si="32"/>
        <v>0</v>
      </c>
      <c r="AI75" s="48" t="s">
        <v>92</v>
      </c>
      <c r="AJ75" s="36">
        <f t="shared" si="33"/>
        <v>0</v>
      </c>
      <c r="AK75" s="36">
        <f t="shared" si="34"/>
        <v>0</v>
      </c>
      <c r="AL75" s="36">
        <f t="shared" si="35"/>
        <v>0</v>
      </c>
      <c r="AN75" s="36">
        <v>12</v>
      </c>
      <c r="AO75" s="36">
        <f>H75*0</f>
        <v>0</v>
      </c>
      <c r="AP75" s="36">
        <f>H75*(1-0)</f>
        <v>0</v>
      </c>
      <c r="AQ75" s="69" t="s">
        <v>142</v>
      </c>
      <c r="AV75" s="36">
        <f t="shared" si="36"/>
        <v>0</v>
      </c>
      <c r="AW75" s="36">
        <f t="shared" si="37"/>
        <v>0</v>
      </c>
      <c r="AX75" s="36">
        <f t="shared" si="38"/>
        <v>0</v>
      </c>
      <c r="AY75" s="69" t="s">
        <v>209</v>
      </c>
      <c r="AZ75" s="69" t="s">
        <v>262</v>
      </c>
      <c r="BA75" s="48" t="s">
        <v>263</v>
      </c>
      <c r="BC75" s="36">
        <f t="shared" si="39"/>
        <v>0</v>
      </c>
      <c r="BD75" s="36">
        <f t="shared" si="40"/>
        <v>0</v>
      </c>
      <c r="BE75" s="36">
        <v>0</v>
      </c>
      <c r="BF75" s="36">
        <f>75</f>
        <v>75</v>
      </c>
      <c r="BH75" s="36">
        <f t="shared" si="41"/>
        <v>0</v>
      </c>
      <c r="BI75" s="36">
        <f t="shared" si="42"/>
        <v>0</v>
      </c>
      <c r="BJ75" s="36">
        <f t="shared" si="43"/>
        <v>0</v>
      </c>
      <c r="BK75" s="36"/>
      <c r="BL75" s="36"/>
      <c r="BW75" s="36">
        <v>12</v>
      </c>
      <c r="BX75" s="3" t="s">
        <v>269</v>
      </c>
    </row>
    <row r="76" spans="1:76" ht="14.4" x14ac:dyDescent="0.3">
      <c r="A76" s="97" t="s">
        <v>270</v>
      </c>
      <c r="B76" s="98" t="s">
        <v>92</v>
      </c>
      <c r="C76" s="98" t="s">
        <v>271</v>
      </c>
      <c r="D76" s="225" t="s">
        <v>272</v>
      </c>
      <c r="E76" s="226"/>
      <c r="F76" s="98" t="s">
        <v>217</v>
      </c>
      <c r="G76" s="99">
        <v>50</v>
      </c>
      <c r="H76" s="99">
        <v>0</v>
      </c>
      <c r="I76" s="99">
        <f t="shared" si="22"/>
        <v>0</v>
      </c>
      <c r="J76" s="99">
        <f t="shared" si="23"/>
        <v>0</v>
      </c>
      <c r="K76" s="99">
        <f t="shared" si="24"/>
        <v>0</v>
      </c>
      <c r="L76" s="100" t="s">
        <v>174</v>
      </c>
      <c r="Z76" s="36">
        <f t="shared" si="25"/>
        <v>0</v>
      </c>
      <c r="AB76" s="36">
        <f t="shared" si="26"/>
        <v>0</v>
      </c>
      <c r="AC76" s="36">
        <f t="shared" si="27"/>
        <v>0</v>
      </c>
      <c r="AD76" s="36">
        <f t="shared" si="28"/>
        <v>0</v>
      </c>
      <c r="AE76" s="36">
        <f t="shared" si="29"/>
        <v>0</v>
      </c>
      <c r="AF76" s="36">
        <f t="shared" si="30"/>
        <v>0</v>
      </c>
      <c r="AG76" s="36">
        <f t="shared" si="31"/>
        <v>0</v>
      </c>
      <c r="AH76" s="36">
        <f t="shared" si="32"/>
        <v>0</v>
      </c>
      <c r="AI76" s="48" t="s">
        <v>92</v>
      </c>
      <c r="AJ76" s="85">
        <f t="shared" si="33"/>
        <v>0</v>
      </c>
      <c r="AK76" s="85">
        <f t="shared" si="34"/>
        <v>0</v>
      </c>
      <c r="AL76" s="85">
        <f t="shared" si="35"/>
        <v>0</v>
      </c>
      <c r="AN76" s="36">
        <v>12</v>
      </c>
      <c r="AO76" s="36">
        <f>H76*1</f>
        <v>0</v>
      </c>
      <c r="AP76" s="36">
        <f>H76*(1-1)</f>
        <v>0</v>
      </c>
      <c r="AQ76" s="87" t="s">
        <v>132</v>
      </c>
      <c r="AV76" s="36">
        <f t="shared" si="36"/>
        <v>0</v>
      </c>
      <c r="AW76" s="36">
        <f t="shared" si="37"/>
        <v>0</v>
      </c>
      <c r="AX76" s="36">
        <f t="shared" si="38"/>
        <v>0</v>
      </c>
      <c r="AY76" s="69" t="s">
        <v>209</v>
      </c>
      <c r="AZ76" s="69" t="s">
        <v>262</v>
      </c>
      <c r="BA76" s="48" t="s">
        <v>263</v>
      </c>
      <c r="BC76" s="36">
        <f t="shared" si="39"/>
        <v>0</v>
      </c>
      <c r="BD76" s="36">
        <f t="shared" si="40"/>
        <v>0</v>
      </c>
      <c r="BE76" s="36">
        <v>0</v>
      </c>
      <c r="BF76" s="36">
        <f>76</f>
        <v>76</v>
      </c>
      <c r="BH76" s="85">
        <f t="shared" si="41"/>
        <v>0</v>
      </c>
      <c r="BI76" s="85">
        <f t="shared" si="42"/>
        <v>0</v>
      </c>
      <c r="BJ76" s="85">
        <f t="shared" si="43"/>
        <v>0</v>
      </c>
      <c r="BK76" s="85"/>
      <c r="BL76" s="36"/>
      <c r="BW76" s="36">
        <v>12</v>
      </c>
      <c r="BX76" s="84" t="s">
        <v>272</v>
      </c>
    </row>
    <row r="77" spans="1:76" ht="14.4" x14ac:dyDescent="0.3">
      <c r="A77" s="1" t="s">
        <v>273</v>
      </c>
      <c r="B77" s="2" t="s">
        <v>92</v>
      </c>
      <c r="C77" s="2" t="s">
        <v>274</v>
      </c>
      <c r="D77" s="112" t="s">
        <v>275</v>
      </c>
      <c r="E77" s="113"/>
      <c r="F77" s="2" t="s">
        <v>202</v>
      </c>
      <c r="G77" s="36">
        <v>1</v>
      </c>
      <c r="H77" s="36">
        <v>0</v>
      </c>
      <c r="I77" s="36">
        <f t="shared" si="22"/>
        <v>0</v>
      </c>
      <c r="J77" s="36">
        <f t="shared" si="23"/>
        <v>0</v>
      </c>
      <c r="K77" s="36">
        <f t="shared" si="24"/>
        <v>0</v>
      </c>
      <c r="L77" s="68" t="s">
        <v>136</v>
      </c>
      <c r="Z77" s="36">
        <f t="shared" si="25"/>
        <v>0</v>
      </c>
      <c r="AB77" s="36">
        <f t="shared" si="26"/>
        <v>0</v>
      </c>
      <c r="AC77" s="36">
        <f t="shared" si="27"/>
        <v>0</v>
      </c>
      <c r="AD77" s="36">
        <f t="shared" si="28"/>
        <v>0</v>
      </c>
      <c r="AE77" s="36">
        <f t="shared" si="29"/>
        <v>0</v>
      </c>
      <c r="AF77" s="36">
        <f t="shared" si="30"/>
        <v>0</v>
      </c>
      <c r="AG77" s="36">
        <f t="shared" si="31"/>
        <v>0</v>
      </c>
      <c r="AH77" s="36">
        <f t="shared" si="32"/>
        <v>0</v>
      </c>
      <c r="AI77" s="48" t="s">
        <v>92</v>
      </c>
      <c r="AJ77" s="36">
        <f t="shared" si="33"/>
        <v>0</v>
      </c>
      <c r="AK77" s="36">
        <f t="shared" si="34"/>
        <v>0</v>
      </c>
      <c r="AL77" s="36">
        <f t="shared" si="35"/>
        <v>0</v>
      </c>
      <c r="AN77" s="36">
        <v>12</v>
      </c>
      <c r="AO77" s="36">
        <f>H77*0</f>
        <v>0</v>
      </c>
      <c r="AP77" s="36">
        <f>H77*(1-0)</f>
        <v>0</v>
      </c>
      <c r="AQ77" s="69" t="s">
        <v>142</v>
      </c>
      <c r="AV77" s="36">
        <f t="shared" si="36"/>
        <v>0</v>
      </c>
      <c r="AW77" s="36">
        <f t="shared" si="37"/>
        <v>0</v>
      </c>
      <c r="AX77" s="36">
        <f t="shared" si="38"/>
        <v>0</v>
      </c>
      <c r="AY77" s="69" t="s">
        <v>209</v>
      </c>
      <c r="AZ77" s="69" t="s">
        <v>262</v>
      </c>
      <c r="BA77" s="48" t="s">
        <v>263</v>
      </c>
      <c r="BC77" s="36">
        <f t="shared" si="39"/>
        <v>0</v>
      </c>
      <c r="BD77" s="36">
        <f t="shared" si="40"/>
        <v>0</v>
      </c>
      <c r="BE77" s="36">
        <v>0</v>
      </c>
      <c r="BF77" s="36">
        <f>77</f>
        <v>77</v>
      </c>
      <c r="BH77" s="36">
        <f t="shared" si="41"/>
        <v>0</v>
      </c>
      <c r="BI77" s="36">
        <f t="shared" si="42"/>
        <v>0</v>
      </c>
      <c r="BJ77" s="36">
        <f t="shared" si="43"/>
        <v>0</v>
      </c>
      <c r="BK77" s="36"/>
      <c r="BL77" s="36"/>
      <c r="BW77" s="36">
        <v>12</v>
      </c>
      <c r="BX77" s="3" t="s">
        <v>275</v>
      </c>
    </row>
    <row r="78" spans="1:76" ht="14.4" x14ac:dyDescent="0.3">
      <c r="A78" s="82" t="s">
        <v>276</v>
      </c>
      <c r="B78" s="83" t="s">
        <v>92</v>
      </c>
      <c r="C78" s="83" t="s">
        <v>277</v>
      </c>
      <c r="D78" s="200" t="s">
        <v>278</v>
      </c>
      <c r="E78" s="201"/>
      <c r="F78" s="83" t="s">
        <v>202</v>
      </c>
      <c r="G78" s="85">
        <v>1</v>
      </c>
      <c r="H78" s="85">
        <v>0</v>
      </c>
      <c r="I78" s="85">
        <f t="shared" si="22"/>
        <v>0</v>
      </c>
      <c r="J78" s="85">
        <f t="shared" si="23"/>
        <v>0</v>
      </c>
      <c r="K78" s="85">
        <f t="shared" si="24"/>
        <v>0</v>
      </c>
      <c r="L78" s="86" t="s">
        <v>174</v>
      </c>
      <c r="Z78" s="36">
        <f t="shared" si="25"/>
        <v>0</v>
      </c>
      <c r="AB78" s="36">
        <f t="shared" si="26"/>
        <v>0</v>
      </c>
      <c r="AC78" s="36">
        <f t="shared" si="27"/>
        <v>0</v>
      </c>
      <c r="AD78" s="36">
        <f t="shared" si="28"/>
        <v>0</v>
      </c>
      <c r="AE78" s="36">
        <f t="shared" si="29"/>
        <v>0</v>
      </c>
      <c r="AF78" s="36">
        <f t="shared" si="30"/>
        <v>0</v>
      </c>
      <c r="AG78" s="36">
        <f t="shared" si="31"/>
        <v>0</v>
      </c>
      <c r="AH78" s="36">
        <f t="shared" si="32"/>
        <v>0</v>
      </c>
      <c r="AI78" s="48" t="s">
        <v>92</v>
      </c>
      <c r="AJ78" s="85">
        <f t="shared" si="33"/>
        <v>0</v>
      </c>
      <c r="AK78" s="85">
        <f t="shared" si="34"/>
        <v>0</v>
      </c>
      <c r="AL78" s="85">
        <f t="shared" si="35"/>
        <v>0</v>
      </c>
      <c r="AN78" s="36">
        <v>12</v>
      </c>
      <c r="AO78" s="36">
        <f>H78*1</f>
        <v>0</v>
      </c>
      <c r="AP78" s="36">
        <f>H78*(1-1)</f>
        <v>0</v>
      </c>
      <c r="AQ78" s="87" t="s">
        <v>132</v>
      </c>
      <c r="AV78" s="36">
        <f t="shared" si="36"/>
        <v>0</v>
      </c>
      <c r="AW78" s="36">
        <f t="shared" si="37"/>
        <v>0</v>
      </c>
      <c r="AX78" s="36">
        <f t="shared" si="38"/>
        <v>0</v>
      </c>
      <c r="AY78" s="69" t="s">
        <v>209</v>
      </c>
      <c r="AZ78" s="69" t="s">
        <v>262</v>
      </c>
      <c r="BA78" s="48" t="s">
        <v>263</v>
      </c>
      <c r="BC78" s="36">
        <f t="shared" si="39"/>
        <v>0</v>
      </c>
      <c r="BD78" s="36">
        <f t="shared" si="40"/>
        <v>0</v>
      </c>
      <c r="BE78" s="36">
        <v>0</v>
      </c>
      <c r="BF78" s="36">
        <f>78</f>
        <v>78</v>
      </c>
      <c r="BH78" s="85">
        <f t="shared" si="41"/>
        <v>0</v>
      </c>
      <c r="BI78" s="85">
        <f t="shared" si="42"/>
        <v>0</v>
      </c>
      <c r="BJ78" s="85">
        <f t="shared" si="43"/>
        <v>0</v>
      </c>
      <c r="BK78" s="85"/>
      <c r="BL78" s="36"/>
      <c r="BW78" s="36">
        <v>12</v>
      </c>
      <c r="BX78" s="84" t="s">
        <v>278</v>
      </c>
    </row>
    <row r="79" spans="1:76" ht="14.4" x14ac:dyDescent="0.3">
      <c r="A79" s="1" t="s">
        <v>279</v>
      </c>
      <c r="B79" s="2" t="s">
        <v>92</v>
      </c>
      <c r="C79" s="2" t="s">
        <v>280</v>
      </c>
      <c r="D79" s="112" t="s">
        <v>281</v>
      </c>
      <c r="E79" s="113"/>
      <c r="F79" s="2" t="s">
        <v>202</v>
      </c>
      <c r="G79" s="36">
        <v>1</v>
      </c>
      <c r="H79" s="36">
        <v>0</v>
      </c>
      <c r="I79" s="36">
        <f t="shared" si="22"/>
        <v>0</v>
      </c>
      <c r="J79" s="36">
        <f t="shared" si="23"/>
        <v>0</v>
      </c>
      <c r="K79" s="36">
        <f t="shared" si="24"/>
        <v>0</v>
      </c>
      <c r="L79" s="68" t="s">
        <v>136</v>
      </c>
      <c r="Z79" s="36">
        <f t="shared" si="25"/>
        <v>0</v>
      </c>
      <c r="AB79" s="36">
        <f t="shared" si="26"/>
        <v>0</v>
      </c>
      <c r="AC79" s="36">
        <f t="shared" si="27"/>
        <v>0</v>
      </c>
      <c r="AD79" s="36">
        <f t="shared" si="28"/>
        <v>0</v>
      </c>
      <c r="AE79" s="36">
        <f t="shared" si="29"/>
        <v>0</v>
      </c>
      <c r="AF79" s="36">
        <f t="shared" si="30"/>
        <v>0</v>
      </c>
      <c r="AG79" s="36">
        <f t="shared" si="31"/>
        <v>0</v>
      </c>
      <c r="AH79" s="36">
        <f t="shared" si="32"/>
        <v>0</v>
      </c>
      <c r="AI79" s="48" t="s">
        <v>92</v>
      </c>
      <c r="AJ79" s="36">
        <f t="shared" si="33"/>
        <v>0</v>
      </c>
      <c r="AK79" s="36">
        <f t="shared" si="34"/>
        <v>0</v>
      </c>
      <c r="AL79" s="36">
        <f t="shared" si="35"/>
        <v>0</v>
      </c>
      <c r="AN79" s="36">
        <v>12</v>
      </c>
      <c r="AO79" s="36">
        <f>H79*0</f>
        <v>0</v>
      </c>
      <c r="AP79" s="36">
        <f>H79*(1-0)</f>
        <v>0</v>
      </c>
      <c r="AQ79" s="69" t="s">
        <v>142</v>
      </c>
      <c r="AV79" s="36">
        <f t="shared" si="36"/>
        <v>0</v>
      </c>
      <c r="AW79" s="36">
        <f t="shared" si="37"/>
        <v>0</v>
      </c>
      <c r="AX79" s="36">
        <f t="shared" si="38"/>
        <v>0</v>
      </c>
      <c r="AY79" s="69" t="s">
        <v>209</v>
      </c>
      <c r="AZ79" s="69" t="s">
        <v>262</v>
      </c>
      <c r="BA79" s="48" t="s">
        <v>263</v>
      </c>
      <c r="BC79" s="36">
        <f t="shared" si="39"/>
        <v>0</v>
      </c>
      <c r="BD79" s="36">
        <f t="shared" si="40"/>
        <v>0</v>
      </c>
      <c r="BE79" s="36">
        <v>0</v>
      </c>
      <c r="BF79" s="36">
        <f>79</f>
        <v>79</v>
      </c>
      <c r="BH79" s="36">
        <f t="shared" si="41"/>
        <v>0</v>
      </c>
      <c r="BI79" s="36">
        <f t="shared" si="42"/>
        <v>0</v>
      </c>
      <c r="BJ79" s="36">
        <f t="shared" si="43"/>
        <v>0</v>
      </c>
      <c r="BK79" s="36"/>
      <c r="BL79" s="36"/>
      <c r="BW79" s="36">
        <v>12</v>
      </c>
      <c r="BX79" s="3" t="s">
        <v>281</v>
      </c>
    </row>
    <row r="80" spans="1:76" ht="14.4" x14ac:dyDescent="0.3">
      <c r="A80" s="82" t="s">
        <v>282</v>
      </c>
      <c r="B80" s="83" t="s">
        <v>92</v>
      </c>
      <c r="C80" s="83" t="s">
        <v>283</v>
      </c>
      <c r="D80" s="200" t="s">
        <v>284</v>
      </c>
      <c r="E80" s="201"/>
      <c r="F80" s="83" t="s">
        <v>202</v>
      </c>
      <c r="G80" s="85">
        <v>1</v>
      </c>
      <c r="H80" s="85">
        <v>0</v>
      </c>
      <c r="I80" s="85">
        <f t="shared" si="22"/>
        <v>0</v>
      </c>
      <c r="J80" s="85">
        <f t="shared" si="23"/>
        <v>0</v>
      </c>
      <c r="K80" s="85">
        <f t="shared" si="24"/>
        <v>0</v>
      </c>
      <c r="L80" s="86" t="s">
        <v>174</v>
      </c>
      <c r="Z80" s="36">
        <f t="shared" si="25"/>
        <v>0</v>
      </c>
      <c r="AB80" s="36">
        <f t="shared" si="26"/>
        <v>0</v>
      </c>
      <c r="AC80" s="36">
        <f t="shared" si="27"/>
        <v>0</v>
      </c>
      <c r="AD80" s="36">
        <f t="shared" si="28"/>
        <v>0</v>
      </c>
      <c r="AE80" s="36">
        <f t="shared" si="29"/>
        <v>0</v>
      </c>
      <c r="AF80" s="36">
        <f t="shared" si="30"/>
        <v>0</v>
      </c>
      <c r="AG80" s="36">
        <f t="shared" si="31"/>
        <v>0</v>
      </c>
      <c r="AH80" s="36">
        <f t="shared" si="32"/>
        <v>0</v>
      </c>
      <c r="AI80" s="48" t="s">
        <v>92</v>
      </c>
      <c r="AJ80" s="85">
        <f t="shared" si="33"/>
        <v>0</v>
      </c>
      <c r="AK80" s="85">
        <f t="shared" si="34"/>
        <v>0</v>
      </c>
      <c r="AL80" s="85">
        <f t="shared" si="35"/>
        <v>0</v>
      </c>
      <c r="AN80" s="36">
        <v>12</v>
      </c>
      <c r="AO80" s="36">
        <f>H80*1</f>
        <v>0</v>
      </c>
      <c r="AP80" s="36">
        <f>H80*(1-1)</f>
        <v>0</v>
      </c>
      <c r="AQ80" s="87" t="s">
        <v>132</v>
      </c>
      <c r="AV80" s="36">
        <f t="shared" si="36"/>
        <v>0</v>
      </c>
      <c r="AW80" s="36">
        <f t="shared" si="37"/>
        <v>0</v>
      </c>
      <c r="AX80" s="36">
        <f t="shared" si="38"/>
        <v>0</v>
      </c>
      <c r="AY80" s="69" t="s">
        <v>209</v>
      </c>
      <c r="AZ80" s="69" t="s">
        <v>262</v>
      </c>
      <c r="BA80" s="48" t="s">
        <v>263</v>
      </c>
      <c r="BC80" s="36">
        <f t="shared" si="39"/>
        <v>0</v>
      </c>
      <c r="BD80" s="36">
        <f t="shared" si="40"/>
        <v>0</v>
      </c>
      <c r="BE80" s="36">
        <v>0</v>
      </c>
      <c r="BF80" s="36">
        <f>80</f>
        <v>80</v>
      </c>
      <c r="BH80" s="85">
        <f t="shared" si="41"/>
        <v>0</v>
      </c>
      <c r="BI80" s="85">
        <f t="shared" si="42"/>
        <v>0</v>
      </c>
      <c r="BJ80" s="85">
        <f t="shared" si="43"/>
        <v>0</v>
      </c>
      <c r="BK80" s="85"/>
      <c r="BL80" s="36"/>
      <c r="BW80" s="36">
        <v>12</v>
      </c>
      <c r="BX80" s="84" t="s">
        <v>284</v>
      </c>
    </row>
    <row r="81" spans="1:76" ht="14.4" x14ac:dyDescent="0.3">
      <c r="A81" s="1" t="s">
        <v>285</v>
      </c>
      <c r="B81" s="2" t="s">
        <v>92</v>
      </c>
      <c r="C81" s="2" t="s">
        <v>286</v>
      </c>
      <c r="D81" s="112" t="s">
        <v>287</v>
      </c>
      <c r="E81" s="113"/>
      <c r="F81" s="2" t="s">
        <v>202</v>
      </c>
      <c r="G81" s="36">
        <v>1</v>
      </c>
      <c r="H81" s="36">
        <v>0</v>
      </c>
      <c r="I81" s="36">
        <f t="shared" si="22"/>
        <v>0</v>
      </c>
      <c r="J81" s="36">
        <f t="shared" si="23"/>
        <v>0</v>
      </c>
      <c r="K81" s="36">
        <f t="shared" si="24"/>
        <v>0</v>
      </c>
      <c r="L81" s="68" t="s">
        <v>136</v>
      </c>
      <c r="Z81" s="36">
        <f t="shared" si="25"/>
        <v>0</v>
      </c>
      <c r="AB81" s="36">
        <f t="shared" si="26"/>
        <v>0</v>
      </c>
      <c r="AC81" s="36">
        <f t="shared" si="27"/>
        <v>0</v>
      </c>
      <c r="AD81" s="36">
        <f t="shared" si="28"/>
        <v>0</v>
      </c>
      <c r="AE81" s="36">
        <f t="shared" si="29"/>
        <v>0</v>
      </c>
      <c r="AF81" s="36">
        <f t="shared" si="30"/>
        <v>0</v>
      </c>
      <c r="AG81" s="36">
        <f t="shared" si="31"/>
        <v>0</v>
      </c>
      <c r="AH81" s="36">
        <f t="shared" si="32"/>
        <v>0</v>
      </c>
      <c r="AI81" s="48" t="s">
        <v>92</v>
      </c>
      <c r="AJ81" s="36">
        <f t="shared" si="33"/>
        <v>0</v>
      </c>
      <c r="AK81" s="36">
        <f t="shared" si="34"/>
        <v>0</v>
      </c>
      <c r="AL81" s="36">
        <f t="shared" si="35"/>
        <v>0</v>
      </c>
      <c r="AN81" s="36">
        <v>12</v>
      </c>
      <c r="AO81" s="36">
        <f>H81*0</f>
        <v>0</v>
      </c>
      <c r="AP81" s="36">
        <f>H81*(1-0)</f>
        <v>0</v>
      </c>
      <c r="AQ81" s="69" t="s">
        <v>142</v>
      </c>
      <c r="AV81" s="36">
        <f t="shared" si="36"/>
        <v>0</v>
      </c>
      <c r="AW81" s="36">
        <f t="shared" si="37"/>
        <v>0</v>
      </c>
      <c r="AX81" s="36">
        <f t="shared" si="38"/>
        <v>0</v>
      </c>
      <c r="AY81" s="69" t="s">
        <v>209</v>
      </c>
      <c r="AZ81" s="69" t="s">
        <v>262</v>
      </c>
      <c r="BA81" s="48" t="s">
        <v>263</v>
      </c>
      <c r="BC81" s="36">
        <f t="shared" si="39"/>
        <v>0</v>
      </c>
      <c r="BD81" s="36">
        <f t="shared" si="40"/>
        <v>0</v>
      </c>
      <c r="BE81" s="36">
        <v>0</v>
      </c>
      <c r="BF81" s="36">
        <f>81</f>
        <v>81</v>
      </c>
      <c r="BH81" s="36">
        <f t="shared" si="41"/>
        <v>0</v>
      </c>
      <c r="BI81" s="36">
        <f t="shared" si="42"/>
        <v>0</v>
      </c>
      <c r="BJ81" s="36">
        <f t="shared" si="43"/>
        <v>0</v>
      </c>
      <c r="BK81" s="36"/>
      <c r="BL81" s="36"/>
      <c r="BW81" s="36">
        <v>12</v>
      </c>
      <c r="BX81" s="3" t="s">
        <v>287</v>
      </c>
    </row>
    <row r="82" spans="1:76" ht="14.4" x14ac:dyDescent="0.3">
      <c r="A82" s="1" t="s">
        <v>288</v>
      </c>
      <c r="B82" s="2" t="s">
        <v>92</v>
      </c>
      <c r="C82" s="2" t="s">
        <v>289</v>
      </c>
      <c r="D82" s="112" t="s">
        <v>290</v>
      </c>
      <c r="E82" s="113"/>
      <c r="F82" s="2" t="s">
        <v>291</v>
      </c>
      <c r="G82" s="36">
        <v>8</v>
      </c>
      <c r="H82" s="36">
        <v>0</v>
      </c>
      <c r="I82" s="36">
        <f t="shared" si="22"/>
        <v>0</v>
      </c>
      <c r="J82" s="36">
        <f t="shared" si="23"/>
        <v>0</v>
      </c>
      <c r="K82" s="36">
        <f t="shared" si="24"/>
        <v>0</v>
      </c>
      <c r="L82" s="68" t="s">
        <v>136</v>
      </c>
      <c r="Z82" s="36">
        <f t="shared" si="25"/>
        <v>0</v>
      </c>
      <c r="AB82" s="36">
        <f t="shared" si="26"/>
        <v>0</v>
      </c>
      <c r="AC82" s="36">
        <f t="shared" si="27"/>
        <v>0</v>
      </c>
      <c r="AD82" s="36">
        <f t="shared" si="28"/>
        <v>0</v>
      </c>
      <c r="AE82" s="36">
        <f t="shared" si="29"/>
        <v>0</v>
      </c>
      <c r="AF82" s="36">
        <f t="shared" si="30"/>
        <v>0</v>
      </c>
      <c r="AG82" s="36">
        <f t="shared" si="31"/>
        <v>0</v>
      </c>
      <c r="AH82" s="36">
        <f t="shared" si="32"/>
        <v>0</v>
      </c>
      <c r="AI82" s="48" t="s">
        <v>92</v>
      </c>
      <c r="AJ82" s="36">
        <f t="shared" si="33"/>
        <v>0</v>
      </c>
      <c r="AK82" s="36">
        <f t="shared" si="34"/>
        <v>0</v>
      </c>
      <c r="AL82" s="36">
        <f t="shared" si="35"/>
        <v>0</v>
      </c>
      <c r="AN82" s="36">
        <v>12</v>
      </c>
      <c r="AO82" s="36">
        <f>H82*0</f>
        <v>0</v>
      </c>
      <c r="AP82" s="36">
        <f>H82*(1-0)</f>
        <v>0</v>
      </c>
      <c r="AQ82" s="69" t="s">
        <v>142</v>
      </c>
      <c r="AV82" s="36">
        <f t="shared" si="36"/>
        <v>0</v>
      </c>
      <c r="AW82" s="36">
        <f t="shared" si="37"/>
        <v>0</v>
      </c>
      <c r="AX82" s="36">
        <f t="shared" si="38"/>
        <v>0</v>
      </c>
      <c r="AY82" s="69" t="s">
        <v>209</v>
      </c>
      <c r="AZ82" s="69" t="s">
        <v>262</v>
      </c>
      <c r="BA82" s="48" t="s">
        <v>263</v>
      </c>
      <c r="BC82" s="36">
        <f t="shared" si="39"/>
        <v>0</v>
      </c>
      <c r="BD82" s="36">
        <f t="shared" si="40"/>
        <v>0</v>
      </c>
      <c r="BE82" s="36">
        <v>0</v>
      </c>
      <c r="BF82" s="36">
        <f>82</f>
        <v>82</v>
      </c>
      <c r="BH82" s="36">
        <f t="shared" si="41"/>
        <v>0</v>
      </c>
      <c r="BI82" s="36">
        <f t="shared" si="42"/>
        <v>0</v>
      </c>
      <c r="BJ82" s="36">
        <f t="shared" si="43"/>
        <v>0</v>
      </c>
      <c r="BK82" s="36"/>
      <c r="BL82" s="36"/>
      <c r="BW82" s="36">
        <v>12</v>
      </c>
      <c r="BX82" s="3" t="s">
        <v>290</v>
      </c>
    </row>
    <row r="83" spans="1:76" ht="13.5" customHeight="1" x14ac:dyDescent="0.3">
      <c r="A83" s="70"/>
      <c r="C83" s="73" t="s">
        <v>58</v>
      </c>
      <c r="D83" s="197" t="s">
        <v>292</v>
      </c>
      <c r="E83" s="198"/>
      <c r="F83" s="198"/>
      <c r="G83" s="198"/>
      <c r="H83" s="198"/>
      <c r="I83" s="198"/>
      <c r="J83" s="198"/>
      <c r="K83" s="198"/>
      <c r="L83" s="199"/>
    </row>
    <row r="84" spans="1:76" ht="14.4" x14ac:dyDescent="0.3">
      <c r="A84" s="74" t="s">
        <v>10</v>
      </c>
      <c r="B84" s="75" t="s">
        <v>94</v>
      </c>
      <c r="C84" s="75" t="s">
        <v>10</v>
      </c>
      <c r="D84" s="219" t="s">
        <v>95</v>
      </c>
      <c r="E84" s="220"/>
      <c r="F84" s="76" t="s">
        <v>81</v>
      </c>
      <c r="G84" s="76" t="s">
        <v>81</v>
      </c>
      <c r="H84" s="76" t="s">
        <v>81</v>
      </c>
      <c r="I84" s="77">
        <f>I86</f>
        <v>0</v>
      </c>
      <c r="J84" s="77">
        <f>J86</f>
        <v>0</v>
      </c>
      <c r="K84" s="77">
        <f>K86</f>
        <v>0</v>
      </c>
      <c r="L84" s="78" t="s">
        <v>10</v>
      </c>
    </row>
    <row r="85" spans="1:76" ht="14.4" x14ac:dyDescent="0.3">
      <c r="A85" s="59" t="s">
        <v>10</v>
      </c>
      <c r="B85" s="60" t="s">
        <v>94</v>
      </c>
      <c r="C85" s="60" t="s">
        <v>10</v>
      </c>
      <c r="D85" s="221" t="s">
        <v>167</v>
      </c>
      <c r="E85" s="222"/>
      <c r="F85" s="61" t="s">
        <v>81</v>
      </c>
      <c r="G85" s="61" t="s">
        <v>81</v>
      </c>
      <c r="H85" s="61" t="s">
        <v>81</v>
      </c>
      <c r="I85" s="62">
        <f>I86</f>
        <v>0</v>
      </c>
      <c r="J85" s="62">
        <f>J86</f>
        <v>0</v>
      </c>
      <c r="K85" s="62">
        <f>K86</f>
        <v>0</v>
      </c>
      <c r="L85" s="63" t="s">
        <v>10</v>
      </c>
    </row>
    <row r="86" spans="1:76" ht="14.4" x14ac:dyDescent="0.3">
      <c r="A86" s="64" t="s">
        <v>10</v>
      </c>
      <c r="B86" s="65" t="s">
        <v>94</v>
      </c>
      <c r="C86" s="65" t="s">
        <v>204</v>
      </c>
      <c r="D86" s="223" t="s">
        <v>205</v>
      </c>
      <c r="E86" s="224"/>
      <c r="F86" s="66" t="s">
        <v>81</v>
      </c>
      <c r="G86" s="66" t="s">
        <v>81</v>
      </c>
      <c r="H86" s="66" t="s">
        <v>81</v>
      </c>
      <c r="I86" s="42">
        <f>SUM(I87:I105)</f>
        <v>0</v>
      </c>
      <c r="J86" s="42">
        <f>SUM(J87:J105)</f>
        <v>0</v>
      </c>
      <c r="K86" s="42">
        <f>SUM(K87:K105)</f>
        <v>0</v>
      </c>
      <c r="L86" s="67" t="s">
        <v>10</v>
      </c>
      <c r="AI86" s="48" t="s">
        <v>94</v>
      </c>
      <c r="AS86" s="42">
        <f>SUM(AJ87:AJ105)</f>
        <v>0</v>
      </c>
      <c r="AT86" s="42">
        <f>SUM(AK87:AK105)</f>
        <v>0</v>
      </c>
      <c r="AU86" s="42">
        <f>SUM(AL87:AL105)</f>
        <v>0</v>
      </c>
    </row>
    <row r="87" spans="1:76" ht="14.4" x14ac:dyDescent="0.3">
      <c r="A87" s="1" t="s">
        <v>293</v>
      </c>
      <c r="B87" s="2" t="s">
        <v>94</v>
      </c>
      <c r="C87" s="2" t="s">
        <v>260</v>
      </c>
      <c r="D87" s="112" t="s">
        <v>261</v>
      </c>
      <c r="E87" s="113"/>
      <c r="F87" s="2" t="s">
        <v>217</v>
      </c>
      <c r="G87" s="36">
        <v>10</v>
      </c>
      <c r="H87" s="36">
        <v>0</v>
      </c>
      <c r="I87" s="36">
        <f>G87*AO87</f>
        <v>0</v>
      </c>
      <c r="J87" s="36">
        <f>G87*AP87</f>
        <v>0</v>
      </c>
      <c r="K87" s="36">
        <f>G87*H87</f>
        <v>0</v>
      </c>
      <c r="L87" s="68" t="s">
        <v>136</v>
      </c>
      <c r="Z87" s="36">
        <f>IF(AQ87="5",BJ87,0)</f>
        <v>0</v>
      </c>
      <c r="AB87" s="36">
        <f>IF(AQ87="1",BH87,0)</f>
        <v>0</v>
      </c>
      <c r="AC87" s="36">
        <f>IF(AQ87="1",BI87,0)</f>
        <v>0</v>
      </c>
      <c r="AD87" s="36">
        <f>IF(AQ87="7",BH87,0)</f>
        <v>0</v>
      </c>
      <c r="AE87" s="36">
        <f>IF(AQ87="7",BI87,0)</f>
        <v>0</v>
      </c>
      <c r="AF87" s="36">
        <f>IF(AQ87="2",BH87,0)</f>
        <v>0</v>
      </c>
      <c r="AG87" s="36">
        <f>IF(AQ87="2",BI87,0)</f>
        <v>0</v>
      </c>
      <c r="AH87" s="36">
        <f>IF(AQ87="0",BJ87,0)</f>
        <v>0</v>
      </c>
      <c r="AI87" s="48" t="s">
        <v>94</v>
      </c>
      <c r="AJ87" s="36">
        <f>IF(AN87=0,K87,0)</f>
        <v>0</v>
      </c>
      <c r="AK87" s="36">
        <f>IF(AN87=12,K87,0)</f>
        <v>0</v>
      </c>
      <c r="AL87" s="36">
        <f>IF(AN87=21,K87,0)</f>
        <v>0</v>
      </c>
      <c r="AN87" s="36">
        <v>12</v>
      </c>
      <c r="AO87" s="36">
        <f>H87*0</f>
        <v>0</v>
      </c>
      <c r="AP87" s="36">
        <f>H87*(1-0)</f>
        <v>0</v>
      </c>
      <c r="AQ87" s="69" t="s">
        <v>142</v>
      </c>
      <c r="AV87" s="36">
        <f>AW87+AX87</f>
        <v>0</v>
      </c>
      <c r="AW87" s="36">
        <f>G87*AO87</f>
        <v>0</v>
      </c>
      <c r="AX87" s="36">
        <f>G87*AP87</f>
        <v>0</v>
      </c>
      <c r="AY87" s="69" t="s">
        <v>209</v>
      </c>
      <c r="AZ87" s="69" t="s">
        <v>294</v>
      </c>
      <c r="BA87" s="48" t="s">
        <v>295</v>
      </c>
      <c r="BC87" s="36">
        <f>AW87+AX87</f>
        <v>0</v>
      </c>
      <c r="BD87" s="36">
        <f>H87/(100-BE87)*100</f>
        <v>0</v>
      </c>
      <c r="BE87" s="36">
        <v>0</v>
      </c>
      <c r="BF87" s="36">
        <f>87</f>
        <v>87</v>
      </c>
      <c r="BH87" s="36">
        <f>G87*AO87</f>
        <v>0</v>
      </c>
      <c r="BI87" s="36">
        <f>G87*AP87</f>
        <v>0</v>
      </c>
      <c r="BJ87" s="36">
        <f>G87*H87</f>
        <v>0</v>
      </c>
      <c r="BK87" s="36"/>
      <c r="BL87" s="36"/>
      <c r="BW87" s="36">
        <v>12</v>
      </c>
      <c r="BX87" s="3" t="s">
        <v>261</v>
      </c>
    </row>
    <row r="88" spans="1:76" ht="14.4" x14ac:dyDescent="0.3">
      <c r="A88" s="82" t="s">
        <v>296</v>
      </c>
      <c r="B88" s="83" t="s">
        <v>94</v>
      </c>
      <c r="C88" s="83" t="s">
        <v>265</v>
      </c>
      <c r="D88" s="200" t="s">
        <v>266</v>
      </c>
      <c r="E88" s="201"/>
      <c r="F88" s="83" t="s">
        <v>217</v>
      </c>
      <c r="G88" s="85">
        <v>10</v>
      </c>
      <c r="H88" s="85">
        <v>0</v>
      </c>
      <c r="I88" s="85">
        <f>G88*AO88</f>
        <v>0</v>
      </c>
      <c r="J88" s="85">
        <f>G88*AP88</f>
        <v>0</v>
      </c>
      <c r="K88" s="85">
        <f>G88*H88</f>
        <v>0</v>
      </c>
      <c r="L88" s="86" t="s">
        <v>136</v>
      </c>
      <c r="Z88" s="36">
        <f>IF(AQ88="5",BJ88,0)</f>
        <v>0</v>
      </c>
      <c r="AB88" s="36">
        <f>IF(AQ88="1",BH88,0)</f>
        <v>0</v>
      </c>
      <c r="AC88" s="36">
        <f>IF(AQ88="1",BI88,0)</f>
        <v>0</v>
      </c>
      <c r="AD88" s="36">
        <f>IF(AQ88="7",BH88,0)</f>
        <v>0</v>
      </c>
      <c r="AE88" s="36">
        <f>IF(AQ88="7",BI88,0)</f>
        <v>0</v>
      </c>
      <c r="AF88" s="36">
        <f>IF(AQ88="2",BH88,0)</f>
        <v>0</v>
      </c>
      <c r="AG88" s="36">
        <f>IF(AQ88="2",BI88,0)</f>
        <v>0</v>
      </c>
      <c r="AH88" s="36">
        <f>IF(AQ88="0",BJ88,0)</f>
        <v>0</v>
      </c>
      <c r="AI88" s="48" t="s">
        <v>94</v>
      </c>
      <c r="AJ88" s="85">
        <f>IF(AN88=0,K88,0)</f>
        <v>0</v>
      </c>
      <c r="AK88" s="85">
        <f>IF(AN88=12,K88,0)</f>
        <v>0</v>
      </c>
      <c r="AL88" s="85">
        <f>IF(AN88=21,K88,0)</f>
        <v>0</v>
      </c>
      <c r="AN88" s="36">
        <v>12</v>
      </c>
      <c r="AO88" s="36">
        <f>H88*1</f>
        <v>0</v>
      </c>
      <c r="AP88" s="36">
        <f>H88*(1-1)</f>
        <v>0</v>
      </c>
      <c r="AQ88" s="87" t="s">
        <v>132</v>
      </c>
      <c r="AV88" s="36">
        <f>AW88+AX88</f>
        <v>0</v>
      </c>
      <c r="AW88" s="36">
        <f>G88*AO88</f>
        <v>0</v>
      </c>
      <c r="AX88" s="36">
        <f>G88*AP88</f>
        <v>0</v>
      </c>
      <c r="AY88" s="69" t="s">
        <v>209</v>
      </c>
      <c r="AZ88" s="69" t="s">
        <v>294</v>
      </c>
      <c r="BA88" s="48" t="s">
        <v>295</v>
      </c>
      <c r="BC88" s="36">
        <f>AW88+AX88</f>
        <v>0</v>
      </c>
      <c r="BD88" s="36">
        <f>H88/(100-BE88)*100</f>
        <v>0</v>
      </c>
      <c r="BE88" s="36">
        <v>0</v>
      </c>
      <c r="BF88" s="36">
        <f>88</f>
        <v>88</v>
      </c>
      <c r="BH88" s="85">
        <f>G88*AO88</f>
        <v>0</v>
      </c>
      <c r="BI88" s="85">
        <f>G88*AP88</f>
        <v>0</v>
      </c>
      <c r="BJ88" s="85">
        <f>G88*H88</f>
        <v>0</v>
      </c>
      <c r="BK88" s="85"/>
      <c r="BL88" s="36"/>
      <c r="BW88" s="36">
        <v>12</v>
      </c>
      <c r="BX88" s="84" t="s">
        <v>266</v>
      </c>
    </row>
    <row r="89" spans="1:76" ht="66" x14ac:dyDescent="0.3">
      <c r="A89" s="70"/>
      <c r="C89" s="71" t="s">
        <v>140</v>
      </c>
      <c r="D89" s="212" t="s">
        <v>221</v>
      </c>
      <c r="E89" s="213"/>
      <c r="F89" s="213"/>
      <c r="G89" s="213"/>
      <c r="H89" s="213"/>
      <c r="I89" s="213"/>
      <c r="J89" s="213"/>
      <c r="K89" s="213"/>
      <c r="L89" s="214"/>
      <c r="BX89" s="88" t="s">
        <v>221</v>
      </c>
    </row>
    <row r="90" spans="1:76" ht="14.4" x14ac:dyDescent="0.3">
      <c r="A90" s="1" t="s">
        <v>297</v>
      </c>
      <c r="B90" s="2" t="s">
        <v>94</v>
      </c>
      <c r="C90" s="2" t="s">
        <v>215</v>
      </c>
      <c r="D90" s="112" t="s">
        <v>216</v>
      </c>
      <c r="E90" s="113"/>
      <c r="F90" s="2" t="s">
        <v>217</v>
      </c>
      <c r="G90" s="36">
        <v>5</v>
      </c>
      <c r="H90" s="36">
        <v>0</v>
      </c>
      <c r="I90" s="36">
        <f t="shared" ref="I90:I96" si="44">G90*AO90</f>
        <v>0</v>
      </c>
      <c r="J90" s="36">
        <f t="shared" ref="J90:J96" si="45">G90*AP90</f>
        <v>0</v>
      </c>
      <c r="K90" s="36">
        <f t="shared" ref="K90:K96" si="46">G90*H90</f>
        <v>0</v>
      </c>
      <c r="L90" s="68" t="s">
        <v>136</v>
      </c>
      <c r="Z90" s="36">
        <f t="shared" ref="Z90:Z96" si="47">IF(AQ90="5",BJ90,0)</f>
        <v>0</v>
      </c>
      <c r="AB90" s="36">
        <f t="shared" ref="AB90:AB96" si="48">IF(AQ90="1",BH90,0)</f>
        <v>0</v>
      </c>
      <c r="AC90" s="36">
        <f t="shared" ref="AC90:AC96" si="49">IF(AQ90="1",BI90,0)</f>
        <v>0</v>
      </c>
      <c r="AD90" s="36">
        <f t="shared" ref="AD90:AD96" si="50">IF(AQ90="7",BH90,0)</f>
        <v>0</v>
      </c>
      <c r="AE90" s="36">
        <f t="shared" ref="AE90:AE96" si="51">IF(AQ90="7",BI90,0)</f>
        <v>0</v>
      </c>
      <c r="AF90" s="36">
        <f t="shared" ref="AF90:AF96" si="52">IF(AQ90="2",BH90,0)</f>
        <v>0</v>
      </c>
      <c r="AG90" s="36">
        <f t="shared" ref="AG90:AG96" si="53">IF(AQ90="2",BI90,0)</f>
        <v>0</v>
      </c>
      <c r="AH90" s="36">
        <f t="shared" ref="AH90:AH96" si="54">IF(AQ90="0",BJ90,0)</f>
        <v>0</v>
      </c>
      <c r="AI90" s="48" t="s">
        <v>94</v>
      </c>
      <c r="AJ90" s="36">
        <f t="shared" ref="AJ90:AJ96" si="55">IF(AN90=0,K90,0)</f>
        <v>0</v>
      </c>
      <c r="AK90" s="36">
        <f t="shared" ref="AK90:AK96" si="56">IF(AN90=12,K90,0)</f>
        <v>0</v>
      </c>
      <c r="AL90" s="36">
        <f t="shared" ref="AL90:AL96" si="57">IF(AN90=21,K90,0)</f>
        <v>0</v>
      </c>
      <c r="AN90" s="36">
        <v>12</v>
      </c>
      <c r="AO90" s="36">
        <f>H90*0</f>
        <v>0</v>
      </c>
      <c r="AP90" s="36">
        <f>H90*(1-0)</f>
        <v>0</v>
      </c>
      <c r="AQ90" s="69" t="s">
        <v>142</v>
      </c>
      <c r="AV90" s="36">
        <f t="shared" ref="AV90:AV96" si="58">AW90+AX90</f>
        <v>0</v>
      </c>
      <c r="AW90" s="36">
        <f t="shared" ref="AW90:AW96" si="59">G90*AO90</f>
        <v>0</v>
      </c>
      <c r="AX90" s="36">
        <f t="shared" ref="AX90:AX96" si="60">G90*AP90</f>
        <v>0</v>
      </c>
      <c r="AY90" s="69" t="s">
        <v>209</v>
      </c>
      <c r="AZ90" s="69" t="s">
        <v>294</v>
      </c>
      <c r="BA90" s="48" t="s">
        <v>295</v>
      </c>
      <c r="BC90" s="36">
        <f t="shared" ref="BC90:BC96" si="61">AW90+AX90</f>
        <v>0</v>
      </c>
      <c r="BD90" s="36">
        <f t="shared" ref="BD90:BD96" si="62">H90/(100-BE90)*100</f>
        <v>0</v>
      </c>
      <c r="BE90" s="36">
        <v>0</v>
      </c>
      <c r="BF90" s="36">
        <f>90</f>
        <v>90</v>
      </c>
      <c r="BH90" s="36">
        <f t="shared" ref="BH90:BH96" si="63">G90*AO90</f>
        <v>0</v>
      </c>
      <c r="BI90" s="36">
        <f t="shared" ref="BI90:BI96" si="64">G90*AP90</f>
        <v>0</v>
      </c>
      <c r="BJ90" s="36">
        <f t="shared" ref="BJ90:BJ96" si="65">G90*H90</f>
        <v>0</v>
      </c>
      <c r="BK90" s="36"/>
      <c r="BL90" s="36"/>
      <c r="BW90" s="36">
        <v>12</v>
      </c>
      <c r="BX90" s="3" t="s">
        <v>216</v>
      </c>
    </row>
    <row r="91" spans="1:76" ht="14.4" x14ac:dyDescent="0.3">
      <c r="A91" s="89" t="s">
        <v>298</v>
      </c>
      <c r="B91" s="90" t="s">
        <v>94</v>
      </c>
      <c r="C91" s="90" t="s">
        <v>219</v>
      </c>
      <c r="D91" s="215" t="s">
        <v>220</v>
      </c>
      <c r="E91" s="216"/>
      <c r="F91" s="90" t="s">
        <v>217</v>
      </c>
      <c r="G91" s="91">
        <v>5</v>
      </c>
      <c r="H91" s="91">
        <v>0</v>
      </c>
      <c r="I91" s="91">
        <f t="shared" si="44"/>
        <v>0</v>
      </c>
      <c r="J91" s="91">
        <f t="shared" si="45"/>
        <v>0</v>
      </c>
      <c r="K91" s="91">
        <f t="shared" si="46"/>
        <v>0</v>
      </c>
      <c r="L91" s="92" t="s">
        <v>136</v>
      </c>
      <c r="Z91" s="36">
        <f t="shared" si="47"/>
        <v>0</v>
      </c>
      <c r="AB91" s="36">
        <f t="shared" si="48"/>
        <v>0</v>
      </c>
      <c r="AC91" s="36">
        <f t="shared" si="49"/>
        <v>0</v>
      </c>
      <c r="AD91" s="36">
        <f t="shared" si="50"/>
        <v>0</v>
      </c>
      <c r="AE91" s="36">
        <f t="shared" si="51"/>
        <v>0</v>
      </c>
      <c r="AF91" s="36">
        <f t="shared" si="52"/>
        <v>0</v>
      </c>
      <c r="AG91" s="36">
        <f t="shared" si="53"/>
        <v>0</v>
      </c>
      <c r="AH91" s="36">
        <f t="shared" si="54"/>
        <v>0</v>
      </c>
      <c r="AI91" s="48" t="s">
        <v>94</v>
      </c>
      <c r="AJ91" s="85">
        <f t="shared" si="55"/>
        <v>0</v>
      </c>
      <c r="AK91" s="85">
        <f t="shared" si="56"/>
        <v>0</v>
      </c>
      <c r="AL91" s="85">
        <f t="shared" si="57"/>
        <v>0</v>
      </c>
      <c r="AN91" s="36">
        <v>12</v>
      </c>
      <c r="AO91" s="36">
        <f>H91*1</f>
        <v>0</v>
      </c>
      <c r="AP91" s="36">
        <f>H91*(1-1)</f>
        <v>0</v>
      </c>
      <c r="AQ91" s="87" t="s">
        <v>132</v>
      </c>
      <c r="AV91" s="36">
        <f t="shared" si="58"/>
        <v>0</v>
      </c>
      <c r="AW91" s="36">
        <f t="shared" si="59"/>
        <v>0</v>
      </c>
      <c r="AX91" s="36">
        <f t="shared" si="60"/>
        <v>0</v>
      </c>
      <c r="AY91" s="69" t="s">
        <v>209</v>
      </c>
      <c r="AZ91" s="69" t="s">
        <v>294</v>
      </c>
      <c r="BA91" s="48" t="s">
        <v>295</v>
      </c>
      <c r="BC91" s="36">
        <f t="shared" si="61"/>
        <v>0</v>
      </c>
      <c r="BD91" s="36">
        <f t="shared" si="62"/>
        <v>0</v>
      </c>
      <c r="BE91" s="36">
        <v>0</v>
      </c>
      <c r="BF91" s="36">
        <f>91</f>
        <v>91</v>
      </c>
      <c r="BH91" s="85">
        <f t="shared" si="63"/>
        <v>0</v>
      </c>
      <c r="BI91" s="85">
        <f t="shared" si="64"/>
        <v>0</v>
      </c>
      <c r="BJ91" s="85">
        <f t="shared" si="65"/>
        <v>0</v>
      </c>
      <c r="BK91" s="85"/>
      <c r="BL91" s="36"/>
      <c r="BW91" s="36">
        <v>12</v>
      </c>
      <c r="BX91" s="84" t="s">
        <v>220</v>
      </c>
    </row>
    <row r="92" spans="1:76" ht="14.4" x14ac:dyDescent="0.3">
      <c r="A92" s="93" t="s">
        <v>299</v>
      </c>
      <c r="B92" s="94" t="s">
        <v>94</v>
      </c>
      <c r="C92" s="94" t="s">
        <v>268</v>
      </c>
      <c r="D92" s="217" t="s">
        <v>269</v>
      </c>
      <c r="E92" s="218"/>
      <c r="F92" s="94" t="s">
        <v>217</v>
      </c>
      <c r="G92" s="95">
        <v>100</v>
      </c>
      <c r="H92" s="95">
        <v>0</v>
      </c>
      <c r="I92" s="95">
        <f t="shared" si="44"/>
        <v>0</v>
      </c>
      <c r="J92" s="95">
        <f t="shared" si="45"/>
        <v>0</v>
      </c>
      <c r="K92" s="95">
        <f t="shared" si="46"/>
        <v>0</v>
      </c>
      <c r="L92" s="96" t="s">
        <v>136</v>
      </c>
      <c r="Z92" s="36">
        <f t="shared" si="47"/>
        <v>0</v>
      </c>
      <c r="AB92" s="36">
        <f t="shared" si="48"/>
        <v>0</v>
      </c>
      <c r="AC92" s="36">
        <f t="shared" si="49"/>
        <v>0</v>
      </c>
      <c r="AD92" s="36">
        <f t="shared" si="50"/>
        <v>0</v>
      </c>
      <c r="AE92" s="36">
        <f t="shared" si="51"/>
        <v>0</v>
      </c>
      <c r="AF92" s="36">
        <f t="shared" si="52"/>
        <v>0</v>
      </c>
      <c r="AG92" s="36">
        <f t="shared" si="53"/>
        <v>0</v>
      </c>
      <c r="AH92" s="36">
        <f t="shared" si="54"/>
        <v>0</v>
      </c>
      <c r="AI92" s="48" t="s">
        <v>94</v>
      </c>
      <c r="AJ92" s="36">
        <f t="shared" si="55"/>
        <v>0</v>
      </c>
      <c r="AK92" s="36">
        <f t="shared" si="56"/>
        <v>0</v>
      </c>
      <c r="AL92" s="36">
        <f t="shared" si="57"/>
        <v>0</v>
      </c>
      <c r="AN92" s="36">
        <v>12</v>
      </c>
      <c r="AO92" s="36">
        <f>H92*0</f>
        <v>0</v>
      </c>
      <c r="AP92" s="36">
        <f>H92*(1-0)</f>
        <v>0</v>
      </c>
      <c r="AQ92" s="69" t="s">
        <v>142</v>
      </c>
      <c r="AV92" s="36">
        <f t="shared" si="58"/>
        <v>0</v>
      </c>
      <c r="AW92" s="36">
        <f t="shared" si="59"/>
        <v>0</v>
      </c>
      <c r="AX92" s="36">
        <f t="shared" si="60"/>
        <v>0</v>
      </c>
      <c r="AY92" s="69" t="s">
        <v>209</v>
      </c>
      <c r="AZ92" s="69" t="s">
        <v>294</v>
      </c>
      <c r="BA92" s="48" t="s">
        <v>295</v>
      </c>
      <c r="BC92" s="36">
        <f t="shared" si="61"/>
        <v>0</v>
      </c>
      <c r="BD92" s="36">
        <f t="shared" si="62"/>
        <v>0</v>
      </c>
      <c r="BE92" s="36">
        <v>0</v>
      </c>
      <c r="BF92" s="36">
        <f>92</f>
        <v>92</v>
      </c>
      <c r="BH92" s="36">
        <f t="shared" si="63"/>
        <v>0</v>
      </c>
      <c r="BI92" s="36">
        <f t="shared" si="64"/>
        <v>0</v>
      </c>
      <c r="BJ92" s="36">
        <f t="shared" si="65"/>
        <v>0</v>
      </c>
      <c r="BK92" s="36"/>
      <c r="BL92" s="36"/>
      <c r="BW92" s="36">
        <v>12</v>
      </c>
      <c r="BX92" s="3" t="s">
        <v>269</v>
      </c>
    </row>
    <row r="93" spans="1:76" ht="14.4" x14ac:dyDescent="0.3">
      <c r="A93" s="101" t="s">
        <v>300</v>
      </c>
      <c r="B93" s="102" t="s">
        <v>94</v>
      </c>
      <c r="C93" s="102" t="s">
        <v>301</v>
      </c>
      <c r="D93" s="205" t="s">
        <v>302</v>
      </c>
      <c r="E93" s="206"/>
      <c r="F93" s="102" t="s">
        <v>217</v>
      </c>
      <c r="G93" s="103">
        <v>50</v>
      </c>
      <c r="H93" s="103">
        <v>0</v>
      </c>
      <c r="I93" s="103">
        <f t="shared" si="44"/>
        <v>0</v>
      </c>
      <c r="J93" s="103">
        <f t="shared" si="45"/>
        <v>0</v>
      </c>
      <c r="K93" s="103">
        <f t="shared" si="46"/>
        <v>0</v>
      </c>
      <c r="L93" s="104" t="s">
        <v>174</v>
      </c>
      <c r="Z93" s="36">
        <f t="shared" si="47"/>
        <v>0</v>
      </c>
      <c r="AB93" s="36">
        <f t="shared" si="48"/>
        <v>0</v>
      </c>
      <c r="AC93" s="36">
        <f t="shared" si="49"/>
        <v>0</v>
      </c>
      <c r="AD93" s="36">
        <f t="shared" si="50"/>
        <v>0</v>
      </c>
      <c r="AE93" s="36">
        <f t="shared" si="51"/>
        <v>0</v>
      </c>
      <c r="AF93" s="36">
        <f t="shared" si="52"/>
        <v>0</v>
      </c>
      <c r="AG93" s="36">
        <f t="shared" si="53"/>
        <v>0</v>
      </c>
      <c r="AH93" s="36">
        <f t="shared" si="54"/>
        <v>0</v>
      </c>
      <c r="AI93" s="48" t="s">
        <v>94</v>
      </c>
      <c r="AJ93" s="85">
        <f t="shared" si="55"/>
        <v>0</v>
      </c>
      <c r="AK93" s="85">
        <f t="shared" si="56"/>
        <v>0</v>
      </c>
      <c r="AL93" s="85">
        <f t="shared" si="57"/>
        <v>0</v>
      </c>
      <c r="AN93" s="36">
        <v>12</v>
      </c>
      <c r="AO93" s="36">
        <f>H93*1</f>
        <v>0</v>
      </c>
      <c r="AP93" s="36">
        <f>H93*(1-1)</f>
        <v>0</v>
      </c>
      <c r="AQ93" s="87" t="s">
        <v>132</v>
      </c>
      <c r="AV93" s="36">
        <f t="shared" si="58"/>
        <v>0</v>
      </c>
      <c r="AW93" s="36">
        <f t="shared" si="59"/>
        <v>0</v>
      </c>
      <c r="AX93" s="36">
        <f t="shared" si="60"/>
        <v>0</v>
      </c>
      <c r="AY93" s="69" t="s">
        <v>209</v>
      </c>
      <c r="AZ93" s="69" t="s">
        <v>294</v>
      </c>
      <c r="BA93" s="48" t="s">
        <v>295</v>
      </c>
      <c r="BC93" s="36">
        <f t="shared" si="61"/>
        <v>0</v>
      </c>
      <c r="BD93" s="36">
        <f t="shared" si="62"/>
        <v>0</v>
      </c>
      <c r="BE93" s="36">
        <v>0</v>
      </c>
      <c r="BF93" s="36">
        <f>93</f>
        <v>93</v>
      </c>
      <c r="BH93" s="85">
        <f t="shared" si="63"/>
        <v>0</v>
      </c>
      <c r="BI93" s="85">
        <f t="shared" si="64"/>
        <v>0</v>
      </c>
      <c r="BJ93" s="85">
        <f t="shared" si="65"/>
        <v>0</v>
      </c>
      <c r="BK93" s="85"/>
      <c r="BL93" s="36"/>
      <c r="BW93" s="36">
        <v>12</v>
      </c>
      <c r="BX93" s="84" t="s">
        <v>302</v>
      </c>
    </row>
    <row r="94" spans="1:76" ht="14.4" x14ac:dyDescent="0.3">
      <c r="A94" s="101" t="s">
        <v>303</v>
      </c>
      <c r="B94" s="102" t="s">
        <v>94</v>
      </c>
      <c r="C94" s="102" t="s">
        <v>304</v>
      </c>
      <c r="D94" s="205" t="s">
        <v>305</v>
      </c>
      <c r="E94" s="206"/>
      <c r="F94" s="102" t="s">
        <v>217</v>
      </c>
      <c r="G94" s="103">
        <v>10</v>
      </c>
      <c r="H94" s="103">
        <v>0</v>
      </c>
      <c r="I94" s="103">
        <f t="shared" si="44"/>
        <v>0</v>
      </c>
      <c r="J94" s="103">
        <f t="shared" si="45"/>
        <v>0</v>
      </c>
      <c r="K94" s="103">
        <f t="shared" si="46"/>
        <v>0</v>
      </c>
      <c r="L94" s="104" t="s">
        <v>174</v>
      </c>
      <c r="Z94" s="36">
        <f t="shared" si="47"/>
        <v>0</v>
      </c>
      <c r="AB94" s="36">
        <f t="shared" si="48"/>
        <v>0</v>
      </c>
      <c r="AC94" s="36">
        <f t="shared" si="49"/>
        <v>0</v>
      </c>
      <c r="AD94" s="36">
        <f t="shared" si="50"/>
        <v>0</v>
      </c>
      <c r="AE94" s="36">
        <f t="shared" si="51"/>
        <v>0</v>
      </c>
      <c r="AF94" s="36">
        <f t="shared" si="52"/>
        <v>0</v>
      </c>
      <c r="AG94" s="36">
        <f t="shared" si="53"/>
        <v>0</v>
      </c>
      <c r="AH94" s="36">
        <f t="shared" si="54"/>
        <v>0</v>
      </c>
      <c r="AI94" s="48" t="s">
        <v>94</v>
      </c>
      <c r="AJ94" s="85">
        <f t="shared" si="55"/>
        <v>0</v>
      </c>
      <c r="AK94" s="85">
        <f t="shared" si="56"/>
        <v>0</v>
      </c>
      <c r="AL94" s="85">
        <f t="shared" si="57"/>
        <v>0</v>
      </c>
      <c r="AN94" s="36">
        <v>12</v>
      </c>
      <c r="AO94" s="36">
        <f>H94*1</f>
        <v>0</v>
      </c>
      <c r="AP94" s="36">
        <f>H94*(1-1)</f>
        <v>0</v>
      </c>
      <c r="AQ94" s="87" t="s">
        <v>132</v>
      </c>
      <c r="AV94" s="36">
        <f t="shared" si="58"/>
        <v>0</v>
      </c>
      <c r="AW94" s="36">
        <f t="shared" si="59"/>
        <v>0</v>
      </c>
      <c r="AX94" s="36">
        <f t="shared" si="60"/>
        <v>0</v>
      </c>
      <c r="AY94" s="69" t="s">
        <v>209</v>
      </c>
      <c r="AZ94" s="69" t="s">
        <v>294</v>
      </c>
      <c r="BA94" s="48" t="s">
        <v>295</v>
      </c>
      <c r="BC94" s="36">
        <f t="shared" si="61"/>
        <v>0</v>
      </c>
      <c r="BD94" s="36">
        <f t="shared" si="62"/>
        <v>0</v>
      </c>
      <c r="BE94" s="36">
        <v>0</v>
      </c>
      <c r="BF94" s="36">
        <f>94</f>
        <v>94</v>
      </c>
      <c r="BH94" s="85">
        <f t="shared" si="63"/>
        <v>0</v>
      </c>
      <c r="BI94" s="85">
        <f t="shared" si="64"/>
        <v>0</v>
      </c>
      <c r="BJ94" s="85">
        <f t="shared" si="65"/>
        <v>0</v>
      </c>
      <c r="BK94" s="85"/>
      <c r="BL94" s="36"/>
      <c r="BW94" s="36">
        <v>12</v>
      </c>
      <c r="BX94" s="84" t="s">
        <v>305</v>
      </c>
    </row>
    <row r="95" spans="1:76" ht="14.4" x14ac:dyDescent="0.3">
      <c r="A95" s="101" t="s">
        <v>306</v>
      </c>
      <c r="B95" s="102" t="s">
        <v>94</v>
      </c>
      <c r="C95" s="102" t="s">
        <v>307</v>
      </c>
      <c r="D95" s="205" t="s">
        <v>308</v>
      </c>
      <c r="E95" s="206"/>
      <c r="F95" s="102" t="s">
        <v>217</v>
      </c>
      <c r="G95" s="103">
        <v>40</v>
      </c>
      <c r="H95" s="103">
        <v>0</v>
      </c>
      <c r="I95" s="103">
        <f t="shared" si="44"/>
        <v>0</v>
      </c>
      <c r="J95" s="103">
        <f t="shared" si="45"/>
        <v>0</v>
      </c>
      <c r="K95" s="103">
        <f t="shared" si="46"/>
        <v>0</v>
      </c>
      <c r="L95" s="104" t="s">
        <v>174</v>
      </c>
      <c r="Z95" s="36">
        <f t="shared" si="47"/>
        <v>0</v>
      </c>
      <c r="AB95" s="36">
        <f t="shared" si="48"/>
        <v>0</v>
      </c>
      <c r="AC95" s="36">
        <f t="shared" si="49"/>
        <v>0</v>
      </c>
      <c r="AD95" s="36">
        <f t="shared" si="50"/>
        <v>0</v>
      </c>
      <c r="AE95" s="36">
        <f t="shared" si="51"/>
        <v>0</v>
      </c>
      <c r="AF95" s="36">
        <f t="shared" si="52"/>
        <v>0</v>
      </c>
      <c r="AG95" s="36">
        <f t="shared" si="53"/>
        <v>0</v>
      </c>
      <c r="AH95" s="36">
        <f t="shared" si="54"/>
        <v>0</v>
      </c>
      <c r="AI95" s="48" t="s">
        <v>94</v>
      </c>
      <c r="AJ95" s="85">
        <f t="shared" si="55"/>
        <v>0</v>
      </c>
      <c r="AK95" s="85">
        <f t="shared" si="56"/>
        <v>0</v>
      </c>
      <c r="AL95" s="85">
        <f t="shared" si="57"/>
        <v>0</v>
      </c>
      <c r="AN95" s="36">
        <v>12</v>
      </c>
      <c r="AO95" s="36">
        <f>H95*1</f>
        <v>0</v>
      </c>
      <c r="AP95" s="36">
        <f>H95*(1-1)</f>
        <v>0</v>
      </c>
      <c r="AQ95" s="87" t="s">
        <v>132</v>
      </c>
      <c r="AV95" s="36">
        <f t="shared" si="58"/>
        <v>0</v>
      </c>
      <c r="AW95" s="36">
        <f t="shared" si="59"/>
        <v>0</v>
      </c>
      <c r="AX95" s="36">
        <f t="shared" si="60"/>
        <v>0</v>
      </c>
      <c r="AY95" s="69" t="s">
        <v>209</v>
      </c>
      <c r="AZ95" s="69" t="s">
        <v>294</v>
      </c>
      <c r="BA95" s="48" t="s">
        <v>295</v>
      </c>
      <c r="BC95" s="36">
        <f t="shared" si="61"/>
        <v>0</v>
      </c>
      <c r="BD95" s="36">
        <f t="shared" si="62"/>
        <v>0</v>
      </c>
      <c r="BE95" s="36">
        <v>0</v>
      </c>
      <c r="BF95" s="36">
        <f>95</f>
        <v>95</v>
      </c>
      <c r="BH95" s="85">
        <f t="shared" si="63"/>
        <v>0</v>
      </c>
      <c r="BI95" s="85">
        <f t="shared" si="64"/>
        <v>0</v>
      </c>
      <c r="BJ95" s="85">
        <f t="shared" si="65"/>
        <v>0</v>
      </c>
      <c r="BK95" s="85"/>
      <c r="BL95" s="36"/>
      <c r="BW95" s="36">
        <v>12</v>
      </c>
      <c r="BX95" s="84" t="s">
        <v>308</v>
      </c>
    </row>
    <row r="96" spans="1:76" ht="14.4" x14ac:dyDescent="0.3">
      <c r="A96" s="105" t="s">
        <v>309</v>
      </c>
      <c r="B96" s="106" t="s">
        <v>94</v>
      </c>
      <c r="C96" s="106" t="s">
        <v>310</v>
      </c>
      <c r="D96" s="207" t="s">
        <v>311</v>
      </c>
      <c r="E96" s="208"/>
      <c r="F96" s="106" t="s">
        <v>202</v>
      </c>
      <c r="G96" s="107">
        <v>2</v>
      </c>
      <c r="H96" s="107">
        <v>0</v>
      </c>
      <c r="I96" s="107">
        <f t="shared" si="44"/>
        <v>0</v>
      </c>
      <c r="J96" s="107">
        <f t="shared" si="45"/>
        <v>0</v>
      </c>
      <c r="K96" s="107">
        <f t="shared" si="46"/>
        <v>0</v>
      </c>
      <c r="L96" s="108" t="s">
        <v>136</v>
      </c>
      <c r="Z96" s="36">
        <f t="shared" si="47"/>
        <v>0</v>
      </c>
      <c r="AB96" s="36">
        <f t="shared" si="48"/>
        <v>0</v>
      </c>
      <c r="AC96" s="36">
        <f t="shared" si="49"/>
        <v>0</v>
      </c>
      <c r="AD96" s="36">
        <f t="shared" si="50"/>
        <v>0</v>
      </c>
      <c r="AE96" s="36">
        <f t="shared" si="51"/>
        <v>0</v>
      </c>
      <c r="AF96" s="36">
        <f t="shared" si="52"/>
        <v>0</v>
      </c>
      <c r="AG96" s="36">
        <f t="shared" si="53"/>
        <v>0</v>
      </c>
      <c r="AH96" s="36">
        <f t="shared" si="54"/>
        <v>0</v>
      </c>
      <c r="AI96" s="48" t="s">
        <v>94</v>
      </c>
      <c r="AJ96" s="36">
        <f t="shared" si="55"/>
        <v>0</v>
      </c>
      <c r="AK96" s="36">
        <f t="shared" si="56"/>
        <v>0</v>
      </c>
      <c r="AL96" s="36">
        <f t="shared" si="57"/>
        <v>0</v>
      </c>
      <c r="AN96" s="36">
        <v>12</v>
      </c>
      <c r="AO96" s="36">
        <f>H96*0</f>
        <v>0</v>
      </c>
      <c r="AP96" s="36">
        <f>H96*(1-0)</f>
        <v>0</v>
      </c>
      <c r="AQ96" s="69" t="s">
        <v>142</v>
      </c>
      <c r="AV96" s="36">
        <f t="shared" si="58"/>
        <v>0</v>
      </c>
      <c r="AW96" s="36">
        <f t="shared" si="59"/>
        <v>0</v>
      </c>
      <c r="AX96" s="36">
        <f t="shared" si="60"/>
        <v>0</v>
      </c>
      <c r="AY96" s="69" t="s">
        <v>209</v>
      </c>
      <c r="AZ96" s="69" t="s">
        <v>294</v>
      </c>
      <c r="BA96" s="48" t="s">
        <v>295</v>
      </c>
      <c r="BC96" s="36">
        <f t="shared" si="61"/>
        <v>0</v>
      </c>
      <c r="BD96" s="36">
        <f t="shared" si="62"/>
        <v>0</v>
      </c>
      <c r="BE96" s="36">
        <v>0</v>
      </c>
      <c r="BF96" s="36">
        <f>96</f>
        <v>96</v>
      </c>
      <c r="BH96" s="36">
        <f t="shared" si="63"/>
        <v>0</v>
      </c>
      <c r="BI96" s="36">
        <f t="shared" si="64"/>
        <v>0</v>
      </c>
      <c r="BJ96" s="36">
        <f t="shared" si="65"/>
        <v>0</v>
      </c>
      <c r="BK96" s="36"/>
      <c r="BL96" s="36"/>
      <c r="BW96" s="36">
        <v>12</v>
      </c>
      <c r="BX96" s="3" t="s">
        <v>311</v>
      </c>
    </row>
    <row r="97" spans="1:76" ht="13.5" customHeight="1" x14ac:dyDescent="0.3">
      <c r="A97" s="70"/>
      <c r="C97" s="71" t="s">
        <v>145</v>
      </c>
      <c r="D97" s="209" t="s">
        <v>312</v>
      </c>
      <c r="E97" s="210"/>
      <c r="F97" s="210"/>
      <c r="G97" s="210"/>
      <c r="H97" s="210"/>
      <c r="I97" s="210"/>
      <c r="J97" s="210"/>
      <c r="K97" s="210"/>
      <c r="L97" s="211"/>
    </row>
    <row r="98" spans="1:76" ht="13.5" customHeight="1" x14ac:dyDescent="0.3">
      <c r="A98" s="70"/>
      <c r="C98" s="73" t="s">
        <v>58</v>
      </c>
      <c r="D98" s="197" t="s">
        <v>313</v>
      </c>
      <c r="E98" s="198"/>
      <c r="F98" s="198"/>
      <c r="G98" s="198"/>
      <c r="H98" s="198"/>
      <c r="I98" s="198"/>
      <c r="J98" s="198"/>
      <c r="K98" s="198"/>
      <c r="L98" s="199"/>
    </row>
    <row r="99" spans="1:76" ht="14.4" x14ac:dyDescent="0.3">
      <c r="A99" s="82" t="s">
        <v>314</v>
      </c>
      <c r="B99" s="83" t="s">
        <v>94</v>
      </c>
      <c r="C99" s="83" t="s">
        <v>315</v>
      </c>
      <c r="D99" s="200" t="s">
        <v>316</v>
      </c>
      <c r="E99" s="201"/>
      <c r="F99" s="83" t="s">
        <v>202</v>
      </c>
      <c r="G99" s="85">
        <v>1</v>
      </c>
      <c r="H99" s="85">
        <v>0</v>
      </c>
      <c r="I99" s="85">
        <f>G99*AO99</f>
        <v>0</v>
      </c>
      <c r="J99" s="85">
        <f>G99*AP99</f>
        <v>0</v>
      </c>
      <c r="K99" s="85">
        <f>G99*H99</f>
        <v>0</v>
      </c>
      <c r="L99" s="86" t="s">
        <v>174</v>
      </c>
      <c r="Z99" s="36">
        <f>IF(AQ99="5",BJ99,0)</f>
        <v>0</v>
      </c>
      <c r="AB99" s="36">
        <f>IF(AQ99="1",BH99,0)</f>
        <v>0</v>
      </c>
      <c r="AC99" s="36">
        <f>IF(AQ99="1",BI99,0)</f>
        <v>0</v>
      </c>
      <c r="AD99" s="36">
        <f>IF(AQ99="7",BH99,0)</f>
        <v>0</v>
      </c>
      <c r="AE99" s="36">
        <f>IF(AQ99="7",BI99,0)</f>
        <v>0</v>
      </c>
      <c r="AF99" s="36">
        <f>IF(AQ99="2",BH99,0)</f>
        <v>0</v>
      </c>
      <c r="AG99" s="36">
        <f>IF(AQ99="2",BI99,0)</f>
        <v>0</v>
      </c>
      <c r="AH99" s="36">
        <f>IF(AQ99="0",BJ99,0)</f>
        <v>0</v>
      </c>
      <c r="AI99" s="48" t="s">
        <v>94</v>
      </c>
      <c r="AJ99" s="85">
        <f>IF(AN99=0,K99,0)</f>
        <v>0</v>
      </c>
      <c r="AK99" s="85">
        <f>IF(AN99=12,K99,0)</f>
        <v>0</v>
      </c>
      <c r="AL99" s="85">
        <f>IF(AN99=21,K99,0)</f>
        <v>0</v>
      </c>
      <c r="AN99" s="36">
        <v>12</v>
      </c>
      <c r="AO99" s="36">
        <f>H99*1</f>
        <v>0</v>
      </c>
      <c r="AP99" s="36">
        <f>H99*(1-1)</f>
        <v>0</v>
      </c>
      <c r="AQ99" s="87" t="s">
        <v>132</v>
      </c>
      <c r="AV99" s="36">
        <f>AW99+AX99</f>
        <v>0</v>
      </c>
      <c r="AW99" s="36">
        <f>G99*AO99</f>
        <v>0</v>
      </c>
      <c r="AX99" s="36">
        <f>G99*AP99</f>
        <v>0</v>
      </c>
      <c r="AY99" s="69" t="s">
        <v>209</v>
      </c>
      <c r="AZ99" s="69" t="s">
        <v>294</v>
      </c>
      <c r="BA99" s="48" t="s">
        <v>295</v>
      </c>
      <c r="BC99" s="36">
        <f>AW99+AX99</f>
        <v>0</v>
      </c>
      <c r="BD99" s="36">
        <f>H99/(100-BE99)*100</f>
        <v>0</v>
      </c>
      <c r="BE99" s="36">
        <v>0</v>
      </c>
      <c r="BF99" s="36">
        <f>99</f>
        <v>99</v>
      </c>
      <c r="BH99" s="85">
        <f>G99*AO99</f>
        <v>0</v>
      </c>
      <c r="BI99" s="85">
        <f>G99*AP99</f>
        <v>0</v>
      </c>
      <c r="BJ99" s="85">
        <f>G99*H99</f>
        <v>0</v>
      </c>
      <c r="BK99" s="85"/>
      <c r="BL99" s="36"/>
      <c r="BW99" s="36">
        <v>12</v>
      </c>
      <c r="BX99" s="84" t="s">
        <v>316</v>
      </c>
    </row>
    <row r="100" spans="1:76" ht="13.5" customHeight="1" x14ac:dyDescent="0.3">
      <c r="A100" s="70"/>
      <c r="C100" s="73" t="s">
        <v>58</v>
      </c>
      <c r="D100" s="197" t="s">
        <v>317</v>
      </c>
      <c r="E100" s="198"/>
      <c r="F100" s="198"/>
      <c r="G100" s="198"/>
      <c r="H100" s="198"/>
      <c r="I100" s="198"/>
      <c r="J100" s="198"/>
      <c r="K100" s="198"/>
      <c r="L100" s="199"/>
    </row>
    <row r="101" spans="1:76" ht="14.4" x14ac:dyDescent="0.3">
      <c r="A101" s="1" t="s">
        <v>318</v>
      </c>
      <c r="B101" s="2" t="s">
        <v>94</v>
      </c>
      <c r="C101" s="2" t="s">
        <v>319</v>
      </c>
      <c r="D101" s="112" t="s">
        <v>320</v>
      </c>
      <c r="E101" s="113"/>
      <c r="F101" s="2" t="s">
        <v>202</v>
      </c>
      <c r="G101" s="36">
        <v>2</v>
      </c>
      <c r="H101" s="36">
        <v>0</v>
      </c>
      <c r="I101" s="36">
        <f>G101*AO101</f>
        <v>0</v>
      </c>
      <c r="J101" s="36">
        <f>G101*AP101</f>
        <v>0</v>
      </c>
      <c r="K101" s="36">
        <f>G101*H101</f>
        <v>0</v>
      </c>
      <c r="L101" s="68" t="s">
        <v>136</v>
      </c>
      <c r="Z101" s="36">
        <f>IF(AQ101="5",BJ101,0)</f>
        <v>0</v>
      </c>
      <c r="AB101" s="36">
        <f>IF(AQ101="1",BH101,0)</f>
        <v>0</v>
      </c>
      <c r="AC101" s="36">
        <f>IF(AQ101="1",BI101,0)</f>
        <v>0</v>
      </c>
      <c r="AD101" s="36">
        <f>IF(AQ101="7",BH101,0)</f>
        <v>0</v>
      </c>
      <c r="AE101" s="36">
        <f>IF(AQ101="7",BI101,0)</f>
        <v>0</v>
      </c>
      <c r="AF101" s="36">
        <f>IF(AQ101="2",BH101,0)</f>
        <v>0</v>
      </c>
      <c r="AG101" s="36">
        <f>IF(AQ101="2",BI101,0)</f>
        <v>0</v>
      </c>
      <c r="AH101" s="36">
        <f>IF(AQ101="0",BJ101,0)</f>
        <v>0</v>
      </c>
      <c r="AI101" s="48" t="s">
        <v>94</v>
      </c>
      <c r="AJ101" s="36">
        <f>IF(AN101=0,K101,0)</f>
        <v>0</v>
      </c>
      <c r="AK101" s="36">
        <f>IF(AN101=12,K101,0)</f>
        <v>0</v>
      </c>
      <c r="AL101" s="36">
        <f>IF(AN101=21,K101,0)</f>
        <v>0</v>
      </c>
      <c r="AN101" s="36">
        <v>12</v>
      </c>
      <c r="AO101" s="36">
        <f>H101*0</f>
        <v>0</v>
      </c>
      <c r="AP101" s="36">
        <f>H101*(1-0)</f>
        <v>0</v>
      </c>
      <c r="AQ101" s="69" t="s">
        <v>142</v>
      </c>
      <c r="AV101" s="36">
        <f>AW101+AX101</f>
        <v>0</v>
      </c>
      <c r="AW101" s="36">
        <f>G101*AO101</f>
        <v>0</v>
      </c>
      <c r="AX101" s="36">
        <f>G101*AP101</f>
        <v>0</v>
      </c>
      <c r="AY101" s="69" t="s">
        <v>209</v>
      </c>
      <c r="AZ101" s="69" t="s">
        <v>294</v>
      </c>
      <c r="BA101" s="48" t="s">
        <v>295</v>
      </c>
      <c r="BC101" s="36">
        <f>AW101+AX101</f>
        <v>0</v>
      </c>
      <c r="BD101" s="36">
        <f>H101/(100-BE101)*100</f>
        <v>0</v>
      </c>
      <c r="BE101" s="36">
        <v>0</v>
      </c>
      <c r="BF101" s="36">
        <f>101</f>
        <v>101</v>
      </c>
      <c r="BH101" s="36">
        <f>G101*AO101</f>
        <v>0</v>
      </c>
      <c r="BI101" s="36">
        <f>G101*AP101</f>
        <v>0</v>
      </c>
      <c r="BJ101" s="36">
        <f>G101*H101</f>
        <v>0</v>
      </c>
      <c r="BK101" s="36"/>
      <c r="BL101" s="36"/>
      <c r="BW101" s="36">
        <v>12</v>
      </c>
      <c r="BX101" s="3" t="s">
        <v>320</v>
      </c>
    </row>
    <row r="102" spans="1:76" ht="14.4" x14ac:dyDescent="0.3">
      <c r="A102" s="82" t="s">
        <v>321</v>
      </c>
      <c r="B102" s="83" t="s">
        <v>94</v>
      </c>
      <c r="C102" s="83" t="s">
        <v>322</v>
      </c>
      <c r="D102" s="200" t="s">
        <v>323</v>
      </c>
      <c r="E102" s="201"/>
      <c r="F102" s="83" t="s">
        <v>202</v>
      </c>
      <c r="G102" s="85">
        <v>1</v>
      </c>
      <c r="H102" s="85">
        <v>0</v>
      </c>
      <c r="I102" s="85">
        <f>G102*AO102</f>
        <v>0</v>
      </c>
      <c r="J102" s="85">
        <f>G102*AP102</f>
        <v>0</v>
      </c>
      <c r="K102" s="85">
        <f>G102*H102</f>
        <v>0</v>
      </c>
      <c r="L102" s="86" t="s">
        <v>174</v>
      </c>
      <c r="Z102" s="36">
        <f>IF(AQ102="5",BJ102,0)</f>
        <v>0</v>
      </c>
      <c r="AB102" s="36">
        <f>IF(AQ102="1",BH102,0)</f>
        <v>0</v>
      </c>
      <c r="AC102" s="36">
        <f>IF(AQ102="1",BI102,0)</f>
        <v>0</v>
      </c>
      <c r="AD102" s="36">
        <f>IF(AQ102="7",BH102,0)</f>
        <v>0</v>
      </c>
      <c r="AE102" s="36">
        <f>IF(AQ102="7",BI102,0)</f>
        <v>0</v>
      </c>
      <c r="AF102" s="36">
        <f>IF(AQ102="2",BH102,0)</f>
        <v>0</v>
      </c>
      <c r="AG102" s="36">
        <f>IF(AQ102="2",BI102,0)</f>
        <v>0</v>
      </c>
      <c r="AH102" s="36">
        <f>IF(AQ102="0",BJ102,0)</f>
        <v>0</v>
      </c>
      <c r="AI102" s="48" t="s">
        <v>94</v>
      </c>
      <c r="AJ102" s="85">
        <f>IF(AN102=0,K102,0)</f>
        <v>0</v>
      </c>
      <c r="AK102" s="85">
        <f>IF(AN102=12,K102,0)</f>
        <v>0</v>
      </c>
      <c r="AL102" s="85">
        <f>IF(AN102=21,K102,0)</f>
        <v>0</v>
      </c>
      <c r="AN102" s="36">
        <v>12</v>
      </c>
      <c r="AO102" s="36">
        <f>H102*1</f>
        <v>0</v>
      </c>
      <c r="AP102" s="36">
        <f>H102*(1-1)</f>
        <v>0</v>
      </c>
      <c r="AQ102" s="87" t="s">
        <v>132</v>
      </c>
      <c r="AV102" s="36">
        <f>AW102+AX102</f>
        <v>0</v>
      </c>
      <c r="AW102" s="36">
        <f>G102*AO102</f>
        <v>0</v>
      </c>
      <c r="AX102" s="36">
        <f>G102*AP102</f>
        <v>0</v>
      </c>
      <c r="AY102" s="69" t="s">
        <v>209</v>
      </c>
      <c r="AZ102" s="69" t="s">
        <v>294</v>
      </c>
      <c r="BA102" s="48" t="s">
        <v>295</v>
      </c>
      <c r="BC102" s="36">
        <f>AW102+AX102</f>
        <v>0</v>
      </c>
      <c r="BD102" s="36">
        <f>H102/(100-BE102)*100</f>
        <v>0</v>
      </c>
      <c r="BE102" s="36">
        <v>0</v>
      </c>
      <c r="BF102" s="36">
        <f>102</f>
        <v>102</v>
      </c>
      <c r="BH102" s="85">
        <f>G102*AO102</f>
        <v>0</v>
      </c>
      <c r="BI102" s="85">
        <f>G102*AP102</f>
        <v>0</v>
      </c>
      <c r="BJ102" s="85">
        <f>G102*H102</f>
        <v>0</v>
      </c>
      <c r="BK102" s="85"/>
      <c r="BL102" s="36"/>
      <c r="BW102" s="36">
        <v>12</v>
      </c>
      <c r="BX102" s="84" t="s">
        <v>323</v>
      </c>
    </row>
    <row r="103" spans="1:76" ht="13.5" customHeight="1" x14ac:dyDescent="0.3">
      <c r="A103" s="70"/>
      <c r="C103" s="73" t="s">
        <v>58</v>
      </c>
      <c r="D103" s="197" t="s">
        <v>317</v>
      </c>
      <c r="E103" s="198"/>
      <c r="F103" s="198"/>
      <c r="G103" s="198"/>
      <c r="H103" s="198"/>
      <c r="I103" s="198"/>
      <c r="J103" s="198"/>
      <c r="K103" s="198"/>
      <c r="L103" s="199"/>
    </row>
    <row r="104" spans="1:76" ht="14.4" x14ac:dyDescent="0.3">
      <c r="A104" s="1" t="s">
        <v>324</v>
      </c>
      <c r="B104" s="2" t="s">
        <v>94</v>
      </c>
      <c r="C104" s="2" t="s">
        <v>325</v>
      </c>
      <c r="D104" s="112" t="s">
        <v>326</v>
      </c>
      <c r="E104" s="113"/>
      <c r="F104" s="2" t="s">
        <v>202</v>
      </c>
      <c r="G104" s="36">
        <v>2</v>
      </c>
      <c r="H104" s="36">
        <v>0</v>
      </c>
      <c r="I104" s="36">
        <f>G104*AO104</f>
        <v>0</v>
      </c>
      <c r="J104" s="36">
        <f>G104*AP104</f>
        <v>0</v>
      </c>
      <c r="K104" s="36">
        <f>G104*H104</f>
        <v>0</v>
      </c>
      <c r="L104" s="68" t="s">
        <v>136</v>
      </c>
      <c r="Z104" s="36">
        <f>IF(AQ104="5",BJ104,0)</f>
        <v>0</v>
      </c>
      <c r="AB104" s="36">
        <f>IF(AQ104="1",BH104,0)</f>
        <v>0</v>
      </c>
      <c r="AC104" s="36">
        <f>IF(AQ104="1",BI104,0)</f>
        <v>0</v>
      </c>
      <c r="AD104" s="36">
        <f>IF(AQ104="7",BH104,0)</f>
        <v>0</v>
      </c>
      <c r="AE104" s="36">
        <f>IF(AQ104="7",BI104,0)</f>
        <v>0</v>
      </c>
      <c r="AF104" s="36">
        <f>IF(AQ104="2",BH104,0)</f>
        <v>0</v>
      </c>
      <c r="AG104" s="36">
        <f>IF(AQ104="2",BI104,0)</f>
        <v>0</v>
      </c>
      <c r="AH104" s="36">
        <f>IF(AQ104="0",BJ104,0)</f>
        <v>0</v>
      </c>
      <c r="AI104" s="48" t="s">
        <v>94</v>
      </c>
      <c r="AJ104" s="36">
        <f>IF(AN104=0,K104,0)</f>
        <v>0</v>
      </c>
      <c r="AK104" s="36">
        <f>IF(AN104=12,K104,0)</f>
        <v>0</v>
      </c>
      <c r="AL104" s="36">
        <f>IF(AN104=21,K104,0)</f>
        <v>0</v>
      </c>
      <c r="AN104" s="36">
        <v>12</v>
      </c>
      <c r="AO104" s="36">
        <f>H104*0</f>
        <v>0</v>
      </c>
      <c r="AP104" s="36">
        <f>H104*(1-0)</f>
        <v>0</v>
      </c>
      <c r="AQ104" s="69" t="s">
        <v>142</v>
      </c>
      <c r="AV104" s="36">
        <f>AW104+AX104</f>
        <v>0</v>
      </c>
      <c r="AW104" s="36">
        <f>G104*AO104</f>
        <v>0</v>
      </c>
      <c r="AX104" s="36">
        <f>G104*AP104</f>
        <v>0</v>
      </c>
      <c r="AY104" s="69" t="s">
        <v>209</v>
      </c>
      <c r="AZ104" s="69" t="s">
        <v>294</v>
      </c>
      <c r="BA104" s="48" t="s">
        <v>295</v>
      </c>
      <c r="BC104" s="36">
        <f>AW104+AX104</f>
        <v>0</v>
      </c>
      <c r="BD104" s="36">
        <f>H104/(100-BE104)*100</f>
        <v>0</v>
      </c>
      <c r="BE104" s="36">
        <v>0</v>
      </c>
      <c r="BF104" s="36">
        <f>104</f>
        <v>104</v>
      </c>
      <c r="BH104" s="36">
        <f>G104*AO104</f>
        <v>0</v>
      </c>
      <c r="BI104" s="36">
        <f>G104*AP104</f>
        <v>0</v>
      </c>
      <c r="BJ104" s="36">
        <f>G104*H104</f>
        <v>0</v>
      </c>
      <c r="BK104" s="36"/>
      <c r="BL104" s="36"/>
      <c r="BW104" s="36">
        <v>12</v>
      </c>
      <c r="BX104" s="3" t="s">
        <v>326</v>
      </c>
    </row>
    <row r="105" spans="1:76" ht="14.4" x14ac:dyDescent="0.3">
      <c r="A105" s="82" t="s">
        <v>327</v>
      </c>
      <c r="B105" s="83" t="s">
        <v>94</v>
      </c>
      <c r="C105" s="83" t="s">
        <v>328</v>
      </c>
      <c r="D105" s="200" t="s">
        <v>329</v>
      </c>
      <c r="E105" s="201"/>
      <c r="F105" s="83" t="s">
        <v>202</v>
      </c>
      <c r="G105" s="85">
        <v>1</v>
      </c>
      <c r="H105" s="85">
        <v>0</v>
      </c>
      <c r="I105" s="85">
        <f>G105*AO105</f>
        <v>0</v>
      </c>
      <c r="J105" s="85">
        <f>G105*AP105</f>
        <v>0</v>
      </c>
      <c r="K105" s="85">
        <f>G105*H105</f>
        <v>0</v>
      </c>
      <c r="L105" s="86" t="s">
        <v>174</v>
      </c>
      <c r="Z105" s="36">
        <f>IF(AQ105="5",BJ105,0)</f>
        <v>0</v>
      </c>
      <c r="AB105" s="36">
        <f>IF(AQ105="1",BH105,0)</f>
        <v>0</v>
      </c>
      <c r="AC105" s="36">
        <f>IF(AQ105="1",BI105,0)</f>
        <v>0</v>
      </c>
      <c r="AD105" s="36">
        <f>IF(AQ105="7",BH105,0)</f>
        <v>0</v>
      </c>
      <c r="AE105" s="36">
        <f>IF(AQ105="7",BI105,0)</f>
        <v>0</v>
      </c>
      <c r="AF105" s="36">
        <f>IF(AQ105="2",BH105,0)</f>
        <v>0</v>
      </c>
      <c r="AG105" s="36">
        <f>IF(AQ105="2",BI105,0)</f>
        <v>0</v>
      </c>
      <c r="AH105" s="36">
        <f>IF(AQ105="0",BJ105,0)</f>
        <v>0</v>
      </c>
      <c r="AI105" s="48" t="s">
        <v>94</v>
      </c>
      <c r="AJ105" s="85">
        <f>IF(AN105=0,K105,0)</f>
        <v>0</v>
      </c>
      <c r="AK105" s="85">
        <f>IF(AN105=12,K105,0)</f>
        <v>0</v>
      </c>
      <c r="AL105" s="85">
        <f>IF(AN105=21,K105,0)</f>
        <v>0</v>
      </c>
      <c r="AN105" s="36">
        <v>12</v>
      </c>
      <c r="AO105" s="36">
        <f>H105*1</f>
        <v>0</v>
      </c>
      <c r="AP105" s="36">
        <f>H105*(1-1)</f>
        <v>0</v>
      </c>
      <c r="AQ105" s="87" t="s">
        <v>132</v>
      </c>
      <c r="AV105" s="36">
        <f>AW105+AX105</f>
        <v>0</v>
      </c>
      <c r="AW105" s="36">
        <f>G105*AO105</f>
        <v>0</v>
      </c>
      <c r="AX105" s="36">
        <f>G105*AP105</f>
        <v>0</v>
      </c>
      <c r="AY105" s="69" t="s">
        <v>209</v>
      </c>
      <c r="AZ105" s="69" t="s">
        <v>294</v>
      </c>
      <c r="BA105" s="48" t="s">
        <v>295</v>
      </c>
      <c r="BC105" s="36">
        <f>AW105+AX105</f>
        <v>0</v>
      </c>
      <c r="BD105" s="36">
        <f>H105/(100-BE105)*100</f>
        <v>0</v>
      </c>
      <c r="BE105" s="36">
        <v>0</v>
      </c>
      <c r="BF105" s="36">
        <f>105</f>
        <v>105</v>
      </c>
      <c r="BH105" s="85">
        <f>G105*AO105</f>
        <v>0</v>
      </c>
      <c r="BI105" s="85">
        <f>G105*AP105</f>
        <v>0</v>
      </c>
      <c r="BJ105" s="85">
        <f>G105*H105</f>
        <v>0</v>
      </c>
      <c r="BK105" s="85"/>
      <c r="BL105" s="36"/>
      <c r="BW105" s="36">
        <v>12</v>
      </c>
      <c r="BX105" s="84" t="s">
        <v>329</v>
      </c>
    </row>
    <row r="106" spans="1:76" ht="27" customHeight="1" x14ac:dyDescent="0.3">
      <c r="A106" s="109"/>
      <c r="B106" s="110"/>
      <c r="C106" s="111" t="s">
        <v>58</v>
      </c>
      <c r="D106" s="202" t="s">
        <v>330</v>
      </c>
      <c r="E106" s="203"/>
      <c r="F106" s="203"/>
      <c r="G106" s="203"/>
      <c r="H106" s="203"/>
      <c r="I106" s="203"/>
      <c r="J106" s="203"/>
      <c r="K106" s="203"/>
      <c r="L106" s="204"/>
    </row>
    <row r="107" spans="1:76" ht="14.4" x14ac:dyDescent="0.3">
      <c r="I107" s="183" t="s">
        <v>96</v>
      </c>
      <c r="J107" s="183"/>
      <c r="K107" s="40">
        <f>ROUND(K14+K30+K34+K43+K49+K72+K86,0)</f>
        <v>0</v>
      </c>
    </row>
    <row r="108" spans="1:76" ht="14.4" x14ac:dyDescent="0.3">
      <c r="A108" s="41" t="s">
        <v>58</v>
      </c>
    </row>
    <row r="109" spans="1:76" ht="12.75" customHeight="1" x14ac:dyDescent="0.3">
      <c r="A109" s="112" t="s">
        <v>10</v>
      </c>
      <c r="B109" s="113"/>
      <c r="C109" s="113"/>
      <c r="D109" s="113"/>
      <c r="E109" s="113"/>
      <c r="F109" s="113"/>
      <c r="G109" s="113"/>
      <c r="H109" s="113"/>
      <c r="I109" s="113"/>
      <c r="J109" s="113"/>
      <c r="K109" s="113"/>
      <c r="L109" s="113"/>
    </row>
  </sheetData>
  <mergeCells count="122">
    <mergeCell ref="A1:L1"/>
    <mergeCell ref="A2:B3"/>
    <mergeCell ref="A4:B5"/>
    <mergeCell ref="A6:B7"/>
    <mergeCell ref="A8:B9"/>
    <mergeCell ref="E2:E3"/>
    <mergeCell ref="E4:E5"/>
    <mergeCell ref="E6:E7"/>
    <mergeCell ref="E8:E9"/>
    <mergeCell ref="H2:H3"/>
    <mergeCell ref="H4:H5"/>
    <mergeCell ref="H6:H7"/>
    <mergeCell ref="H8:H9"/>
    <mergeCell ref="C2:D3"/>
    <mergeCell ref="C4:D5"/>
    <mergeCell ref="C6:D7"/>
    <mergeCell ref="D11:E11"/>
    <mergeCell ref="I10:K10"/>
    <mergeCell ref="D12:E12"/>
    <mergeCell ref="D13:E13"/>
    <mergeCell ref="D14:E14"/>
    <mergeCell ref="I2:L3"/>
    <mergeCell ref="I4:L5"/>
    <mergeCell ref="I6:L7"/>
    <mergeCell ref="I8:L9"/>
    <mergeCell ref="D10:E10"/>
    <mergeCell ref="C8:D9"/>
    <mergeCell ref="F2:G3"/>
    <mergeCell ref="F4:G5"/>
    <mergeCell ref="F6:G7"/>
    <mergeCell ref="F8:G9"/>
    <mergeCell ref="D20:L20"/>
    <mergeCell ref="D21:E21"/>
    <mergeCell ref="D22:L22"/>
    <mergeCell ref="D23:L23"/>
    <mergeCell ref="D24:L24"/>
    <mergeCell ref="D15:E15"/>
    <mergeCell ref="D16:L16"/>
    <mergeCell ref="D17:E17"/>
    <mergeCell ref="D18:L18"/>
    <mergeCell ref="D19:L19"/>
    <mergeCell ref="D30:E30"/>
    <mergeCell ref="D31:E31"/>
    <mergeCell ref="D32:L32"/>
    <mergeCell ref="D33:E33"/>
    <mergeCell ref="D34:E34"/>
    <mergeCell ref="D25:E25"/>
    <mergeCell ref="D26:L26"/>
    <mergeCell ref="D27:L27"/>
    <mergeCell ref="D28:L28"/>
    <mergeCell ref="D29:E29"/>
    <mergeCell ref="D40:L40"/>
    <mergeCell ref="D41:E41"/>
    <mergeCell ref="D42:E42"/>
    <mergeCell ref="D43:E43"/>
    <mergeCell ref="D44:E44"/>
    <mergeCell ref="D35:E35"/>
    <mergeCell ref="D36:E36"/>
    <mergeCell ref="D37:L37"/>
    <mergeCell ref="D38:E38"/>
    <mergeCell ref="D39:E39"/>
    <mergeCell ref="D51:E51"/>
    <mergeCell ref="D52:L52"/>
    <mergeCell ref="D53:E53"/>
    <mergeCell ref="D54:E54"/>
    <mergeCell ref="D55:L55"/>
    <mergeCell ref="D46:L46"/>
    <mergeCell ref="D47:E47"/>
    <mergeCell ref="D48:L48"/>
    <mergeCell ref="D49:E49"/>
    <mergeCell ref="D50:E50"/>
    <mergeCell ref="D61:E61"/>
    <mergeCell ref="D62:E62"/>
    <mergeCell ref="D63:E63"/>
    <mergeCell ref="D64:E64"/>
    <mergeCell ref="D65:E65"/>
    <mergeCell ref="D56:E56"/>
    <mergeCell ref="D57:E57"/>
    <mergeCell ref="D58:E58"/>
    <mergeCell ref="D59:E59"/>
    <mergeCell ref="D60:E60"/>
    <mergeCell ref="D73:E73"/>
    <mergeCell ref="D74:E74"/>
    <mergeCell ref="D75:E75"/>
    <mergeCell ref="D76:E76"/>
    <mergeCell ref="D77:E77"/>
    <mergeCell ref="D67:E67"/>
    <mergeCell ref="D69:E69"/>
    <mergeCell ref="D70:E70"/>
    <mergeCell ref="D71:E71"/>
    <mergeCell ref="D72:E72"/>
    <mergeCell ref="D83:L83"/>
    <mergeCell ref="D84:E84"/>
    <mergeCell ref="D85:E85"/>
    <mergeCell ref="D86:E86"/>
    <mergeCell ref="D87:E87"/>
    <mergeCell ref="D78:E78"/>
    <mergeCell ref="D79:E79"/>
    <mergeCell ref="D80:E80"/>
    <mergeCell ref="D81:E81"/>
    <mergeCell ref="D82:E82"/>
    <mergeCell ref="D93:E93"/>
    <mergeCell ref="D94:E94"/>
    <mergeCell ref="D95:E95"/>
    <mergeCell ref="D96:E96"/>
    <mergeCell ref="D97:L97"/>
    <mergeCell ref="D88:E88"/>
    <mergeCell ref="D89:L89"/>
    <mergeCell ref="D90:E90"/>
    <mergeCell ref="D91:E91"/>
    <mergeCell ref="D92:E92"/>
    <mergeCell ref="A109:L109"/>
    <mergeCell ref="D103:L103"/>
    <mergeCell ref="D104:E104"/>
    <mergeCell ref="D105:E105"/>
    <mergeCell ref="D106:L106"/>
    <mergeCell ref="I107:J107"/>
    <mergeCell ref="D98:L98"/>
    <mergeCell ref="D99:E99"/>
    <mergeCell ref="D100:L100"/>
    <mergeCell ref="D101:E101"/>
    <mergeCell ref="D102:E102"/>
  </mergeCells>
  <pageMargins left="0.393999993801117" right="0.393999993801117" top="0.59100002050399802" bottom="0.59100002050399802" header="0" footer="0"/>
  <pageSetup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Krycí list rozpočtu</vt:lpstr>
      <vt:lpstr>VORN</vt:lpstr>
      <vt:lpstr>Rozpočet - objekty</vt:lpstr>
      <vt:lpstr>Stavební rozpočet</vt:lpstr>
      <vt:lpstr>vorn_sum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Ondřej Tichý</cp:lastModifiedBy>
  <dcterms:created xsi:type="dcterms:W3CDTF">2021-06-10T20:06:38Z</dcterms:created>
  <dcterms:modified xsi:type="dcterms:W3CDTF">2024-11-06T08:29:25Z</dcterms:modified>
</cp:coreProperties>
</file>