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gionalnimuzeummikulov-my.sharepoint.com/personal/spravabudov_rmm_cz/Documents/Dokumenty/Akce RMM - 2025/Střecha konzervační dílny/"/>
    </mc:Choice>
  </mc:AlternateContent>
  <xr:revisionPtr revIDLastSave="3" documentId="8_{47002128-2B9E-403C-8E79-D3C60DBCD49F}" xr6:coauthVersionLast="47" xr6:coauthVersionMax="47" xr10:uidLastSave="{9E433279-1D6F-48D8-8D02-A45D2CB4E765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D1 Pol'!$A$1:$Y$74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9" i="12"/>
  <c r="G8" i="12" s="1"/>
  <c r="I9" i="12"/>
  <c r="K9" i="12"/>
  <c r="K8" i="12" s="1"/>
  <c r="M9" i="12"/>
  <c r="O9" i="12"/>
  <c r="Q9" i="12"/>
  <c r="V9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G15" i="12"/>
  <c r="I50" i="1" s="1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V16" i="12"/>
  <c r="V15" i="12" s="1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G17" i="12" s="1"/>
  <c r="I51" i="1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G61" i="12" s="1"/>
  <c r="I53" i="1" s="1"/>
  <c r="I19" i="1" s="1"/>
  <c r="I62" i="12"/>
  <c r="I61" i="12" s="1"/>
  <c r="K62" i="12"/>
  <c r="K61" i="12" s="1"/>
  <c r="M62" i="12"/>
  <c r="M61" i="12" s="1"/>
  <c r="O62" i="12"/>
  <c r="O61" i="12" s="1"/>
  <c r="Q62" i="12"/>
  <c r="Q61" i="12" s="1"/>
  <c r="V62" i="12"/>
  <c r="V61" i="12" s="1"/>
  <c r="AE64" i="12"/>
  <c r="F40" i="1" s="1"/>
  <c r="I20" i="1"/>
  <c r="I18" i="1"/>
  <c r="J28" i="1"/>
  <c r="J26" i="1"/>
  <c r="G38" i="1"/>
  <c r="F38" i="1"/>
  <c r="J23" i="1"/>
  <c r="J24" i="1"/>
  <c r="J25" i="1"/>
  <c r="J27" i="1"/>
  <c r="E24" i="1"/>
  <c r="E26" i="1"/>
  <c r="I35" i="12" l="1"/>
  <c r="I8" i="12"/>
  <c r="G35" i="12"/>
  <c r="I52" i="1" s="1"/>
  <c r="I17" i="1" s="1"/>
  <c r="I49" i="1"/>
  <c r="V17" i="12"/>
  <c r="K17" i="12"/>
  <c r="Q17" i="12"/>
  <c r="AF64" i="12"/>
  <c r="O35" i="12"/>
  <c r="M8" i="12"/>
  <c r="V8" i="12"/>
  <c r="F39" i="1"/>
  <c r="K35" i="12"/>
  <c r="V35" i="12"/>
  <c r="Q35" i="12"/>
  <c r="I17" i="12"/>
  <c r="Q8" i="12"/>
  <c r="O17" i="12"/>
  <c r="O8" i="12"/>
  <c r="M35" i="12"/>
  <c r="M34" i="12"/>
  <c r="M17" i="12" s="1"/>
  <c r="F42" i="1" l="1"/>
  <c r="G39" i="1"/>
  <c r="G42" i="1" s="1"/>
  <c r="G25" i="1" s="1"/>
  <c r="A25" i="1" s="1"/>
  <c r="G40" i="1"/>
  <c r="H40" i="1" s="1"/>
  <c r="I40" i="1" s="1"/>
  <c r="G41" i="1"/>
  <c r="H41" i="1" s="1"/>
  <c r="I41" i="1" s="1"/>
  <c r="I16" i="1"/>
  <c r="I21" i="1" s="1"/>
  <c r="I54" i="1"/>
  <c r="G64" i="12"/>
  <c r="J53" i="1" l="1"/>
  <c r="J49" i="1"/>
  <c r="J50" i="1"/>
  <c r="J52" i="1"/>
  <c r="J51" i="1"/>
  <c r="G26" i="1"/>
  <c r="A26" i="1"/>
  <c r="H39" i="1"/>
  <c r="G23" i="1"/>
  <c r="A23" i="1" s="1"/>
  <c r="G28" i="1"/>
  <c r="I39" i="1" l="1"/>
  <c r="I42" i="1" s="1"/>
  <c r="H42" i="1"/>
  <c r="J54" i="1"/>
  <c r="G24" i="1"/>
  <c r="A27" i="1" s="1"/>
  <c r="A24" i="1"/>
  <c r="G29" i="1" l="1"/>
  <c r="G27" i="1" s="1"/>
  <c r="A29" i="1"/>
  <c r="J39" i="1"/>
  <c r="J42" i="1" s="1"/>
  <c r="J41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5E59A56C-68ED-4EE6-AE94-883D6FC01A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CAF007-D99C-4FDC-A930-2211562A2A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<sst xmlns="http://schemas.openxmlformats.org/spreadsheetml/2006/main" count="439" uniqueCount="187">
  <si>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</si>
  <si>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</si>
  <si>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</si>
  <si>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</si>
  <si>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</si>
  <si>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</si>
  <si>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</si>
  <si>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</si>
  <si>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</si>
  <si>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</si>
  <si>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</si>
  <si>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</si>
  <si>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</si>
  <si>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</si>
  <si>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</si>
  <si>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</si>
  <si>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</si>
  <si>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</si>
  <si>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</si>
  <si>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</si>
  <si>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</si>
  <si>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</si>
  <si>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</si>
  <si>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</si>
  <si>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</si>
  <si>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</si>
  <si>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</si>
  <si>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</si>
  <si>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</si>
  <si>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</si>
  <si>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</si>
  <si>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</si>
  <si>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</si>
  <si>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</si>
  <si>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</si>
  <si>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</si>
  <si>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</si>
  <si>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</si>
  <si>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</si>
  <si>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</si>
  <si>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</si>
  <si>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</si>
  <si>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</si>
  <si>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D1</t>
  </si>
  <si>
    <t>ASŘ</t>
  </si>
  <si>
    <t>SO 01</t>
  </si>
  <si>
    <t>Konzervační dílny - výměna střešní krytiny</t>
  </si>
  <si>
    <t>Objekt:</t>
  </si>
  <si>
    <t>Rozpočet:</t>
  </si>
  <si>
    <t>2305</t>
  </si>
  <si>
    <t>Regionální muzeum v Mikulově, příspěvková organizace</t>
  </si>
  <si>
    <t>Zámek 1/4</t>
  </si>
  <si>
    <t>Mikulov</t>
  </si>
  <si>
    <t>69201</t>
  </si>
  <si>
    <t>00089613</t>
  </si>
  <si>
    <t>CZ00089613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</si>
  <si>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</si>
  <si>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</si>
  <si>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</si>
  <si>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</si>
  <si>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</si>
  <si>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</si>
  <si>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</si>
  <si>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99</t>
  </si>
  <si>
    <t>Staveništní přesun hmot</t>
  </si>
  <si>
    <t>762</t>
  </si>
  <si>
    <t>Konstrukce tesařské</t>
  </si>
  <si>
    <t>765</t>
  </si>
  <si>
    <t>Krytiny tvrdé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</si>
  <si>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</si>
  <si>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</si>
  <si>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</si>
  <si>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</si>
  <si>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</si>
  <si>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</si>
  <si>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</si>
  <si>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</si>
  <si>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</si>
  <si>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</si>
  <si>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</si>
  <si>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</si>
  <si>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</si>
  <si>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</si>
  <si>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</si>
  <si>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</si>
  <si>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</si>
  <si>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</si>
  <si>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</si>
  <si>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</si>
  <si>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</si>
  <si>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</si>
  <si>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</si>
  <si>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</si>
  <si>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</si>
  <si>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</si>
  <si>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</si>
  <si>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</si>
  <si>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</si>
  <si>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</si>
  <si>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941941031R00</t>
  </si>
  <si>
    <t>Montáž lešení leh.řad.s podlahami,š.do 1 m, H 10 m</t>
  </si>
  <si>
    <t>m2</t>
  </si>
  <si>
    <t>RTS 23/ I</t>
  </si>
  <si>
    <t>Práce</t>
  </si>
  <si>
    <t>Běžná</t>
  </si>
  <si>
    <t>POL1_</t>
  </si>
  <si>
    <t>15,00*5,00</t>
  </si>
  <si>
    <t>VV</t>
  </si>
  <si>
    <t>941941191R00</t>
  </si>
  <si>
    <t>Příplatek za každý měsíc použití lešení k pol.1031</t>
  </si>
  <si>
    <t>Odkaz na mn. položky pořadí 1 : 75,00000</t>
  </si>
  <si>
    <t>941941831R00</t>
  </si>
  <si>
    <t>Demontáž lešení leh.řad.s podlahami,š.1 m, H 10 m</t>
  </si>
  <si>
    <t>999281108R00</t>
  </si>
  <si>
    <t>Přesun hmot pro opravy a údržbu do výšky 12 m</t>
  </si>
  <si>
    <t>t</t>
  </si>
  <si>
    <t>Přesun hmot</t>
  </si>
  <si>
    <t>POL7_</t>
  </si>
  <si>
    <t>762342202R00</t>
  </si>
  <si>
    <t>Montáž laťování střech, vzdálenost latí do 22 cm</t>
  </si>
  <si>
    <t>(14,50+10,50)/2*(6,00+4,50)/2*2</t>
  </si>
  <si>
    <t>9,50*6,00/2</t>
  </si>
  <si>
    <t>762342811R00</t>
  </si>
  <si>
    <t>Demontáž laťování střech, rozteč latí do 22 cm</t>
  </si>
  <si>
    <t>762395000R00</t>
  </si>
  <si>
    <t>Spojovací a ochranné prostředky pro střechy</t>
  </si>
  <si>
    <t>m3</t>
  </si>
  <si>
    <t>Latě 50x30 : 800,00*0,05*0,03</t>
  </si>
  <si>
    <t>60510061R</t>
  </si>
  <si>
    <t>Lať impregnovaná SM jakost I-II 30 x 50 mm, 4 m</t>
  </si>
  <si>
    <t>m</t>
  </si>
  <si>
    <t>SPCM</t>
  </si>
  <si>
    <t>Specifikace</t>
  </si>
  <si>
    <t>POL3_</t>
  </si>
  <si>
    <t>800,00</t>
  </si>
  <si>
    <t>Koeficient Přípočet ztratného ve výši 10 %: 0,10</t>
  </si>
  <si>
    <t>998762202R00</t>
  </si>
  <si>
    <t>Přesun hmot pro tesařské konstrukce, výšky do 12 m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</si>
  <si>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</si>
  <si>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</si>
  <si>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</si>
  <si>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</si>
  <si>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</si>
  <si>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</si>
  <si>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</si>
  <si>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</si>
  <si>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</si>
  <si>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</si>
  <si>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979990161R00</t>
  </si>
  <si>
    <t>Poplatek za uložení - dřevo, skupina odpadu 170201</t>
  </si>
  <si>
    <t>765311810R00</t>
  </si>
  <si>
    <t>Demontáž krytiny bobrovky na sucho, do suti</t>
  </si>
  <si>
    <t>765318866R00</t>
  </si>
  <si>
    <t>Demontáž hřebene z prejzů, zvětralá malta, do suti</t>
  </si>
  <si>
    <t>Hřeben : 10,50</t>
  </si>
  <si>
    <t>Nároží : 15,00</t>
  </si>
  <si>
    <t>765311521RT1</t>
  </si>
  <si>
    <t>Krytina z bobrovek střech slož.,šupinová, na sucho režné tašky segment. řez, vč. doplňkových tašek</t>
  </si>
  <si>
    <t>765319122R00</t>
  </si>
  <si>
    <t>Montáž krytiny z bobrovky střech složit. do malty - příplatek</t>
  </si>
  <si>
    <t>Styk krytiny se sousedním štítem : (4,50+4,50)*0,20</t>
  </si>
  <si>
    <t>765311583R00</t>
  </si>
  <si>
    <t>Bobrovka -  přiřezání a uchycení tašek</t>
  </si>
  <si>
    <t>Nároží : 15,00*2</t>
  </si>
  <si>
    <t>U štítové stěny : 4,50*2</t>
  </si>
  <si>
    <t>765311711R00</t>
  </si>
  <si>
    <t>Hřebenáč rozdělovací valbový k hřebenáči drážk.</t>
  </si>
  <si>
    <t>kus</t>
  </si>
  <si>
    <t>765311534RT1</t>
  </si>
  <si>
    <t>Hřeben bobrovka, hřebenáč do malty s použitím suché maltové směsi</t>
  </si>
  <si>
    <t>765311544RT1</t>
  </si>
  <si>
    <t>Nároží bobrovka, hřebenáč do malty s použitím suché maltové směsi</t>
  </si>
  <si>
    <t>998765202R00</t>
  </si>
  <si>
    <t>Přesun hmot pro krytiny tvrdé, výšky do 12 m</t>
  </si>
  <si>
    <t>979990105R00</t>
  </si>
  <si>
    <t>Poplatek za uložení suti - cihelné výrobky, skupina odpadu 170102</t>
  </si>
  <si>
    <t>005121 R</t>
  </si>
  <si>
    <t>Zařízení staveniště</t>
  </si>
  <si>
    <t>Soubor</t>
  </si>
  <si>
    <t>Indiv</t>
  </si>
  <si>
    <t>VRN</t>
  </si>
  <si>
    <t>POL99_2</t>
  </si>
  <si>
    <t>SUM</t>
  </si>
  <si>
    <t>Poznámky uchazeče k zadání</t>
  </si>
  <si>
    <t>POPUZIV</t>
  </si>
  <si>
    <t>END</t>
  </si>
  <si>
    <t>Oprava střechy na konzervačních dílnách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</si>
</sst>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58" zoomScaleNormal="100" zoomScaleSheetLayoutView="75" workbookViewId="0">
      <selection activeCell="S5" sqref="S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8" t="s">
        <v>24</v>
      </c>
      <c r="C2" s="79"/>
      <c r="D2" s="80" t="s">
        <v>49</v>
      </c>
      <c r="E2" s="239" t="s">
        <v>186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4980</v>
      </c>
      <c r="B4" s="83" t="s">
        <v>48</v>
      </c>
      <c r="C4" s="84"/>
      <c r="D4" s="85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 t="s">
        <v>50</v>
      </c>
      <c r="E5" s="228"/>
      <c r="F5" s="228"/>
      <c r="G5" s="228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9" t="s">
        <v>51</v>
      </c>
      <c r="E6" s="230"/>
      <c r="F6" s="230"/>
      <c r="G6" s="230"/>
      <c r="H6" s="18" t="s">
        <v>36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31" t="s">
        <v>52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6"/>
      <c r="E11" s="246"/>
      <c r="F11" s="246"/>
      <c r="G11" s="246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10"/>
      <c r="F16" s="211"/>
      <c r="G16" s="210"/>
      <c r="H16" s="211"/>
      <c r="I16" s="210">
        <f>SUMIF(F49:F53,A16,I49:I53)+SUMIF(F49:F53,"PSU",I49:I53)</f>
        <v>0</v>
      </c>
      <c r="J16" s="212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10"/>
      <c r="F17" s="211"/>
      <c r="G17" s="210"/>
      <c r="H17" s="211"/>
      <c r="I17" s="210">
        <f>SUMIF(F49:F53,A17,I49:I53)</f>
        <v>0</v>
      </c>
      <c r="J17" s="212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10"/>
      <c r="F18" s="211"/>
      <c r="G18" s="210"/>
      <c r="H18" s="211"/>
      <c r="I18" s="210">
        <f>SUMIF(F49:F53,A18,I49:I53)</f>
        <v>0</v>
      </c>
      <c r="J18" s="212"/>
    </row>
    <row r="19" spans="1:10" ht="23.25" customHeight="1" x14ac:dyDescent="0.2">
      <c r="A19" s="141" t="s">
        <v>69</v>
      </c>
      <c r="B19" s="38" t="s">
        <v>29</v>
      </c>
      <c r="C19" s="62"/>
      <c r="D19" s="63"/>
      <c r="E19" s="210"/>
      <c r="F19" s="211"/>
      <c r="G19" s="210"/>
      <c r="H19" s="211"/>
      <c r="I19" s="210">
        <f>SUMIF(F49:F53,A19,I49:I53)</f>
        <v>0</v>
      </c>
      <c r="J19" s="212"/>
    </row>
    <row r="20" spans="1:10" ht="23.25" customHeight="1" x14ac:dyDescent="0.2">
      <c r="A20" s="141" t="s">
        <v>70</v>
      </c>
      <c r="B20" s="38" t="s">
        <v>30</v>
      </c>
      <c r="C20" s="62"/>
      <c r="D20" s="63"/>
      <c r="E20" s="210"/>
      <c r="F20" s="211"/>
      <c r="G20" s="210"/>
      <c r="H20" s="211"/>
      <c r="I20" s="210">
        <f>SUMIF(F49:F53,A20,I49:I53)</f>
        <v>0</v>
      </c>
      <c r="J20" s="212"/>
    </row>
    <row r="21" spans="1:10" ht="23.25" customHeight="1" x14ac:dyDescent="0.2">
      <c r="A21" s="2"/>
      <c r="B21" s="48" t="s">
        <v>31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6">
        <f>ZakladDPHSniVypocet+ZakladDPHZaklVypocet</f>
        <v>0</v>
      </c>
      <c r="H28" s="216"/>
      <c r="I28" s="216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5">
        <f>A27</f>
        <v>0</v>
      </c>
      <c r="H29" s="215"/>
      <c r="I29" s="215"/>
      <c r="J29" s="121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200"/>
      <c r="D39" s="200"/>
      <c r="E39" s="200"/>
      <c r="F39" s="101">
        <f>'SO 01 D1 Pol'!AE64</f>
        <v>0</v>
      </c>
      <c r="G39" s="102">
        <f>'SO 01 D1 Pol'!AF64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201" t="s">
        <v>46</v>
      </c>
      <c r="D40" s="201"/>
      <c r="E40" s="201"/>
      <c r="F40" s="106">
        <f>'SO 01 D1 Pol'!AE64</f>
        <v>0</v>
      </c>
      <c r="G40" s="107">
        <f>'SO 01 D1 Pol'!AF64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200" t="s">
        <v>44</v>
      </c>
      <c r="D41" s="200"/>
      <c r="E41" s="200"/>
      <c r="F41" s="110">
        <f>'SO 01 D1 Pol'!AE64</f>
        <v>0</v>
      </c>
      <c r="G41" s="103">
        <f>'SO 01 D1 Pol'!AF64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02" t="s">
        <v>57</v>
      </c>
      <c r="C42" s="203"/>
      <c r="D42" s="203"/>
      <c r="E42" s="204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59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60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61</v>
      </c>
      <c r="C49" s="198" t="s">
        <v>62</v>
      </c>
      <c r="D49" s="199"/>
      <c r="E49" s="199"/>
      <c r="F49" s="137" t="s">
        <v>26</v>
      </c>
      <c r="G49" s="138"/>
      <c r="H49" s="138"/>
      <c r="I49" s="138">
        <f>'SO 01 D1 Pol'!G8</f>
        <v>0</v>
      </c>
      <c r="J49" s="134" t="str">
        <f>IF(I54=0,"",I49/I54*100)</f>
        <v/>
      </c>
    </row>
    <row r="50" spans="1:10" ht="36.75" customHeight="1" x14ac:dyDescent="0.2">
      <c r="A50" s="125"/>
      <c r="B50" s="130" t="s">
        <v>63</v>
      </c>
      <c r="C50" s="198" t="s">
        <v>64</v>
      </c>
      <c r="D50" s="199"/>
      <c r="E50" s="199"/>
      <c r="F50" s="137" t="s">
        <v>26</v>
      </c>
      <c r="G50" s="138"/>
      <c r="H50" s="138"/>
      <c r="I50" s="138">
        <f>'SO 01 D1 Pol'!G15</f>
        <v>0</v>
      </c>
      <c r="J50" s="134" t="str">
        <f>IF(I54=0,"",I50/I54*100)</f>
        <v/>
      </c>
    </row>
    <row r="51" spans="1:10" ht="36.75" customHeight="1" x14ac:dyDescent="0.2">
      <c r="A51" s="125"/>
      <c r="B51" s="130" t="s">
        <v>65</v>
      </c>
      <c r="C51" s="198" t="s">
        <v>66</v>
      </c>
      <c r="D51" s="199"/>
      <c r="E51" s="199"/>
      <c r="F51" s="137" t="s">
        <v>27</v>
      </c>
      <c r="G51" s="138"/>
      <c r="H51" s="138"/>
      <c r="I51" s="138">
        <f>'SO 01 D1 Pol'!G17</f>
        <v>0</v>
      </c>
      <c r="J51" s="134" t="str">
        <f>IF(I54=0,"",I51/I54*100)</f>
        <v/>
      </c>
    </row>
    <row r="52" spans="1:10" ht="36.75" customHeight="1" x14ac:dyDescent="0.2">
      <c r="A52" s="125"/>
      <c r="B52" s="130" t="s">
        <v>67</v>
      </c>
      <c r="C52" s="198" t="s">
        <v>68</v>
      </c>
      <c r="D52" s="199"/>
      <c r="E52" s="199"/>
      <c r="F52" s="137" t="s">
        <v>27</v>
      </c>
      <c r="G52" s="138"/>
      <c r="H52" s="138"/>
      <c r="I52" s="138">
        <f>'SO 01 D1 Pol'!G35</f>
        <v>0</v>
      </c>
      <c r="J52" s="134" t="str">
        <f>IF(I54=0,"",I52/I54*100)</f>
        <v/>
      </c>
    </row>
    <row r="53" spans="1:10" ht="36.75" customHeight="1" x14ac:dyDescent="0.2">
      <c r="A53" s="125"/>
      <c r="B53" s="130" t="s">
        <v>69</v>
      </c>
      <c r="C53" s="198" t="s">
        <v>29</v>
      </c>
      <c r="D53" s="199"/>
      <c r="E53" s="199"/>
      <c r="F53" s="137" t="s">
        <v>69</v>
      </c>
      <c r="G53" s="138"/>
      <c r="H53" s="138"/>
      <c r="I53" s="138">
        <f>'SO 01 D1 Pol'!G61</f>
        <v>0</v>
      </c>
      <c r="J53" s="134" t="str">
        <f>IF(I54=0,"",I53/I54*100)</f>
        <v/>
      </c>
    </row>
    <row r="54" spans="1:10" ht="25.5" customHeight="1" x14ac:dyDescent="0.2">
      <c r="A54" s="126"/>
      <c r="B54" s="131" t="s">
        <v>1</v>
      </c>
      <c r="C54" s="132"/>
      <c r="D54" s="133"/>
      <c r="E54" s="133"/>
      <c r="F54" s="139"/>
      <c r="G54" s="140"/>
      <c r="H54" s="140"/>
      <c r="I54" s="140">
        <f>SUM(I49:I53)</f>
        <v>0</v>
      </c>
      <c r="J54" s="135">
        <f>SUM(J49:J53)</f>
        <v>0</v>
      </c>
    </row>
    <row r="55" spans="1:10" x14ac:dyDescent="0.2">
      <c r="F55" s="89"/>
      <c r="G55" s="89"/>
      <c r="H55" s="89"/>
      <c r="I55" s="89"/>
      <c r="J55" s="136"/>
    </row>
    <row r="56" spans="1:10" x14ac:dyDescent="0.2">
      <c r="F56" s="89"/>
      <c r="G56" s="89"/>
      <c r="H56" s="89"/>
      <c r="I56" s="89"/>
      <c r="J56" s="136"/>
    </row>
    <row r="57" spans="1:10" x14ac:dyDescent="0.2">
      <c r="F57" s="89"/>
      <c r="G57" s="89"/>
      <c r="H57" s="89"/>
      <c r="I57" s="89"/>
      <c r="J5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BE32-AC67-429B-A175-5BA8A3073188}">
  <sheetPr>
    <outlinePr summaryBelow="0"/>
  </sheetPr>
  <dimension ref="A1:BH5000"/>
  <sheetViews>
    <sheetView tabSelected="1" workbookViewId="0">
      <pane ySplit="7" topLeftCell="A55" activePane="bottomLeft" state="frozen"/>
      <selection pane="bottomLeft" activeCell="AU24" sqref="AU2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71</v>
      </c>
    </row>
    <row r="2" spans="1:60" ht="24.95" customHeight="1" x14ac:dyDescent="0.2">
      <c r="A2" s="50" t="s">
        <v>8</v>
      </c>
      <c r="B2" s="49" t="s">
        <v>49</v>
      </c>
      <c r="C2" s="255" t="s">
        <v>186</v>
      </c>
      <c r="D2" s="256"/>
      <c r="E2" s="256"/>
      <c r="F2" s="256"/>
      <c r="G2" s="257"/>
      <c r="AG2" t="s">
        <v>72</v>
      </c>
    </row>
    <row r="3" spans="1:60" ht="24.95" customHeight="1" x14ac:dyDescent="0.2">
      <c r="A3" s="50" t="s">
        <v>9</v>
      </c>
      <c r="B3" s="49" t="s">
        <v>45</v>
      </c>
      <c r="C3" s="255" t="s">
        <v>46</v>
      </c>
      <c r="D3" s="256"/>
      <c r="E3" s="256"/>
      <c r="F3" s="256"/>
      <c r="G3" s="257"/>
      <c r="AC3" s="123" t="s">
        <v>72</v>
      </c>
      <c r="AG3" t="s">
        <v>73</v>
      </c>
    </row>
    <row r="4" spans="1:60" ht="24.95" customHeight="1" x14ac:dyDescent="0.2">
      <c r="A4" s="142" t="s">
        <v>10</v>
      </c>
      <c r="B4" s="143" t="s">
        <v>43</v>
      </c>
      <c r="C4" s="258" t="s">
        <v>44</v>
      </c>
      <c r="D4" s="259"/>
      <c r="E4" s="259"/>
      <c r="F4" s="259"/>
      <c r="G4" s="260"/>
      <c r="AG4" t="s">
        <v>74</v>
      </c>
    </row>
    <row r="5" spans="1:60" x14ac:dyDescent="0.2">
      <c r="D5" s="10"/>
    </row>
    <row r="6" spans="1:60" ht="38.25" x14ac:dyDescent="0.2">
      <c r="A6" s="145" t="s">
        <v>75</v>
      </c>
      <c r="B6" s="147" t="s">
        <v>76</v>
      </c>
      <c r="C6" s="147" t="s">
        <v>77</v>
      </c>
      <c r="D6" s="146" t="s">
        <v>78</v>
      </c>
      <c r="E6" s="145" t="s">
        <v>79</v>
      </c>
      <c r="F6" s="144" t="s">
        <v>80</v>
      </c>
      <c r="G6" s="145" t="s">
        <v>31</v>
      </c>
      <c r="H6" s="148" t="s">
        <v>32</v>
      </c>
      <c r="I6" s="148" t="s">
        <v>81</v>
      </c>
      <c r="J6" s="148" t="s">
        <v>33</v>
      </c>
      <c r="K6" s="148" t="s">
        <v>82</v>
      </c>
      <c r="L6" s="148" t="s">
        <v>83</v>
      </c>
      <c r="M6" s="148" t="s">
        <v>84</v>
      </c>
      <c r="N6" s="148" t="s">
        <v>85</v>
      </c>
      <c r="O6" s="148" t="s">
        <v>86</v>
      </c>
      <c r="P6" s="148" t="s">
        <v>87</v>
      </c>
      <c r="Q6" s="148" t="s">
        <v>88</v>
      </c>
      <c r="R6" s="148" t="s">
        <v>89</v>
      </c>
      <c r="S6" s="148" t="s">
        <v>90</v>
      </c>
      <c r="T6" s="148" t="s">
        <v>91</v>
      </c>
      <c r="U6" s="148" t="s">
        <v>92</v>
      </c>
      <c r="V6" s="148" t="s">
        <v>93</v>
      </c>
      <c r="W6" s="148" t="s">
        <v>94</v>
      </c>
      <c r="X6" s="148" t="s">
        <v>95</v>
      </c>
      <c r="Y6" s="148" t="s">
        <v>96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8" t="s">
        <v>97</v>
      </c>
      <c r="B8" s="169" t="s">
        <v>61</v>
      </c>
      <c r="C8" s="188" t="s">
        <v>62</v>
      </c>
      <c r="D8" s="170"/>
      <c r="E8" s="171"/>
      <c r="F8" s="172"/>
      <c r="G8" s="173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1.44</v>
      </c>
      <c r="P8" s="166"/>
      <c r="Q8" s="166">
        <f>SUM(Q9:Q14)</f>
        <v>0</v>
      </c>
      <c r="R8" s="167"/>
      <c r="S8" s="167"/>
      <c r="T8" s="167"/>
      <c r="U8" s="167"/>
      <c r="V8" s="167">
        <f>SUM(V9:V14)</f>
        <v>17.850000000000001</v>
      </c>
      <c r="W8" s="167"/>
      <c r="X8" s="167"/>
      <c r="Y8" s="167"/>
      <c r="AG8" t="s">
        <v>98</v>
      </c>
    </row>
    <row r="9" spans="1:60" outlineLevel="1" x14ac:dyDescent="0.2">
      <c r="A9" s="175">
        <v>1</v>
      </c>
      <c r="B9" s="176" t="s">
        <v>99</v>
      </c>
      <c r="C9" s="189" t="s">
        <v>100</v>
      </c>
      <c r="D9" s="177" t="s">
        <v>101</v>
      </c>
      <c r="E9" s="178">
        <v>75</v>
      </c>
      <c r="F9" s="179"/>
      <c r="G9" s="180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1.8380000000000001E-2</v>
      </c>
      <c r="O9" s="159">
        <f>ROUND(E9*N9,2)</f>
        <v>1.38</v>
      </c>
      <c r="P9" s="159">
        <v>0</v>
      </c>
      <c r="Q9" s="159">
        <f>ROUND(E9*P9,2)</f>
        <v>0</v>
      </c>
      <c r="R9" s="160"/>
      <c r="S9" s="160" t="s">
        <v>102</v>
      </c>
      <c r="T9" s="160" t="s">
        <v>102</v>
      </c>
      <c r="U9" s="160">
        <v>0.13</v>
      </c>
      <c r="V9" s="160">
        <f>ROUND(E9*U9,2)</f>
        <v>9.75</v>
      </c>
      <c r="W9" s="160"/>
      <c r="X9" s="160" t="s">
        <v>103</v>
      </c>
      <c r="Y9" s="160" t="s">
        <v>104</v>
      </c>
      <c r="Z9" s="149"/>
      <c r="AA9" s="149"/>
      <c r="AB9" s="149"/>
      <c r="AC9" s="149"/>
      <c r="AD9" s="149"/>
      <c r="AE9" s="149"/>
      <c r="AF9" s="149"/>
      <c r="AG9" s="149" t="s">
        <v>105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106</v>
      </c>
      <c r="D10" s="162"/>
      <c r="E10" s="163">
        <v>75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107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2</v>
      </c>
      <c r="B11" s="176" t="s">
        <v>108</v>
      </c>
      <c r="C11" s="189" t="s">
        <v>109</v>
      </c>
      <c r="D11" s="177" t="s">
        <v>101</v>
      </c>
      <c r="E11" s="178">
        <v>75</v>
      </c>
      <c r="F11" s="179"/>
      <c r="G11" s="180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8.4999999999999995E-4</v>
      </c>
      <c r="O11" s="159">
        <f>ROUND(E11*N11,2)</f>
        <v>0.06</v>
      </c>
      <c r="P11" s="159">
        <v>0</v>
      </c>
      <c r="Q11" s="159">
        <f>ROUND(E11*P11,2)</f>
        <v>0</v>
      </c>
      <c r="R11" s="160"/>
      <c r="S11" s="160" t="s">
        <v>102</v>
      </c>
      <c r="T11" s="160" t="s">
        <v>102</v>
      </c>
      <c r="U11" s="160">
        <v>6.0000000000000001E-3</v>
      </c>
      <c r="V11" s="160">
        <f>ROUND(E11*U11,2)</f>
        <v>0.45</v>
      </c>
      <c r="W11" s="160"/>
      <c r="X11" s="160" t="s">
        <v>103</v>
      </c>
      <c r="Y11" s="160" t="s">
        <v>104</v>
      </c>
      <c r="Z11" s="149"/>
      <c r="AA11" s="149"/>
      <c r="AB11" s="149"/>
      <c r="AC11" s="149"/>
      <c r="AD11" s="149"/>
      <c r="AE11" s="149"/>
      <c r="AF11" s="149"/>
      <c r="AG11" s="149" t="s">
        <v>105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110</v>
      </c>
      <c r="D12" s="162"/>
      <c r="E12" s="163">
        <v>75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107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3</v>
      </c>
      <c r="B13" s="176" t="s">
        <v>111</v>
      </c>
      <c r="C13" s="189" t="s">
        <v>112</v>
      </c>
      <c r="D13" s="177" t="s">
        <v>101</v>
      </c>
      <c r="E13" s="178">
        <v>75</v>
      </c>
      <c r="F13" s="179"/>
      <c r="G13" s="180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102</v>
      </c>
      <c r="T13" s="160" t="s">
        <v>102</v>
      </c>
      <c r="U13" s="160">
        <v>0.10199999999999999</v>
      </c>
      <c r="V13" s="160">
        <f>ROUND(E13*U13,2)</f>
        <v>7.65</v>
      </c>
      <c r="W13" s="160"/>
      <c r="X13" s="160" t="s">
        <v>103</v>
      </c>
      <c r="Y13" s="160" t="s">
        <v>104</v>
      </c>
      <c r="Z13" s="149"/>
      <c r="AA13" s="149"/>
      <c r="AB13" s="149"/>
      <c r="AC13" s="149"/>
      <c r="AD13" s="149"/>
      <c r="AE13" s="149"/>
      <c r="AF13" s="149"/>
      <c r="AG13" s="149" t="s">
        <v>105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106</v>
      </c>
      <c r="D14" s="162"/>
      <c r="E14" s="163">
        <v>75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107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8" t="s">
        <v>97</v>
      </c>
      <c r="B15" s="169" t="s">
        <v>63</v>
      </c>
      <c r="C15" s="188" t="s">
        <v>64</v>
      </c>
      <c r="D15" s="170"/>
      <c r="E15" s="171"/>
      <c r="F15" s="172"/>
      <c r="G15" s="173">
        <f>SUMIF(AG16:AG16,"&lt;&gt;NOR",G16:G16)</f>
        <v>0</v>
      </c>
      <c r="H15" s="167"/>
      <c r="I15" s="167">
        <f>SUM(I16:I16)</f>
        <v>0</v>
      </c>
      <c r="J15" s="167"/>
      <c r="K15" s="167">
        <f>SUM(K16:K16)</f>
        <v>0</v>
      </c>
      <c r="L15" s="167"/>
      <c r="M15" s="167">
        <f>SUM(M16:M16)</f>
        <v>0</v>
      </c>
      <c r="N15" s="166"/>
      <c r="O15" s="166">
        <f>SUM(O16:O16)</f>
        <v>0</v>
      </c>
      <c r="P15" s="166"/>
      <c r="Q15" s="166">
        <f>SUM(Q16:Q16)</f>
        <v>0</v>
      </c>
      <c r="R15" s="167"/>
      <c r="S15" s="167"/>
      <c r="T15" s="167"/>
      <c r="U15" s="167"/>
      <c r="V15" s="167">
        <f>SUM(V16:V16)</f>
        <v>2.73</v>
      </c>
      <c r="W15" s="167"/>
      <c r="X15" s="167"/>
      <c r="Y15" s="167"/>
      <c r="AG15" t="s">
        <v>98</v>
      </c>
    </row>
    <row r="16" spans="1:60" outlineLevel="1" x14ac:dyDescent="0.2">
      <c r="A16" s="181">
        <v>4</v>
      </c>
      <c r="B16" s="182" t="s">
        <v>113</v>
      </c>
      <c r="C16" s="191" t="s">
        <v>114</v>
      </c>
      <c r="D16" s="183" t="s">
        <v>115</v>
      </c>
      <c r="E16" s="184">
        <v>1.44225</v>
      </c>
      <c r="F16" s="185"/>
      <c r="G16" s="18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102</v>
      </c>
      <c r="T16" s="160" t="s">
        <v>102</v>
      </c>
      <c r="U16" s="160">
        <v>1.8919999999999999</v>
      </c>
      <c r="V16" s="160">
        <f>ROUND(E16*U16,2)</f>
        <v>2.73</v>
      </c>
      <c r="W16" s="160"/>
      <c r="X16" s="160" t="s">
        <v>116</v>
      </c>
      <c r="Y16" s="160" t="s">
        <v>104</v>
      </c>
      <c r="Z16" s="149"/>
      <c r="AA16" s="149"/>
      <c r="AB16" s="149"/>
      <c r="AC16" s="149"/>
      <c r="AD16" s="149"/>
      <c r="AE16" s="149"/>
      <c r="AF16" s="149"/>
      <c r="AG16" s="149" t="s">
        <v>117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8" t="s">
        <v>97</v>
      </c>
      <c r="B17" s="169" t="s">
        <v>65</v>
      </c>
      <c r="C17" s="188" t="s">
        <v>66</v>
      </c>
      <c r="D17" s="170"/>
      <c r="E17" s="171"/>
      <c r="F17" s="172"/>
      <c r="G17" s="173">
        <f>SUMIF(AG18:AG34,"&lt;&gt;NOR",G18:G34)</f>
        <v>0</v>
      </c>
      <c r="H17" s="167"/>
      <c r="I17" s="167">
        <f>SUM(I18:I34)</f>
        <v>0</v>
      </c>
      <c r="J17" s="167"/>
      <c r="K17" s="167">
        <f>SUM(K18:K34)</f>
        <v>0</v>
      </c>
      <c r="L17" s="167"/>
      <c r="M17" s="167">
        <f>SUM(M18:M34)</f>
        <v>0</v>
      </c>
      <c r="N17" s="166"/>
      <c r="O17" s="166">
        <f>SUM(O18:O34)</f>
        <v>0.76</v>
      </c>
      <c r="P17" s="166"/>
      <c r="Q17" s="166">
        <f>SUM(Q18:Q34)</f>
        <v>1.1200000000000001</v>
      </c>
      <c r="R17" s="167"/>
      <c r="S17" s="167"/>
      <c r="T17" s="167"/>
      <c r="U17" s="167"/>
      <c r="V17" s="167">
        <f>SUM(V18:V34)</f>
        <v>45.459999999999987</v>
      </c>
      <c r="W17" s="167"/>
      <c r="X17" s="167"/>
      <c r="Y17" s="167"/>
      <c r="AG17" t="s">
        <v>98</v>
      </c>
    </row>
    <row r="18" spans="1:60" outlineLevel="1" x14ac:dyDescent="0.2">
      <c r="A18" s="175">
        <v>5</v>
      </c>
      <c r="B18" s="176" t="s">
        <v>118</v>
      </c>
      <c r="C18" s="189" t="s">
        <v>119</v>
      </c>
      <c r="D18" s="177" t="s">
        <v>101</v>
      </c>
      <c r="E18" s="178">
        <v>159.75</v>
      </c>
      <c r="F18" s="179"/>
      <c r="G18" s="180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102</v>
      </c>
      <c r="T18" s="160" t="s">
        <v>102</v>
      </c>
      <c r="U18" s="160">
        <v>0.20799999999999999</v>
      </c>
      <c r="V18" s="160">
        <f>ROUND(E18*U18,2)</f>
        <v>33.229999999999997</v>
      </c>
      <c r="W18" s="160"/>
      <c r="X18" s="160" t="s">
        <v>103</v>
      </c>
      <c r="Y18" s="160" t="s">
        <v>104</v>
      </c>
      <c r="Z18" s="149"/>
      <c r="AA18" s="149"/>
      <c r="AB18" s="149"/>
      <c r="AC18" s="149"/>
      <c r="AD18" s="149"/>
      <c r="AE18" s="149"/>
      <c r="AF18" s="149"/>
      <c r="AG18" s="149" t="s">
        <v>105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0" t="s">
        <v>120</v>
      </c>
      <c r="D19" s="162"/>
      <c r="E19" s="163">
        <v>131.25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107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121</v>
      </c>
      <c r="D20" s="162"/>
      <c r="E20" s="163">
        <v>28.5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107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6</v>
      </c>
      <c r="B21" s="176" t="s">
        <v>122</v>
      </c>
      <c r="C21" s="189" t="s">
        <v>123</v>
      </c>
      <c r="D21" s="177" t="s">
        <v>101</v>
      </c>
      <c r="E21" s="178">
        <v>159.75</v>
      </c>
      <c r="F21" s="179"/>
      <c r="G21" s="180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7.0000000000000001E-3</v>
      </c>
      <c r="Q21" s="159">
        <f>ROUND(E21*P21,2)</f>
        <v>1.1200000000000001</v>
      </c>
      <c r="R21" s="160"/>
      <c r="S21" s="160" t="s">
        <v>102</v>
      </c>
      <c r="T21" s="160" t="s">
        <v>102</v>
      </c>
      <c r="U21" s="160">
        <v>0.06</v>
      </c>
      <c r="V21" s="160">
        <f>ROUND(E21*U21,2)</f>
        <v>9.59</v>
      </c>
      <c r="W21" s="160"/>
      <c r="X21" s="160" t="s">
        <v>103</v>
      </c>
      <c r="Y21" s="160" t="s">
        <v>104</v>
      </c>
      <c r="Z21" s="149"/>
      <c r="AA21" s="149"/>
      <c r="AB21" s="149"/>
      <c r="AC21" s="149"/>
      <c r="AD21" s="149"/>
      <c r="AE21" s="149"/>
      <c r="AF21" s="149"/>
      <c r="AG21" s="149" t="s">
        <v>105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90" t="s">
        <v>120</v>
      </c>
      <c r="D22" s="162"/>
      <c r="E22" s="163">
        <v>131.25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107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121</v>
      </c>
      <c r="D23" s="162"/>
      <c r="E23" s="163">
        <v>28.5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107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7</v>
      </c>
      <c r="B24" s="176" t="s">
        <v>124</v>
      </c>
      <c r="C24" s="189" t="s">
        <v>125</v>
      </c>
      <c r="D24" s="177" t="s">
        <v>126</v>
      </c>
      <c r="E24" s="178">
        <v>1.2</v>
      </c>
      <c r="F24" s="179"/>
      <c r="G24" s="180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2.3570000000000001E-2</v>
      </c>
      <c r="O24" s="159">
        <f>ROUND(E24*N24,2)</f>
        <v>0.03</v>
      </c>
      <c r="P24" s="159">
        <v>0</v>
      </c>
      <c r="Q24" s="159">
        <f>ROUND(E24*P24,2)</f>
        <v>0</v>
      </c>
      <c r="R24" s="160"/>
      <c r="S24" s="160" t="s">
        <v>102</v>
      </c>
      <c r="T24" s="160" t="s">
        <v>102</v>
      </c>
      <c r="U24" s="160">
        <v>0</v>
      </c>
      <c r="V24" s="160">
        <f>ROUND(E24*U24,2)</f>
        <v>0</v>
      </c>
      <c r="W24" s="160"/>
      <c r="X24" s="160" t="s">
        <v>103</v>
      </c>
      <c r="Y24" s="160" t="s">
        <v>104</v>
      </c>
      <c r="Z24" s="149"/>
      <c r="AA24" s="149"/>
      <c r="AB24" s="149"/>
      <c r="AC24" s="149"/>
      <c r="AD24" s="149"/>
      <c r="AE24" s="149"/>
      <c r="AF24" s="149"/>
      <c r="AG24" s="149" t="s">
        <v>105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90" t="s">
        <v>127</v>
      </c>
      <c r="D25" s="162"/>
      <c r="E25" s="163">
        <v>1.2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107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8</v>
      </c>
      <c r="B26" s="176" t="s">
        <v>128</v>
      </c>
      <c r="C26" s="189" t="s">
        <v>129</v>
      </c>
      <c r="D26" s="177" t="s">
        <v>130</v>
      </c>
      <c r="E26" s="178">
        <v>880</v>
      </c>
      <c r="F26" s="179"/>
      <c r="G26" s="180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8.3000000000000001E-4</v>
      </c>
      <c r="O26" s="159">
        <f>ROUND(E26*N26,2)</f>
        <v>0.73</v>
      </c>
      <c r="P26" s="159">
        <v>0</v>
      </c>
      <c r="Q26" s="159">
        <f>ROUND(E26*P26,2)</f>
        <v>0</v>
      </c>
      <c r="R26" s="160" t="s">
        <v>131</v>
      </c>
      <c r="S26" s="160" t="s">
        <v>102</v>
      </c>
      <c r="T26" s="160" t="s">
        <v>102</v>
      </c>
      <c r="U26" s="160">
        <v>0</v>
      </c>
      <c r="V26" s="160">
        <f>ROUND(E26*U26,2)</f>
        <v>0</v>
      </c>
      <c r="W26" s="160"/>
      <c r="X26" s="160" t="s">
        <v>132</v>
      </c>
      <c r="Y26" s="160" t="s">
        <v>104</v>
      </c>
      <c r="Z26" s="149"/>
      <c r="AA26" s="149"/>
      <c r="AB26" s="149"/>
      <c r="AC26" s="149"/>
      <c r="AD26" s="149"/>
      <c r="AE26" s="149"/>
      <c r="AF26" s="149"/>
      <c r="AG26" s="149" t="s">
        <v>133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134</v>
      </c>
      <c r="D27" s="162"/>
      <c r="E27" s="163">
        <v>800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107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2" t="s">
        <v>135</v>
      </c>
      <c r="D28" s="164"/>
      <c r="E28" s="165">
        <v>80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107</v>
      </c>
      <c r="AH28" s="149">
        <v>4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56">
        <v>9</v>
      </c>
      <c r="B29" s="157" t="s">
        <v>136</v>
      </c>
      <c r="C29" s="193" t="s">
        <v>137</v>
      </c>
      <c r="D29" s="158" t="s">
        <v>0</v>
      </c>
      <c r="E29" s="187"/>
      <c r="F29" s="161"/>
      <c r="G29" s="160">
        <f t="shared" ref="G29:G34" si="0">ROUND(E29*F29,2)</f>
        <v>0</v>
      </c>
      <c r="H29" s="161"/>
      <c r="I29" s="160">
        <f t="shared" ref="I29:I34" si="1">ROUND(E29*H29,2)</f>
        <v>0</v>
      </c>
      <c r="J29" s="161"/>
      <c r="K29" s="160">
        <f t="shared" ref="K29:K34" si="2">ROUND(E29*J29,2)</f>
        <v>0</v>
      </c>
      <c r="L29" s="160">
        <v>21</v>
      </c>
      <c r="M29" s="160">
        <f t="shared" ref="M29:M34" si="3">G29*(1+L29/100)</f>
        <v>0</v>
      </c>
      <c r="N29" s="159">
        <v>0</v>
      </c>
      <c r="O29" s="159">
        <f t="shared" ref="O29:O34" si="4">ROUND(E29*N29,2)</f>
        <v>0</v>
      </c>
      <c r="P29" s="159">
        <v>0</v>
      </c>
      <c r="Q29" s="159">
        <f t="shared" ref="Q29:Q34" si="5">ROUND(E29*P29,2)</f>
        <v>0</v>
      </c>
      <c r="R29" s="160"/>
      <c r="S29" s="160" t="s">
        <v>102</v>
      </c>
      <c r="T29" s="160" t="s">
        <v>102</v>
      </c>
      <c r="U29" s="160">
        <v>0</v>
      </c>
      <c r="V29" s="160">
        <f t="shared" ref="V29:V34" si="6">ROUND(E29*U29,2)</f>
        <v>0</v>
      </c>
      <c r="W29" s="160"/>
      <c r="X29" s="160" t="s">
        <v>116</v>
      </c>
      <c r="Y29" s="160" t="s">
        <v>104</v>
      </c>
      <c r="Z29" s="149"/>
      <c r="AA29" s="149"/>
      <c r="AB29" s="149"/>
      <c r="AC29" s="149"/>
      <c r="AD29" s="149"/>
      <c r="AE29" s="149"/>
      <c r="AF29" s="149"/>
      <c r="AG29" s="149" t="s">
        <v>117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1">
        <v>10</v>
      </c>
      <c r="B30" s="182" t="s">
        <v>138</v>
      </c>
      <c r="C30" s="191" t="s">
        <v>139</v>
      </c>
      <c r="D30" s="183" t="s">
        <v>115</v>
      </c>
      <c r="E30" s="184">
        <v>1.11825</v>
      </c>
      <c r="F30" s="185"/>
      <c r="G30" s="186">
        <f t="shared" si="0"/>
        <v>0</v>
      </c>
      <c r="H30" s="161"/>
      <c r="I30" s="160">
        <f t="shared" si="1"/>
        <v>0</v>
      </c>
      <c r="J30" s="161"/>
      <c r="K30" s="160">
        <f t="shared" si="2"/>
        <v>0</v>
      </c>
      <c r="L30" s="160">
        <v>21</v>
      </c>
      <c r="M30" s="160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60"/>
      <c r="S30" s="160" t="s">
        <v>102</v>
      </c>
      <c r="T30" s="160" t="s">
        <v>102</v>
      </c>
      <c r="U30" s="160">
        <v>0.93300000000000005</v>
      </c>
      <c r="V30" s="160">
        <f t="shared" si="6"/>
        <v>1.04</v>
      </c>
      <c r="W30" s="160"/>
      <c r="X30" s="160" t="s">
        <v>140</v>
      </c>
      <c r="Y30" s="160" t="s">
        <v>104</v>
      </c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1">
        <v>11</v>
      </c>
      <c r="B31" s="182" t="s">
        <v>142</v>
      </c>
      <c r="C31" s="191" t="s">
        <v>143</v>
      </c>
      <c r="D31" s="183" t="s">
        <v>115</v>
      </c>
      <c r="E31" s="184">
        <v>1.11825</v>
      </c>
      <c r="F31" s="185"/>
      <c r="G31" s="186">
        <f t="shared" si="0"/>
        <v>0</v>
      </c>
      <c r="H31" s="161"/>
      <c r="I31" s="160">
        <f t="shared" si="1"/>
        <v>0</v>
      </c>
      <c r="J31" s="161"/>
      <c r="K31" s="160">
        <f t="shared" si="2"/>
        <v>0</v>
      </c>
      <c r="L31" s="160">
        <v>21</v>
      </c>
      <c r="M31" s="160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60"/>
      <c r="S31" s="160" t="s">
        <v>102</v>
      </c>
      <c r="T31" s="160" t="s">
        <v>102</v>
      </c>
      <c r="U31" s="160">
        <v>0.49</v>
      </c>
      <c r="V31" s="160">
        <f t="shared" si="6"/>
        <v>0.55000000000000004</v>
      </c>
      <c r="W31" s="160"/>
      <c r="X31" s="160" t="s">
        <v>140</v>
      </c>
      <c r="Y31" s="160" t="s">
        <v>104</v>
      </c>
      <c r="Z31" s="149"/>
      <c r="AA31" s="149"/>
      <c r="AB31" s="149"/>
      <c r="AC31" s="149"/>
      <c r="AD31" s="149"/>
      <c r="AE31" s="149"/>
      <c r="AF31" s="149"/>
      <c r="AG31" s="149" t="s">
        <v>141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1">
        <v>12</v>
      </c>
      <c r="B32" s="182" t="s">
        <v>144</v>
      </c>
      <c r="C32" s="191" t="s">
        <v>145</v>
      </c>
      <c r="D32" s="183" t="s">
        <v>115</v>
      </c>
      <c r="E32" s="184">
        <v>26.838000000000001</v>
      </c>
      <c r="F32" s="185"/>
      <c r="G32" s="186">
        <f t="shared" si="0"/>
        <v>0</v>
      </c>
      <c r="H32" s="161"/>
      <c r="I32" s="160">
        <f t="shared" si="1"/>
        <v>0</v>
      </c>
      <c r="J32" s="161"/>
      <c r="K32" s="160">
        <f t="shared" si="2"/>
        <v>0</v>
      </c>
      <c r="L32" s="160">
        <v>21</v>
      </c>
      <c r="M32" s="160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60"/>
      <c r="S32" s="160" t="s">
        <v>102</v>
      </c>
      <c r="T32" s="160" t="s">
        <v>102</v>
      </c>
      <c r="U32" s="160">
        <v>0</v>
      </c>
      <c r="V32" s="160">
        <f t="shared" si="6"/>
        <v>0</v>
      </c>
      <c r="W32" s="160"/>
      <c r="X32" s="160" t="s">
        <v>140</v>
      </c>
      <c r="Y32" s="160" t="s">
        <v>104</v>
      </c>
      <c r="Z32" s="149"/>
      <c r="AA32" s="149"/>
      <c r="AB32" s="149"/>
      <c r="AC32" s="149"/>
      <c r="AD32" s="149"/>
      <c r="AE32" s="149"/>
      <c r="AF32" s="149"/>
      <c r="AG32" s="149" t="s">
        <v>141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1">
        <v>13</v>
      </c>
      <c r="B33" s="182" t="s">
        <v>146</v>
      </c>
      <c r="C33" s="191" t="s">
        <v>147</v>
      </c>
      <c r="D33" s="183" t="s">
        <v>115</v>
      </c>
      <c r="E33" s="184">
        <v>1.11825</v>
      </c>
      <c r="F33" s="185"/>
      <c r="G33" s="186">
        <f t="shared" si="0"/>
        <v>0</v>
      </c>
      <c r="H33" s="161"/>
      <c r="I33" s="160">
        <f t="shared" si="1"/>
        <v>0</v>
      </c>
      <c r="J33" s="161"/>
      <c r="K33" s="160">
        <f t="shared" si="2"/>
        <v>0</v>
      </c>
      <c r="L33" s="160">
        <v>21</v>
      </c>
      <c r="M33" s="160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60"/>
      <c r="S33" s="160" t="s">
        <v>102</v>
      </c>
      <c r="T33" s="160" t="s">
        <v>102</v>
      </c>
      <c r="U33" s="160">
        <v>0.94199999999999995</v>
      </c>
      <c r="V33" s="160">
        <f t="shared" si="6"/>
        <v>1.05</v>
      </c>
      <c r="W33" s="160"/>
      <c r="X33" s="160" t="s">
        <v>140</v>
      </c>
      <c r="Y33" s="160" t="s">
        <v>104</v>
      </c>
      <c r="Z33" s="149"/>
      <c r="AA33" s="149"/>
      <c r="AB33" s="149"/>
      <c r="AC33" s="149"/>
      <c r="AD33" s="149"/>
      <c r="AE33" s="149"/>
      <c r="AF33" s="149"/>
      <c r="AG33" s="149" t="s">
        <v>141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1">
        <v>14</v>
      </c>
      <c r="B34" s="182" t="s">
        <v>148</v>
      </c>
      <c r="C34" s="191" t="s">
        <v>149</v>
      </c>
      <c r="D34" s="183" t="s">
        <v>115</v>
      </c>
      <c r="E34" s="184">
        <v>1.11825</v>
      </c>
      <c r="F34" s="185"/>
      <c r="G34" s="186">
        <f t="shared" si="0"/>
        <v>0</v>
      </c>
      <c r="H34" s="161"/>
      <c r="I34" s="160">
        <f t="shared" si="1"/>
        <v>0</v>
      </c>
      <c r="J34" s="161"/>
      <c r="K34" s="160">
        <f t="shared" si="2"/>
        <v>0</v>
      </c>
      <c r="L34" s="160">
        <v>21</v>
      </c>
      <c r="M34" s="160">
        <f t="shared" si="3"/>
        <v>0</v>
      </c>
      <c r="N34" s="159">
        <v>0</v>
      </c>
      <c r="O34" s="159">
        <f t="shared" si="4"/>
        <v>0</v>
      </c>
      <c r="P34" s="159">
        <v>0</v>
      </c>
      <c r="Q34" s="159">
        <f t="shared" si="5"/>
        <v>0</v>
      </c>
      <c r="R34" s="160"/>
      <c r="S34" s="160" t="s">
        <v>102</v>
      </c>
      <c r="T34" s="160" t="s">
        <v>102</v>
      </c>
      <c r="U34" s="160">
        <v>0</v>
      </c>
      <c r="V34" s="160">
        <f t="shared" si="6"/>
        <v>0</v>
      </c>
      <c r="W34" s="160"/>
      <c r="X34" s="160" t="s">
        <v>140</v>
      </c>
      <c r="Y34" s="160" t="s">
        <v>104</v>
      </c>
      <c r="Z34" s="149"/>
      <c r="AA34" s="149"/>
      <c r="AB34" s="149"/>
      <c r="AC34" s="149"/>
      <c r="AD34" s="149"/>
      <c r="AE34" s="149"/>
      <c r="AF34" s="149"/>
      <c r="AG34" s="149" t="s">
        <v>141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8" t="s">
        <v>97</v>
      </c>
      <c r="B35" s="169" t="s">
        <v>67</v>
      </c>
      <c r="C35" s="188" t="s">
        <v>68</v>
      </c>
      <c r="D35" s="170"/>
      <c r="E35" s="171"/>
      <c r="F35" s="172"/>
      <c r="G35" s="173">
        <f>SUMIF(AG36:AG60,"&lt;&gt;NOR",G36:G60)</f>
        <v>0</v>
      </c>
      <c r="H35" s="167"/>
      <c r="I35" s="167">
        <f>SUM(I36:I60)</f>
        <v>0</v>
      </c>
      <c r="J35" s="167"/>
      <c r="K35" s="167">
        <f>SUM(K36:K60)</f>
        <v>0</v>
      </c>
      <c r="L35" s="167"/>
      <c r="M35" s="167">
        <f>SUM(M36:M60)</f>
        <v>0</v>
      </c>
      <c r="N35" s="166"/>
      <c r="O35" s="166">
        <f>SUM(O36:O60)</f>
        <v>11.910000000000002</v>
      </c>
      <c r="P35" s="166"/>
      <c r="Q35" s="166">
        <f>SUM(Q36:Q60)</f>
        <v>11.719999999999999</v>
      </c>
      <c r="R35" s="167"/>
      <c r="S35" s="167"/>
      <c r="T35" s="167"/>
      <c r="U35" s="167"/>
      <c r="V35" s="167">
        <f>SUM(V36:V60)</f>
        <v>203.05</v>
      </c>
      <c r="W35" s="167"/>
      <c r="X35" s="167"/>
      <c r="Y35" s="167"/>
      <c r="AG35" t="s">
        <v>98</v>
      </c>
    </row>
    <row r="36" spans="1:60" outlineLevel="1" x14ac:dyDescent="0.2">
      <c r="A36" s="175">
        <v>15</v>
      </c>
      <c r="B36" s="176" t="s">
        <v>150</v>
      </c>
      <c r="C36" s="189" t="s">
        <v>151</v>
      </c>
      <c r="D36" s="177" t="s">
        <v>101</v>
      </c>
      <c r="E36" s="178">
        <v>159.75</v>
      </c>
      <c r="F36" s="179"/>
      <c r="G36" s="180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6.7000000000000004E-2</v>
      </c>
      <c r="Q36" s="159">
        <f>ROUND(E36*P36,2)</f>
        <v>10.7</v>
      </c>
      <c r="R36" s="160"/>
      <c r="S36" s="160" t="s">
        <v>102</v>
      </c>
      <c r="T36" s="160" t="s">
        <v>102</v>
      </c>
      <c r="U36" s="160">
        <v>0.21099999999999999</v>
      </c>
      <c r="V36" s="160">
        <f>ROUND(E36*U36,2)</f>
        <v>33.71</v>
      </c>
      <c r="W36" s="160"/>
      <c r="X36" s="160" t="s">
        <v>103</v>
      </c>
      <c r="Y36" s="160" t="s">
        <v>104</v>
      </c>
      <c r="Z36" s="149"/>
      <c r="AA36" s="149"/>
      <c r="AB36" s="149"/>
      <c r="AC36" s="149"/>
      <c r="AD36" s="149"/>
      <c r="AE36" s="149"/>
      <c r="AF36" s="149"/>
      <c r="AG36" s="149" t="s">
        <v>105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120</v>
      </c>
      <c r="D37" s="162"/>
      <c r="E37" s="163">
        <v>131.25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107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121</v>
      </c>
      <c r="D38" s="162"/>
      <c r="E38" s="163">
        <v>28.5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107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16</v>
      </c>
      <c r="B39" s="176" t="s">
        <v>152</v>
      </c>
      <c r="C39" s="189" t="s">
        <v>153</v>
      </c>
      <c r="D39" s="177" t="s">
        <v>130</v>
      </c>
      <c r="E39" s="178">
        <v>25.5</v>
      </c>
      <c r="F39" s="179"/>
      <c r="G39" s="180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0.04</v>
      </c>
      <c r="Q39" s="159">
        <f>ROUND(E39*P39,2)</f>
        <v>1.02</v>
      </c>
      <c r="R39" s="160"/>
      <c r="S39" s="160" t="s">
        <v>102</v>
      </c>
      <c r="T39" s="160" t="s">
        <v>102</v>
      </c>
      <c r="U39" s="160">
        <v>0.126</v>
      </c>
      <c r="V39" s="160">
        <f>ROUND(E39*U39,2)</f>
        <v>3.21</v>
      </c>
      <c r="W39" s="160"/>
      <c r="X39" s="160" t="s">
        <v>103</v>
      </c>
      <c r="Y39" s="160" t="s">
        <v>104</v>
      </c>
      <c r="Z39" s="149"/>
      <c r="AA39" s="149"/>
      <c r="AB39" s="149"/>
      <c r="AC39" s="149"/>
      <c r="AD39" s="149"/>
      <c r="AE39" s="149"/>
      <c r="AF39" s="149"/>
      <c r="AG39" s="149" t="s">
        <v>105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0" t="s">
        <v>154</v>
      </c>
      <c r="D40" s="162"/>
      <c r="E40" s="163">
        <v>10.5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107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0" t="s">
        <v>155</v>
      </c>
      <c r="D41" s="162"/>
      <c r="E41" s="163">
        <v>15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107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5">
        <v>17</v>
      </c>
      <c r="B42" s="176" t="s">
        <v>156</v>
      </c>
      <c r="C42" s="189" t="s">
        <v>157</v>
      </c>
      <c r="D42" s="177" t="s">
        <v>101</v>
      </c>
      <c r="E42" s="178">
        <v>159.75</v>
      </c>
      <c r="F42" s="179"/>
      <c r="G42" s="180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7.2279999999999997E-2</v>
      </c>
      <c r="O42" s="159">
        <f>ROUND(E42*N42,2)</f>
        <v>11.55</v>
      </c>
      <c r="P42" s="159">
        <v>0</v>
      </c>
      <c r="Q42" s="159">
        <f>ROUND(E42*P42,2)</f>
        <v>0</v>
      </c>
      <c r="R42" s="160"/>
      <c r="S42" s="160" t="s">
        <v>102</v>
      </c>
      <c r="T42" s="160" t="s">
        <v>102</v>
      </c>
      <c r="U42" s="160">
        <v>0.65</v>
      </c>
      <c r="V42" s="160">
        <f>ROUND(E42*U42,2)</f>
        <v>103.84</v>
      </c>
      <c r="W42" s="160"/>
      <c r="X42" s="160" t="s">
        <v>103</v>
      </c>
      <c r="Y42" s="160" t="s">
        <v>104</v>
      </c>
      <c r="Z42" s="149"/>
      <c r="AA42" s="149"/>
      <c r="AB42" s="149"/>
      <c r="AC42" s="149"/>
      <c r="AD42" s="149"/>
      <c r="AE42" s="149"/>
      <c r="AF42" s="149"/>
      <c r="AG42" s="149" t="s">
        <v>105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0" t="s">
        <v>120</v>
      </c>
      <c r="D43" s="162"/>
      <c r="E43" s="163">
        <v>131.25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107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0" t="s">
        <v>121</v>
      </c>
      <c r="D44" s="162"/>
      <c r="E44" s="163">
        <v>28.5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107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5">
        <v>18</v>
      </c>
      <c r="B45" s="176" t="s">
        <v>158</v>
      </c>
      <c r="C45" s="189" t="s">
        <v>159</v>
      </c>
      <c r="D45" s="177" t="s">
        <v>101</v>
      </c>
      <c r="E45" s="178">
        <v>1.8</v>
      </c>
      <c r="F45" s="179"/>
      <c r="G45" s="180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102</v>
      </c>
      <c r="T45" s="160" t="s">
        <v>102</v>
      </c>
      <c r="U45" s="160">
        <v>0.99</v>
      </c>
      <c r="V45" s="160">
        <f>ROUND(E45*U45,2)</f>
        <v>1.78</v>
      </c>
      <c r="W45" s="160"/>
      <c r="X45" s="160" t="s">
        <v>103</v>
      </c>
      <c r="Y45" s="160" t="s">
        <v>104</v>
      </c>
      <c r="Z45" s="149"/>
      <c r="AA45" s="149"/>
      <c r="AB45" s="149"/>
      <c r="AC45" s="149"/>
      <c r="AD45" s="149"/>
      <c r="AE45" s="149"/>
      <c r="AF45" s="149"/>
      <c r="AG45" s="149" t="s">
        <v>105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160</v>
      </c>
      <c r="D46" s="162"/>
      <c r="E46" s="163">
        <v>1.8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107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19</v>
      </c>
      <c r="B47" s="176" t="s">
        <v>161</v>
      </c>
      <c r="C47" s="189" t="s">
        <v>162</v>
      </c>
      <c r="D47" s="177" t="s">
        <v>130</v>
      </c>
      <c r="E47" s="178">
        <v>39</v>
      </c>
      <c r="F47" s="179"/>
      <c r="G47" s="180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1.0000000000000001E-5</v>
      </c>
      <c r="O47" s="159">
        <f>ROUND(E47*N47,2)</f>
        <v>0</v>
      </c>
      <c r="P47" s="159">
        <v>0</v>
      </c>
      <c r="Q47" s="159">
        <f>ROUND(E47*P47,2)</f>
        <v>0</v>
      </c>
      <c r="R47" s="160"/>
      <c r="S47" s="160" t="s">
        <v>102</v>
      </c>
      <c r="T47" s="160" t="s">
        <v>102</v>
      </c>
      <c r="U47" s="160">
        <v>0.45</v>
      </c>
      <c r="V47" s="160">
        <f>ROUND(E47*U47,2)</f>
        <v>17.55</v>
      </c>
      <c r="W47" s="160"/>
      <c r="X47" s="160" t="s">
        <v>103</v>
      </c>
      <c r="Y47" s="160" t="s">
        <v>104</v>
      </c>
      <c r="Z47" s="149"/>
      <c r="AA47" s="149"/>
      <c r="AB47" s="149"/>
      <c r="AC47" s="149"/>
      <c r="AD47" s="149"/>
      <c r="AE47" s="149"/>
      <c r="AF47" s="149"/>
      <c r="AG47" s="149" t="s">
        <v>105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163</v>
      </c>
      <c r="D48" s="162"/>
      <c r="E48" s="163">
        <v>30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107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0" t="s">
        <v>164</v>
      </c>
      <c r="D49" s="162"/>
      <c r="E49" s="163">
        <v>9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107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1">
        <v>20</v>
      </c>
      <c r="B50" s="182" t="s">
        <v>165</v>
      </c>
      <c r="C50" s="191" t="s">
        <v>166</v>
      </c>
      <c r="D50" s="183" t="s">
        <v>167</v>
      </c>
      <c r="E50" s="184">
        <v>1</v>
      </c>
      <c r="F50" s="185"/>
      <c r="G50" s="18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3.81E-3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102</v>
      </c>
      <c r="T50" s="160" t="s">
        <v>102</v>
      </c>
      <c r="U50" s="160">
        <v>2.5999999999999999E-2</v>
      </c>
      <c r="V50" s="160">
        <f>ROUND(E50*U50,2)</f>
        <v>0.03</v>
      </c>
      <c r="W50" s="160"/>
      <c r="X50" s="160" t="s">
        <v>103</v>
      </c>
      <c r="Y50" s="160" t="s">
        <v>104</v>
      </c>
      <c r="Z50" s="149"/>
      <c r="AA50" s="149"/>
      <c r="AB50" s="149"/>
      <c r="AC50" s="149"/>
      <c r="AD50" s="149"/>
      <c r="AE50" s="149"/>
      <c r="AF50" s="149"/>
      <c r="AG50" s="149" t="s">
        <v>105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5">
        <v>21</v>
      </c>
      <c r="B51" s="176" t="s">
        <v>168</v>
      </c>
      <c r="C51" s="189" t="s">
        <v>169</v>
      </c>
      <c r="D51" s="177" t="s">
        <v>130</v>
      </c>
      <c r="E51" s="178">
        <v>10.5</v>
      </c>
      <c r="F51" s="179"/>
      <c r="G51" s="180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1.427E-2</v>
      </c>
      <c r="O51" s="159">
        <f>ROUND(E51*N51,2)</f>
        <v>0.15</v>
      </c>
      <c r="P51" s="159">
        <v>0</v>
      </c>
      <c r="Q51" s="159">
        <f>ROUND(E51*P51,2)</f>
        <v>0</v>
      </c>
      <c r="R51" s="160"/>
      <c r="S51" s="160" t="s">
        <v>102</v>
      </c>
      <c r="T51" s="160" t="s">
        <v>102</v>
      </c>
      <c r="U51" s="160">
        <v>0.42</v>
      </c>
      <c r="V51" s="160">
        <f>ROUND(E51*U51,2)</f>
        <v>4.41</v>
      </c>
      <c r="W51" s="160"/>
      <c r="X51" s="160" t="s">
        <v>103</v>
      </c>
      <c r="Y51" s="160" t="s">
        <v>104</v>
      </c>
      <c r="Z51" s="149"/>
      <c r="AA51" s="149"/>
      <c r="AB51" s="149"/>
      <c r="AC51" s="149"/>
      <c r="AD51" s="149"/>
      <c r="AE51" s="149"/>
      <c r="AF51" s="149"/>
      <c r="AG51" s="149" t="s">
        <v>105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154</v>
      </c>
      <c r="D52" s="162"/>
      <c r="E52" s="163">
        <v>10.5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107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5">
        <v>22</v>
      </c>
      <c r="B53" s="176" t="s">
        <v>170</v>
      </c>
      <c r="C53" s="189" t="s">
        <v>171</v>
      </c>
      <c r="D53" s="177" t="s">
        <v>130</v>
      </c>
      <c r="E53" s="178">
        <v>15</v>
      </c>
      <c r="F53" s="179"/>
      <c r="G53" s="180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59">
        <v>1.4279999999999999E-2</v>
      </c>
      <c r="O53" s="159">
        <f>ROUND(E53*N53,2)</f>
        <v>0.21</v>
      </c>
      <c r="P53" s="159">
        <v>0</v>
      </c>
      <c r="Q53" s="159">
        <f>ROUND(E53*P53,2)</f>
        <v>0</v>
      </c>
      <c r="R53" s="160"/>
      <c r="S53" s="160" t="s">
        <v>102</v>
      </c>
      <c r="T53" s="160" t="s">
        <v>102</v>
      </c>
      <c r="U53" s="160">
        <v>0.72</v>
      </c>
      <c r="V53" s="160">
        <f>ROUND(E53*U53,2)</f>
        <v>10.8</v>
      </c>
      <c r="W53" s="160"/>
      <c r="X53" s="160" t="s">
        <v>103</v>
      </c>
      <c r="Y53" s="160" t="s">
        <v>104</v>
      </c>
      <c r="Z53" s="149"/>
      <c r="AA53" s="149"/>
      <c r="AB53" s="149"/>
      <c r="AC53" s="149"/>
      <c r="AD53" s="149"/>
      <c r="AE53" s="149"/>
      <c r="AF53" s="149"/>
      <c r="AG53" s="149" t="s">
        <v>105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155</v>
      </c>
      <c r="D54" s="162"/>
      <c r="E54" s="163">
        <v>15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107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23</v>
      </c>
      <c r="B55" s="157" t="s">
        <v>172</v>
      </c>
      <c r="C55" s="193" t="s">
        <v>173</v>
      </c>
      <c r="D55" s="158" t="s">
        <v>0</v>
      </c>
      <c r="E55" s="187"/>
      <c r="F55" s="161"/>
      <c r="G55" s="160">
        <f t="shared" ref="G55:G60" si="7">ROUND(E55*F55,2)</f>
        <v>0</v>
      </c>
      <c r="H55" s="161"/>
      <c r="I55" s="160">
        <f t="shared" ref="I55:I60" si="8">ROUND(E55*H55,2)</f>
        <v>0</v>
      </c>
      <c r="J55" s="161"/>
      <c r="K55" s="160">
        <f t="shared" ref="K55:K60" si="9">ROUND(E55*J55,2)</f>
        <v>0</v>
      </c>
      <c r="L55" s="160">
        <v>21</v>
      </c>
      <c r="M55" s="160">
        <f t="shared" ref="M55:M60" si="10">G55*(1+L55/100)</f>
        <v>0</v>
      </c>
      <c r="N55" s="159">
        <v>0</v>
      </c>
      <c r="O55" s="159">
        <f t="shared" ref="O55:O60" si="11">ROUND(E55*N55,2)</f>
        <v>0</v>
      </c>
      <c r="P55" s="159">
        <v>0</v>
      </c>
      <c r="Q55" s="159">
        <f t="shared" ref="Q55:Q60" si="12">ROUND(E55*P55,2)</f>
        <v>0</v>
      </c>
      <c r="R55" s="160"/>
      <c r="S55" s="160" t="s">
        <v>102</v>
      </c>
      <c r="T55" s="160" t="s">
        <v>102</v>
      </c>
      <c r="U55" s="160">
        <v>2.3E-2</v>
      </c>
      <c r="V55" s="160">
        <f t="shared" ref="V55:V60" si="13">ROUND(E55*U55,2)</f>
        <v>0</v>
      </c>
      <c r="W55" s="160"/>
      <c r="X55" s="160" t="s">
        <v>116</v>
      </c>
      <c r="Y55" s="160" t="s">
        <v>104</v>
      </c>
      <c r="Z55" s="149"/>
      <c r="AA55" s="149"/>
      <c r="AB55" s="149"/>
      <c r="AC55" s="149"/>
      <c r="AD55" s="149"/>
      <c r="AE55" s="149"/>
      <c r="AF55" s="149"/>
      <c r="AG55" s="149" t="s">
        <v>117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1">
        <v>24</v>
      </c>
      <c r="B56" s="182" t="s">
        <v>138</v>
      </c>
      <c r="C56" s="191" t="s">
        <v>139</v>
      </c>
      <c r="D56" s="183" t="s">
        <v>115</v>
      </c>
      <c r="E56" s="184">
        <v>11.72325</v>
      </c>
      <c r="F56" s="185"/>
      <c r="G56" s="186">
        <f t="shared" si="7"/>
        <v>0</v>
      </c>
      <c r="H56" s="161"/>
      <c r="I56" s="160">
        <f t="shared" si="8"/>
        <v>0</v>
      </c>
      <c r="J56" s="161"/>
      <c r="K56" s="160">
        <f t="shared" si="9"/>
        <v>0</v>
      </c>
      <c r="L56" s="160">
        <v>21</v>
      </c>
      <c r="M56" s="160">
        <f t="shared" si="10"/>
        <v>0</v>
      </c>
      <c r="N56" s="159">
        <v>0</v>
      </c>
      <c r="O56" s="159">
        <f t="shared" si="11"/>
        <v>0</v>
      </c>
      <c r="P56" s="159">
        <v>0</v>
      </c>
      <c r="Q56" s="159">
        <f t="shared" si="12"/>
        <v>0</v>
      </c>
      <c r="R56" s="160"/>
      <c r="S56" s="160" t="s">
        <v>102</v>
      </c>
      <c r="T56" s="160" t="s">
        <v>102</v>
      </c>
      <c r="U56" s="160">
        <v>0.93300000000000005</v>
      </c>
      <c r="V56" s="160">
        <f t="shared" si="13"/>
        <v>10.94</v>
      </c>
      <c r="W56" s="160"/>
      <c r="X56" s="160" t="s">
        <v>140</v>
      </c>
      <c r="Y56" s="160" t="s">
        <v>104</v>
      </c>
      <c r="Z56" s="149"/>
      <c r="AA56" s="149"/>
      <c r="AB56" s="149"/>
      <c r="AC56" s="149"/>
      <c r="AD56" s="149"/>
      <c r="AE56" s="149"/>
      <c r="AF56" s="149"/>
      <c r="AG56" s="149" t="s">
        <v>141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1">
        <v>25</v>
      </c>
      <c r="B57" s="182" t="s">
        <v>142</v>
      </c>
      <c r="C57" s="191" t="s">
        <v>143</v>
      </c>
      <c r="D57" s="183" t="s">
        <v>115</v>
      </c>
      <c r="E57" s="184">
        <v>11.72325</v>
      </c>
      <c r="F57" s="185"/>
      <c r="G57" s="186">
        <f t="shared" si="7"/>
        <v>0</v>
      </c>
      <c r="H57" s="161"/>
      <c r="I57" s="160">
        <f t="shared" si="8"/>
        <v>0</v>
      </c>
      <c r="J57" s="161"/>
      <c r="K57" s="160">
        <f t="shared" si="9"/>
        <v>0</v>
      </c>
      <c r="L57" s="160">
        <v>21</v>
      </c>
      <c r="M57" s="160">
        <f t="shared" si="10"/>
        <v>0</v>
      </c>
      <c r="N57" s="159">
        <v>0</v>
      </c>
      <c r="O57" s="159">
        <f t="shared" si="11"/>
        <v>0</v>
      </c>
      <c r="P57" s="159">
        <v>0</v>
      </c>
      <c r="Q57" s="159">
        <f t="shared" si="12"/>
        <v>0</v>
      </c>
      <c r="R57" s="160"/>
      <c r="S57" s="160" t="s">
        <v>102</v>
      </c>
      <c r="T57" s="160" t="s">
        <v>102</v>
      </c>
      <c r="U57" s="160">
        <v>0.49</v>
      </c>
      <c r="V57" s="160">
        <f t="shared" si="13"/>
        <v>5.74</v>
      </c>
      <c r="W57" s="160"/>
      <c r="X57" s="160" t="s">
        <v>140</v>
      </c>
      <c r="Y57" s="160" t="s">
        <v>104</v>
      </c>
      <c r="Z57" s="149"/>
      <c r="AA57" s="149"/>
      <c r="AB57" s="149"/>
      <c r="AC57" s="149"/>
      <c r="AD57" s="149"/>
      <c r="AE57" s="149"/>
      <c r="AF57" s="149"/>
      <c r="AG57" s="149" t="s">
        <v>141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1">
        <v>26</v>
      </c>
      <c r="B58" s="182" t="s">
        <v>144</v>
      </c>
      <c r="C58" s="191" t="s">
        <v>145</v>
      </c>
      <c r="D58" s="183" t="s">
        <v>115</v>
      </c>
      <c r="E58" s="184">
        <v>281.358</v>
      </c>
      <c r="F58" s="185"/>
      <c r="G58" s="186">
        <f t="shared" si="7"/>
        <v>0</v>
      </c>
      <c r="H58" s="161"/>
      <c r="I58" s="160">
        <f t="shared" si="8"/>
        <v>0</v>
      </c>
      <c r="J58" s="161"/>
      <c r="K58" s="160">
        <f t="shared" si="9"/>
        <v>0</v>
      </c>
      <c r="L58" s="160">
        <v>21</v>
      </c>
      <c r="M58" s="160">
        <f t="shared" si="10"/>
        <v>0</v>
      </c>
      <c r="N58" s="159">
        <v>0</v>
      </c>
      <c r="O58" s="159">
        <f t="shared" si="11"/>
        <v>0</v>
      </c>
      <c r="P58" s="159">
        <v>0</v>
      </c>
      <c r="Q58" s="159">
        <f t="shared" si="12"/>
        <v>0</v>
      </c>
      <c r="R58" s="160"/>
      <c r="S58" s="160" t="s">
        <v>102</v>
      </c>
      <c r="T58" s="160" t="s">
        <v>102</v>
      </c>
      <c r="U58" s="160">
        <v>0</v>
      </c>
      <c r="V58" s="160">
        <f t="shared" si="13"/>
        <v>0</v>
      </c>
      <c r="W58" s="160"/>
      <c r="X58" s="160" t="s">
        <v>140</v>
      </c>
      <c r="Y58" s="160" t="s">
        <v>104</v>
      </c>
      <c r="Z58" s="149"/>
      <c r="AA58" s="149"/>
      <c r="AB58" s="149"/>
      <c r="AC58" s="149"/>
      <c r="AD58" s="149"/>
      <c r="AE58" s="149"/>
      <c r="AF58" s="149"/>
      <c r="AG58" s="149" t="s">
        <v>141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1">
        <v>27</v>
      </c>
      <c r="B59" s="182" t="s">
        <v>146</v>
      </c>
      <c r="C59" s="191" t="s">
        <v>147</v>
      </c>
      <c r="D59" s="183" t="s">
        <v>115</v>
      </c>
      <c r="E59" s="184">
        <v>11.72325</v>
      </c>
      <c r="F59" s="185"/>
      <c r="G59" s="186">
        <f t="shared" si="7"/>
        <v>0</v>
      </c>
      <c r="H59" s="161"/>
      <c r="I59" s="160">
        <f t="shared" si="8"/>
        <v>0</v>
      </c>
      <c r="J59" s="161"/>
      <c r="K59" s="160">
        <f t="shared" si="9"/>
        <v>0</v>
      </c>
      <c r="L59" s="160">
        <v>21</v>
      </c>
      <c r="M59" s="160">
        <f t="shared" si="10"/>
        <v>0</v>
      </c>
      <c r="N59" s="159">
        <v>0</v>
      </c>
      <c r="O59" s="159">
        <f t="shared" si="11"/>
        <v>0</v>
      </c>
      <c r="P59" s="159">
        <v>0</v>
      </c>
      <c r="Q59" s="159">
        <f t="shared" si="12"/>
        <v>0</v>
      </c>
      <c r="R59" s="160"/>
      <c r="S59" s="160" t="s">
        <v>102</v>
      </c>
      <c r="T59" s="160" t="s">
        <v>102</v>
      </c>
      <c r="U59" s="160">
        <v>0.94199999999999995</v>
      </c>
      <c r="V59" s="160">
        <f t="shared" si="13"/>
        <v>11.04</v>
      </c>
      <c r="W59" s="160"/>
      <c r="X59" s="160" t="s">
        <v>140</v>
      </c>
      <c r="Y59" s="160" t="s">
        <v>104</v>
      </c>
      <c r="Z59" s="149"/>
      <c r="AA59" s="149"/>
      <c r="AB59" s="149"/>
      <c r="AC59" s="149"/>
      <c r="AD59" s="149"/>
      <c r="AE59" s="149"/>
      <c r="AF59" s="149"/>
      <c r="AG59" s="149" t="s">
        <v>141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81">
        <v>28</v>
      </c>
      <c r="B60" s="182" t="s">
        <v>174</v>
      </c>
      <c r="C60" s="191" t="s">
        <v>175</v>
      </c>
      <c r="D60" s="183" t="s">
        <v>115</v>
      </c>
      <c r="E60" s="184">
        <v>11.72325</v>
      </c>
      <c r="F60" s="185"/>
      <c r="G60" s="186">
        <f t="shared" si="7"/>
        <v>0</v>
      </c>
      <c r="H60" s="161"/>
      <c r="I60" s="160">
        <f t="shared" si="8"/>
        <v>0</v>
      </c>
      <c r="J60" s="161"/>
      <c r="K60" s="160">
        <f t="shared" si="9"/>
        <v>0</v>
      </c>
      <c r="L60" s="160">
        <v>21</v>
      </c>
      <c r="M60" s="160">
        <f t="shared" si="10"/>
        <v>0</v>
      </c>
      <c r="N60" s="159">
        <v>0</v>
      </c>
      <c r="O60" s="159">
        <f t="shared" si="11"/>
        <v>0</v>
      </c>
      <c r="P60" s="159">
        <v>0</v>
      </c>
      <c r="Q60" s="159">
        <f t="shared" si="12"/>
        <v>0</v>
      </c>
      <c r="R60" s="160"/>
      <c r="S60" s="160" t="s">
        <v>102</v>
      </c>
      <c r="T60" s="160" t="s">
        <v>102</v>
      </c>
      <c r="U60" s="160">
        <v>0</v>
      </c>
      <c r="V60" s="160">
        <f t="shared" si="13"/>
        <v>0</v>
      </c>
      <c r="W60" s="160"/>
      <c r="X60" s="160" t="s">
        <v>140</v>
      </c>
      <c r="Y60" s="160" t="s">
        <v>104</v>
      </c>
      <c r="Z60" s="149"/>
      <c r="AA60" s="149"/>
      <c r="AB60" s="149"/>
      <c r="AC60" s="149"/>
      <c r="AD60" s="149"/>
      <c r="AE60" s="149"/>
      <c r="AF60" s="149"/>
      <c r="AG60" s="149" t="s">
        <v>141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8" t="s">
        <v>97</v>
      </c>
      <c r="B61" s="169" t="s">
        <v>69</v>
      </c>
      <c r="C61" s="188" t="s">
        <v>29</v>
      </c>
      <c r="D61" s="170"/>
      <c r="E61" s="171"/>
      <c r="F61" s="172"/>
      <c r="G61" s="173">
        <f>SUMIF(AG62:AG62,"&lt;&gt;NOR",G62:G62)</f>
        <v>0</v>
      </c>
      <c r="H61" s="167"/>
      <c r="I61" s="167">
        <f>SUM(I62:I62)</f>
        <v>0</v>
      </c>
      <c r="J61" s="167"/>
      <c r="K61" s="167">
        <f>SUM(K62:K62)</f>
        <v>0</v>
      </c>
      <c r="L61" s="167"/>
      <c r="M61" s="167">
        <f>SUM(M62:M62)</f>
        <v>0</v>
      </c>
      <c r="N61" s="166"/>
      <c r="O61" s="166">
        <f>SUM(O62:O62)</f>
        <v>0</v>
      </c>
      <c r="P61" s="166"/>
      <c r="Q61" s="166">
        <f>SUM(Q62:Q62)</f>
        <v>0</v>
      </c>
      <c r="R61" s="167"/>
      <c r="S61" s="167"/>
      <c r="T61" s="167"/>
      <c r="U61" s="167"/>
      <c r="V61" s="167">
        <f>SUM(V62:V62)</f>
        <v>0</v>
      </c>
      <c r="W61" s="167"/>
      <c r="X61" s="167"/>
      <c r="Y61" s="167"/>
      <c r="AG61" t="s">
        <v>98</v>
      </c>
    </row>
    <row r="62" spans="1:60" outlineLevel="1" x14ac:dyDescent="0.2">
      <c r="A62" s="175">
        <v>29</v>
      </c>
      <c r="B62" s="176" t="s">
        <v>176</v>
      </c>
      <c r="C62" s="189" t="s">
        <v>177</v>
      </c>
      <c r="D62" s="177" t="s">
        <v>178</v>
      </c>
      <c r="E62" s="178">
        <v>1</v>
      </c>
      <c r="F62" s="179"/>
      <c r="G62" s="180">
        <f>ROUND(E62*F62,2)</f>
        <v>0</v>
      </c>
      <c r="H62" s="161"/>
      <c r="I62" s="160">
        <f>ROUND(E62*H62,2)</f>
        <v>0</v>
      </c>
      <c r="J62" s="161"/>
      <c r="K62" s="160">
        <f>ROUND(E62*J62,2)</f>
        <v>0</v>
      </c>
      <c r="L62" s="160">
        <v>21</v>
      </c>
      <c r="M62" s="160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60"/>
      <c r="S62" s="160" t="s">
        <v>102</v>
      </c>
      <c r="T62" s="160" t="s">
        <v>179</v>
      </c>
      <c r="U62" s="160">
        <v>0</v>
      </c>
      <c r="V62" s="160">
        <f>ROUND(E62*U62,2)</f>
        <v>0</v>
      </c>
      <c r="W62" s="160"/>
      <c r="X62" s="160" t="s">
        <v>180</v>
      </c>
      <c r="Y62" s="160" t="s">
        <v>104</v>
      </c>
      <c r="Z62" s="149"/>
      <c r="AA62" s="149"/>
      <c r="AB62" s="149"/>
      <c r="AC62" s="149"/>
      <c r="AD62" s="149"/>
      <c r="AE62" s="149"/>
      <c r="AF62" s="149"/>
      <c r="AG62" s="149" t="s">
        <v>181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3"/>
      <c r="B63" s="4"/>
      <c r="C63" s="19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15</v>
      </c>
      <c r="AF63">
        <v>21</v>
      </c>
      <c r="AG63" t="s">
        <v>83</v>
      </c>
    </row>
    <row r="64" spans="1:60" x14ac:dyDescent="0.2">
      <c r="A64" s="152"/>
      <c r="B64" s="153" t="s">
        <v>31</v>
      </c>
      <c r="C64" s="195"/>
      <c r="D64" s="154"/>
      <c r="E64" s="155"/>
      <c r="F64" s="155"/>
      <c r="G64" s="174">
        <f>G8+G15+G17+G35+G61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182</v>
      </c>
    </row>
    <row r="65" spans="1:33" x14ac:dyDescent="0.2">
      <c r="A65" s="3"/>
      <c r="B65" s="4"/>
      <c r="C65" s="19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3"/>
      <c r="B66" s="4"/>
      <c r="C66" s="19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61" t="s">
        <v>183</v>
      </c>
      <c r="B67" s="261"/>
      <c r="C67" s="26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63"/>
      <c r="B68" s="264"/>
      <c r="C68" s="265"/>
      <c r="D68" s="264"/>
      <c r="E68" s="264"/>
      <c r="F68" s="264"/>
      <c r="G68" s="26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184</v>
      </c>
    </row>
    <row r="69" spans="1:33" x14ac:dyDescent="0.2">
      <c r="A69" s="267"/>
      <c r="B69" s="268"/>
      <c r="C69" s="269"/>
      <c r="D69" s="268"/>
      <c r="E69" s="268"/>
      <c r="F69" s="268"/>
      <c r="G69" s="27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67"/>
      <c r="B70" s="268"/>
      <c r="C70" s="269"/>
      <c r="D70" s="268"/>
      <c r="E70" s="268"/>
      <c r="F70" s="268"/>
      <c r="G70" s="27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67"/>
      <c r="B71" s="268"/>
      <c r="C71" s="269"/>
      <c r="D71" s="268"/>
      <c r="E71" s="268"/>
      <c r="F71" s="268"/>
      <c r="G71" s="27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71"/>
      <c r="B72" s="272"/>
      <c r="C72" s="273"/>
      <c r="D72" s="272"/>
      <c r="E72" s="272"/>
      <c r="F72" s="272"/>
      <c r="G72" s="27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3"/>
      <c r="B73" s="4"/>
      <c r="C73" s="19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C74" s="196"/>
      <c r="D74" s="10"/>
      <c r="AG74" t="s">
        <v>185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D1 Pol'!Názvy_tisku</vt:lpstr>
      <vt:lpstr>oadresa</vt:lpstr>
      <vt:lpstr>Stavba!Objednatel</vt:lpstr>
      <vt:lpstr>Stavba!Objekt</vt:lpstr>
      <vt:lpstr>'SO 01 D1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Jan Ivičič</cp:lastModifiedBy>
  <cp:lastPrinted>2019-03-19T12:27:02Z</cp:lastPrinted>
  <dcterms:created xsi:type="dcterms:W3CDTF">2009-04-08T07:15:50Z</dcterms:created>
  <dcterms:modified xsi:type="dcterms:W3CDTF">2025-03-04T07:25:31Z</dcterms:modified>
</cp:coreProperties>
</file>