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jakub.sistek\Desktop\"/>
    </mc:Choice>
  </mc:AlternateContent>
  <xr:revisionPtr revIDLastSave="0" documentId="13_ncr:1_{C5751A72-9293-4D4D-8541-FA024BBD61F0}" xr6:coauthVersionLast="36" xr6:coauthVersionMax="47" xr10:uidLastSave="{00000000-0000-0000-0000-000000000000}"/>
  <bookViews>
    <workbookView xWindow="8595" yWindow="570" windowWidth="26685" windowHeight="20070" activeTab="1" xr2:uid="{00000000-000D-0000-FFFF-FFFF00000000}"/>
  </bookViews>
  <sheets>
    <sheet name="Rekapitulace stavby" sheetId="1" r:id="rId1"/>
    <sheet name="O.K" sheetId="10" r:id="rId2"/>
  </sheets>
  <definedNames>
    <definedName name="_xlnm._FilterDatabase" localSheetId="1" hidden="1">O.K!$C$90:$K$138</definedName>
    <definedName name="_xlnm.Print_Titles" localSheetId="1">O.K!$90:$90</definedName>
    <definedName name="_xlnm.Print_Titles" localSheetId="0">'Rekapitulace stavby'!$52:$52</definedName>
    <definedName name="_xlnm.Print_Area" localSheetId="1">O.K!$C$4:$J$41,O.K!$C$47:$J$70,O.K!$C$76:$K$138</definedName>
    <definedName name="_xlnm.Print_Area" localSheetId="0">'Rekapitulace stavby'!$D$4:$AO$36,'Rekapitulace stavby'!$C$42:$AQ$60</definedName>
  </definedNames>
  <calcPr calcId="191029"/>
</workbook>
</file>

<file path=xl/calcChain.xml><?xml version="1.0" encoding="utf-8"?>
<calcChain xmlns="http://schemas.openxmlformats.org/spreadsheetml/2006/main">
  <c r="J139" i="10" l="1"/>
  <c r="J93" i="10" l="1"/>
  <c r="J92" i="10" s="1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95" i="10"/>
  <c r="J94" i="10" s="1"/>
  <c r="J112" i="10"/>
  <c r="J113" i="10"/>
  <c r="J114" i="10"/>
  <c r="J115" i="10"/>
  <c r="J116" i="10"/>
  <c r="J117" i="10"/>
  <c r="J118" i="10"/>
  <c r="J119" i="10"/>
  <c r="J120" i="10"/>
  <c r="J111" i="10"/>
  <c r="J122" i="10"/>
  <c r="J121" i="10" s="1"/>
  <c r="J130" i="10"/>
  <c r="J138" i="10"/>
  <c r="J137" i="10"/>
  <c r="J131" i="10"/>
  <c r="J132" i="10"/>
  <c r="J133" i="10"/>
  <c r="J134" i="10"/>
  <c r="J135" i="10"/>
  <c r="L49" i="1"/>
  <c r="E17" i="10"/>
  <c r="J14" i="10"/>
  <c r="J56" i="10" s="1"/>
  <c r="J123" i="10"/>
  <c r="J124" i="10"/>
  <c r="J125" i="10"/>
  <c r="J126" i="10"/>
  <c r="J127" i="10"/>
  <c r="J128" i="10"/>
  <c r="BK126" i="10"/>
  <c r="BK104" i="10"/>
  <c r="J110" i="10" l="1"/>
  <c r="J129" i="10"/>
  <c r="BK107" i="10"/>
  <c r="BK105" i="10"/>
  <c r="J39" i="10"/>
  <c r="J38" i="10"/>
  <c r="AY59" i="1" s="1"/>
  <c r="J37" i="10"/>
  <c r="AX59" i="1" s="1"/>
  <c r="BI138" i="10"/>
  <c r="BH138" i="10"/>
  <c r="BG138" i="10"/>
  <c r="BF138" i="10"/>
  <c r="T138" i="10"/>
  <c r="R138" i="10"/>
  <c r="P138" i="10"/>
  <c r="BI137" i="10"/>
  <c r="BH137" i="10"/>
  <c r="BG137" i="10"/>
  <c r="BF137" i="10"/>
  <c r="T137" i="10"/>
  <c r="R137" i="10"/>
  <c r="P137" i="10"/>
  <c r="BI130" i="10"/>
  <c r="BH130" i="10"/>
  <c r="BG130" i="10"/>
  <c r="BF130" i="10"/>
  <c r="T130" i="10"/>
  <c r="T129" i="10" s="1"/>
  <c r="R130" i="10"/>
  <c r="R129" i="10" s="1"/>
  <c r="P130" i="10"/>
  <c r="P129" i="10" s="1"/>
  <c r="BI128" i="10"/>
  <c r="BH128" i="10"/>
  <c r="BG128" i="10"/>
  <c r="BF128" i="10"/>
  <c r="T128" i="10"/>
  <c r="R128" i="10"/>
  <c r="P128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BI120" i="10"/>
  <c r="BH120" i="10"/>
  <c r="BG120" i="10"/>
  <c r="BF120" i="10"/>
  <c r="T120" i="10"/>
  <c r="T110" i="10" s="1"/>
  <c r="R120" i="10"/>
  <c r="R110" i="10" s="1"/>
  <c r="P120" i="10"/>
  <c r="P110" i="10" s="1"/>
  <c r="BI109" i="10"/>
  <c r="BH109" i="10"/>
  <c r="BG109" i="10"/>
  <c r="BF109" i="10"/>
  <c r="T109" i="10"/>
  <c r="R109" i="10"/>
  <c r="P109" i="10"/>
  <c r="BI103" i="10"/>
  <c r="BH103" i="10"/>
  <c r="BG103" i="10"/>
  <c r="BF103" i="10"/>
  <c r="T103" i="10"/>
  <c r="R103" i="10"/>
  <c r="P103" i="10"/>
  <c r="BI101" i="10"/>
  <c r="BH101" i="10"/>
  <c r="BG101" i="10"/>
  <c r="BF101" i="10"/>
  <c r="T101" i="10"/>
  <c r="R101" i="10"/>
  <c r="P101" i="10"/>
  <c r="BI100" i="10"/>
  <c r="BH100" i="10"/>
  <c r="BG100" i="10"/>
  <c r="BF100" i="10"/>
  <c r="T100" i="10"/>
  <c r="R100" i="10"/>
  <c r="P100" i="10"/>
  <c r="BI99" i="10"/>
  <c r="BH99" i="10"/>
  <c r="BG99" i="10"/>
  <c r="BF99" i="10"/>
  <c r="T99" i="10"/>
  <c r="R99" i="10"/>
  <c r="P99" i="10"/>
  <c r="BI98" i="10"/>
  <c r="BH98" i="10"/>
  <c r="BG98" i="10"/>
  <c r="BF98" i="10"/>
  <c r="T98" i="10"/>
  <c r="R98" i="10"/>
  <c r="P98" i="10"/>
  <c r="BI97" i="10"/>
  <c r="BH97" i="10"/>
  <c r="BG97" i="10"/>
  <c r="BF97" i="10"/>
  <c r="T97" i="10"/>
  <c r="R97" i="10"/>
  <c r="P97" i="10"/>
  <c r="BI95" i="10"/>
  <c r="BH95" i="10"/>
  <c r="BG95" i="10"/>
  <c r="BF95" i="10"/>
  <c r="T95" i="10"/>
  <c r="R95" i="10"/>
  <c r="P95" i="10"/>
  <c r="BI93" i="10"/>
  <c r="BH93" i="10"/>
  <c r="BG93" i="10"/>
  <c r="BF93" i="10"/>
  <c r="T93" i="10"/>
  <c r="R93" i="10"/>
  <c r="P93" i="10"/>
  <c r="F85" i="10"/>
  <c r="F56" i="10"/>
  <c r="J26" i="10"/>
  <c r="E26" i="10"/>
  <c r="J88" i="10" s="1"/>
  <c r="J25" i="10"/>
  <c r="J23" i="10"/>
  <c r="E23" i="10"/>
  <c r="J87" i="10" s="1"/>
  <c r="J22" i="10"/>
  <c r="J20" i="10"/>
  <c r="E20" i="10"/>
  <c r="F88" i="10" s="1"/>
  <c r="J19" i="10"/>
  <c r="J17" i="10"/>
  <c r="F58" i="10"/>
  <c r="J16" i="10"/>
  <c r="J85" i="10"/>
  <c r="E7" i="10"/>
  <c r="E79" i="10" s="1"/>
  <c r="AY58" i="1"/>
  <c r="AX58" i="1"/>
  <c r="AY57" i="1"/>
  <c r="AX57" i="1"/>
  <c r="AY55" i="1"/>
  <c r="AX55" i="1"/>
  <c r="L50" i="1"/>
  <c r="AM50" i="1"/>
  <c r="AM49" i="1"/>
  <c r="AM47" i="1"/>
  <c r="L47" i="1"/>
  <c r="L45" i="1"/>
  <c r="L44" i="1"/>
  <c r="BK137" i="10"/>
  <c r="BK97" i="10"/>
  <c r="BK125" i="10"/>
  <c r="BK98" i="10"/>
  <c r="BK100" i="10"/>
  <c r="BK123" i="10"/>
  <c r="BK93" i="10"/>
  <c r="BK130" i="10"/>
  <c r="BK109" i="10"/>
  <c r="BK120" i="10"/>
  <c r="BK124" i="10"/>
  <c r="BK95" i="10"/>
  <c r="BK103" i="10"/>
  <c r="BK128" i="10"/>
  <c r="AS56" i="1"/>
  <c r="BK138" i="10"/>
  <c r="BK101" i="10"/>
  <c r="BK99" i="10"/>
  <c r="BK122" i="10"/>
  <c r="J136" i="10" l="1"/>
  <c r="J91" i="10" s="1"/>
  <c r="J63" i="10" s="1"/>
  <c r="BK92" i="10"/>
  <c r="P121" i="10"/>
  <c r="P92" i="10"/>
  <c r="BK121" i="10"/>
  <c r="AU58" i="1"/>
  <c r="T94" i="10"/>
  <c r="R121" i="10"/>
  <c r="P94" i="10"/>
  <c r="T121" i="10"/>
  <c r="T92" i="10"/>
  <c r="P136" i="10"/>
  <c r="R92" i="10"/>
  <c r="BK136" i="10"/>
  <c r="BK94" i="10"/>
  <c r="T136" i="10"/>
  <c r="R94" i="10"/>
  <c r="R136" i="10"/>
  <c r="BK129" i="10"/>
  <c r="BK110" i="10"/>
  <c r="J64" i="10"/>
  <c r="BE93" i="10"/>
  <c r="F59" i="10"/>
  <c r="BE97" i="10"/>
  <c r="BE98" i="10"/>
  <c r="BE99" i="10"/>
  <c r="BE100" i="10"/>
  <c r="BE101" i="10"/>
  <c r="BE130" i="10"/>
  <c r="BE95" i="10"/>
  <c r="BE103" i="10"/>
  <c r="BE109" i="10"/>
  <c r="BE128" i="10"/>
  <c r="BE137" i="10"/>
  <c r="BE138" i="10"/>
  <c r="J59" i="10"/>
  <c r="F87" i="10"/>
  <c r="BE122" i="10"/>
  <c r="BE123" i="10"/>
  <c r="E50" i="10"/>
  <c r="BE120" i="10"/>
  <c r="BE124" i="10"/>
  <c r="BE125" i="10"/>
  <c r="J58" i="10"/>
  <c r="BD55" i="1"/>
  <c r="AW57" i="1"/>
  <c r="BA57" i="1"/>
  <c r="F38" i="10"/>
  <c r="BC59" i="1" s="1"/>
  <c r="F37" i="10"/>
  <c r="BB59" i="1" s="1"/>
  <c r="BA58" i="1"/>
  <c r="BD58" i="1"/>
  <c r="AW58" i="1"/>
  <c r="BA55" i="1"/>
  <c r="J36" i="10"/>
  <c r="AW59" i="1" s="1"/>
  <c r="BB57" i="1"/>
  <c r="BB55" i="1"/>
  <c r="F39" i="10"/>
  <c r="BD59" i="1" s="1"/>
  <c r="F36" i="10"/>
  <c r="BA59" i="1" s="1"/>
  <c r="BC58" i="1"/>
  <c r="AW55" i="1"/>
  <c r="BC55" i="1"/>
  <c r="BB58" i="1"/>
  <c r="BD57" i="1"/>
  <c r="AS54" i="1"/>
  <c r="BC57" i="1"/>
  <c r="AG54" i="1" l="1"/>
  <c r="AN54" i="1" s="1"/>
  <c r="J69" i="10"/>
  <c r="J68" i="10"/>
  <c r="J67" i="10"/>
  <c r="J66" i="10"/>
  <c r="T91" i="10"/>
  <c r="BK91" i="10"/>
  <c r="AU57" i="1"/>
  <c r="AU55" i="1"/>
  <c r="R91" i="10"/>
  <c r="P91" i="10"/>
  <c r="AU59" i="1" s="1"/>
  <c r="AV57" i="1"/>
  <c r="AT57" i="1"/>
  <c r="BC56" i="1"/>
  <c r="AY56" i="1" s="1"/>
  <c r="AZ58" i="1"/>
  <c r="AV58" i="1"/>
  <c r="AT58" i="1" s="1"/>
  <c r="AZ55" i="1"/>
  <c r="BB56" i="1"/>
  <c r="AX56" i="1" s="1"/>
  <c r="BD56" i="1"/>
  <c r="AZ57" i="1"/>
  <c r="BA56" i="1"/>
  <c r="AW56" i="1" s="1"/>
  <c r="AV55" i="1"/>
  <c r="AT55" i="1" s="1"/>
  <c r="W29" i="1" l="1"/>
  <c r="J32" i="10"/>
  <c r="BA54" i="1"/>
  <c r="AW54" i="1" s="1"/>
  <c r="BD54" i="1"/>
  <c r="W33" i="1" s="1"/>
  <c r="AU56" i="1"/>
  <c r="AU54" i="1"/>
  <c r="BB54" i="1"/>
  <c r="W31" i="1" s="1"/>
  <c r="BC54" i="1"/>
  <c r="W32" i="1" s="1"/>
  <c r="AZ56" i="1"/>
  <c r="AV56" i="1" s="1"/>
  <c r="AT56" i="1" s="1"/>
  <c r="J41" i="10" l="1"/>
  <c r="F35" i="10"/>
  <c r="AZ59" i="1" s="1"/>
  <c r="AK26" i="1"/>
  <c r="AN55" i="1"/>
  <c r="AY54" i="1"/>
  <c r="AZ54" i="1"/>
  <c r="AX54" i="1"/>
  <c r="AV54" i="1" l="1"/>
  <c r="AT54" i="1" l="1"/>
  <c r="J65" i="10" l="1"/>
  <c r="AK35" i="1"/>
  <c r="AV59" i="1"/>
  <c r="AT59" i="1" s="1"/>
</calcChain>
</file>

<file path=xl/sharedStrings.xml><?xml version="1.0" encoding="utf-8"?>
<sst xmlns="http://schemas.openxmlformats.org/spreadsheetml/2006/main" count="621" uniqueCount="235">
  <si>
    <t>Export Komplet</t>
  </si>
  <si>
    <t>VZ</t>
  </si>
  <si>
    <t>2.0</t>
  </si>
  <si>
    <t/>
  </si>
  <si>
    <t>False</t>
  </si>
  <si>
    <t>{3a332ee3-66a4-4d3d-a79f-9991fe0e9f49}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</si>
  <si>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</si>
  <si>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</si>
  <si>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</si>
  <si>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</si>
  <si>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</si>
  <si>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</si>
  <si>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</si>
  <si>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</si>
  <si>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</si>
  <si>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</si>
  <si>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</si>
  <si>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</si>
  <si>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</si>
  <si>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</si>
  <si>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</si>
  <si>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</si>
  <si>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</si>
  <si>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</si>
  <si>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</si>
  <si>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</si>
  <si>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</si>
  <si>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</si>
  <si>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</si>
  <si>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</si>
  <si>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</si>
  <si>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</si>
  <si>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</si>
  <si>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</si>
  <si>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</si>
  <si>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</si>
  <si>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</si>
  <si>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</si>
  <si>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</si>
  <si>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</si>
  <si>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</si>
  <si>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</si>
  <si>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</si>
  <si>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</si>
  <si>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</si>
  <si>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</si>
  <si>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</si>
  <si>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</si>
  <si>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</si>
  <si>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</si>
  <si>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</si>
  <si>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</si>
  <si>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</si>
  <si>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</si>
  <si>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</si>
  <si>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</si>
  <si>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</si>
  <si>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</si>
  <si>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</si>
  <si>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</si>
  <si>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</si>
  <si>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</si>
  <si>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</si>
  <si>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</si>
  <si>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</si>
  <si>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</si>
  <si>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</si>
  <si>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</si>
  <si>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2</t>
  </si>
  <si>
    <t>{cc976454-1954-450c-95ea-306bafc23e7c}</t>
  </si>
  <si>
    <t>Slaboproudé elektroinstalace</t>
  </si>
  <si>
    <t>{005bb3d2-8890-4d49-9587-be09764df3f8}</t>
  </si>
  <si>
    <t>{0e7eed2b-afb9-46c4-938f-9ae502891f92}</t>
  </si>
  <si>
    <t>{ca92ccef-59a5-4bb2-a52e-68879b2c6732}</t>
  </si>
  <si>
    <t>{c634aa2c-5363-4828-9633-9fea40df46d9}</t>
  </si>
  <si>
    <t>KRYCÍ LIST SOUPISU PRACÍ</t>
  </si>
  <si>
    <t>Objekt:</t>
  </si>
  <si>
    <t>REKAPITULACE ČLENĚNÍ SOUPISU PRACÍ</t>
  </si>
  <si>
    <t>Kód dílu - Popis</t>
  </si>
  <si>
    <t>Cena celkem [CZK]</t>
  </si>
  <si>
    <t>-1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</si>
  <si>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</si>
  <si>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</si>
  <si>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</si>
  <si>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</si>
  <si>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</si>
  <si>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</si>
  <si>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</si>
  <si>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</si>
  <si>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</si>
  <si>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</si>
  <si>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</si>
  <si>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</si>
  <si>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</si>
  <si>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</si>
  <si>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ROZPOCET</t>
  </si>
  <si>
    <t>K</t>
  </si>
  <si>
    <t>4</t>
  </si>
  <si>
    <t>m</t>
  </si>
  <si>
    <t>24</t>
  </si>
  <si>
    <t>26</t>
  </si>
  <si>
    <t>28</t>
  </si>
  <si>
    <t>30</t>
  </si>
  <si>
    <t>32</t>
  </si>
  <si>
    <t>34</t>
  </si>
  <si>
    <t>36</t>
  </si>
  <si>
    <t>38</t>
  </si>
  <si>
    <t>40</t>
  </si>
  <si>
    <t>kpl</t>
  </si>
  <si>
    <t>46</t>
  </si>
  <si>
    <t>48</t>
  </si>
  <si>
    <t>50</t>
  </si>
  <si>
    <t>52</t>
  </si>
  <si>
    <t>54</t>
  </si>
  <si>
    <t>56</t>
  </si>
  <si>
    <t>OST</t>
  </si>
  <si>
    <t>Ostatní</t>
  </si>
  <si>
    <t>512</t>
  </si>
  <si>
    <t>D1</t>
  </si>
  <si>
    <t>D2</t>
  </si>
  <si>
    <t>D3</t>
  </si>
  <si>
    <t>D4</t>
  </si>
  <si>
    <t>hod</t>
  </si>
  <si>
    <t>ks</t>
  </si>
  <si>
    <t>Soupis:</t>
  </si>
  <si>
    <t>Kabely</t>
  </si>
  <si>
    <t>210000001</t>
  </si>
  <si>
    <t>Trubka 2323 PVC pod omítkou vč. zapravení</t>
  </si>
  <si>
    <t>210000017</t>
  </si>
  <si>
    <t>210000018</t>
  </si>
  <si>
    <t>210000019</t>
  </si>
  <si>
    <t>210000023</t>
  </si>
  <si>
    <t>210000024</t>
  </si>
  <si>
    <t>210000025</t>
  </si>
  <si>
    <t>210000026</t>
  </si>
  <si>
    <t>210000027</t>
  </si>
  <si>
    <t>D5</t>
  </si>
  <si>
    <t>PPV</t>
  </si>
  <si>
    <t>D1 - kabely</t>
  </si>
  <si>
    <t xml:space="preserve">D5 - Instalace </t>
  </si>
  <si>
    <t>1288690689</t>
  </si>
  <si>
    <t>269218919</t>
  </si>
  <si>
    <t>Bc. Vít Nebenfűhr</t>
  </si>
  <si>
    <t>-</t>
  </si>
  <si>
    <t xml:space="preserve">                              ----</t>
  </si>
  <si>
    <t>D.1.4.5</t>
  </si>
  <si>
    <t>Optické rozvody datové sítě LAN</t>
  </si>
  <si>
    <t>ELTIS ELEKTRO s.r.o.</t>
  </si>
  <si>
    <t>D.1.4.5 - Slaboproudé elektroinstalace</t>
  </si>
  <si>
    <t>SLP</t>
  </si>
  <si>
    <t>D4 - aktivní prvky sítě</t>
  </si>
  <si>
    <t>21000002</t>
  </si>
  <si>
    <t>21000003</t>
  </si>
  <si>
    <t>Plastová úchytka bílá nad podhled do 20mm</t>
  </si>
  <si>
    <t>Hmoždinka pr. 8mm + vrut</t>
  </si>
  <si>
    <r>
      <t>m</t>
    </r>
    <r>
      <rPr>
        <vertAlign val="superscript"/>
        <sz val="9"/>
        <rFont val="Arial CE"/>
        <charset val="238"/>
      </rPr>
      <t>2</t>
    </r>
  </si>
  <si>
    <t>21000004</t>
  </si>
  <si>
    <t>21000005</t>
  </si>
  <si>
    <t>21000006</t>
  </si>
  <si>
    <t>21000007</t>
  </si>
  <si>
    <t>21000008</t>
  </si>
  <si>
    <t>21000009</t>
  </si>
  <si>
    <t>21000010</t>
  </si>
  <si>
    <t xml:space="preserve">Optický svár </t>
  </si>
  <si>
    <t>19" vyvazovací panel 2U</t>
  </si>
  <si>
    <t>19" kovové vyvazovací oko 80/40 pro boční vedení kabeláže (stávající rack)</t>
  </si>
  <si>
    <t>19" Rozvodný panel 120V s předpěťovou ochranou 8 pozic</t>
  </si>
  <si>
    <t>Optické komponenty, RACKy</t>
  </si>
  <si>
    <t>D3 - optické komponenty, Racky</t>
  </si>
  <si>
    <t xml:space="preserve">Aktivní prvky sítě </t>
  </si>
  <si>
    <t>Instalace</t>
  </si>
  <si>
    <t>Konfigurace a nastavení aktivních prvků sítě dle požadavku správce sítě</t>
  </si>
  <si>
    <t>21000011</t>
  </si>
  <si>
    <t>Stahovací pasek PVC 3,6 x 300  100ks balení</t>
  </si>
  <si>
    <t>21000012</t>
  </si>
  <si>
    <t>Optický kabel 12vl SM 9/125um vnitřní provedení, rozsah teploty -20°C až +70°C, plášť LSZH</t>
  </si>
  <si>
    <t>Lišta vkládací Lv 40/15 montáž na povrchu</t>
  </si>
  <si>
    <t>Stavební práce</t>
  </si>
  <si>
    <t>D2 - stavební práce</t>
  </si>
  <si>
    <t xml:space="preserve">Drobný instalační materiál </t>
  </si>
  <si>
    <t xml:space="preserve">Mimostaveništní doprava </t>
  </si>
  <si>
    <t>210000020</t>
  </si>
  <si>
    <t>210000021</t>
  </si>
  <si>
    <t>210000022</t>
  </si>
  <si>
    <t>210000028</t>
  </si>
  <si>
    <t>210000029</t>
  </si>
  <si>
    <t>Lišta vkládací Lv 60/40 montáž na povrchu</t>
  </si>
  <si>
    <t>Jádrové vrtání pr. 50mm</t>
  </si>
  <si>
    <t>Jádrové vrtání pr. 80mm</t>
  </si>
  <si>
    <t>Průraz stěnou do 30cm vč. Zapravení</t>
  </si>
  <si>
    <t>Průraz stěnou do 60cm vč. Zapravení</t>
  </si>
  <si>
    <t>Měření optického vlákna všechny vlnové délky pro SM</t>
  </si>
  <si>
    <t>Zámečnické práce (upravy prostupy stěna)</t>
  </si>
  <si>
    <t>UPS On-line, výkon 2200 VA / 1980 W, baterie, doba dobíjení cca 3 hodiny. Výstup: 8 x IEC 320 C13, 1 IEC 320 C19, 3x IEC Jumpers, správa dohled 1x RJ45 Ethernet</t>
  </si>
  <si>
    <t>21000013</t>
  </si>
  <si>
    <t>21000014</t>
  </si>
  <si>
    <t>210000030</t>
  </si>
  <si>
    <t>210000031</t>
  </si>
  <si>
    <t>210000032</t>
  </si>
  <si>
    <t>Vyhotovení měřícího protokolu 1x písemný dokument, 1x Flash disk</t>
  </si>
  <si>
    <t>210000033</t>
  </si>
  <si>
    <t>Připojení datového rozvaděče do sítě NN, uzemnění (4.NP serverovna)</t>
  </si>
  <si>
    <t>m2</t>
  </si>
  <si>
    <t>Omítka štuková zapravení</t>
  </si>
  <si>
    <t>21000015</t>
  </si>
  <si>
    <t>21000016</t>
  </si>
  <si>
    <t>Stavební přípomoci, (rozložení a sestavení minerálních podhledů, lišt)</t>
  </si>
  <si>
    <t>Stavební přípomoci, (pevný podhled SDK)</t>
  </si>
  <si>
    <t>210000034</t>
  </si>
  <si>
    <t>210000035</t>
  </si>
  <si>
    <t>Značení vývodů na o.k.</t>
  </si>
  <si>
    <t>Slaboproudé rozvody</t>
  </si>
  <si>
    <t>Optická kazeta 8x SC/APC včetně adaptérů, pigtailů, ochrany svárů</t>
  </si>
  <si>
    <t>Optický patchcord SC/LC 9/125um SM 2m</t>
  </si>
  <si>
    <t>Revize elektro, vyhotovení protokolu o revizi</t>
  </si>
  <si>
    <t xml:space="preserve">Montážní práce mimo základní hodinovou sazbu s příplatkem </t>
  </si>
  <si>
    <t>210000036</t>
  </si>
  <si>
    <t>210000037</t>
  </si>
  <si>
    <t>Záruka rozšíření na 5let</t>
  </si>
  <si>
    <t>210000038</t>
  </si>
  <si>
    <t>210000039</t>
  </si>
  <si>
    <t>OSTX40</t>
  </si>
  <si>
    <t>OSTX41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</si>
  <si>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
Rozpočet slouží výhradně a pouze pro výběr zhotovitele. Rozpočet je sestaven na základě vyhlášky č. 169/2016 Sb. Zhotovitel je povinen zkontrolovat rozpočet a doplnit chybějící položky. V opačném případě je zhotovitel povinen upozornit zadavatele na případné nedostatky. Ceny v nabídce musí vycházet nejen z předloženého soupisu výkonů, ale i ze znalosti celého projektu. Prostudování kompletní dokumentace je nutnou podmínkou předložení nabídky. Veškeré konstrukce se dodávají jako plně funkční celek. V případě že v rozpočtu jsou uvedeny názvy výrobků je to uvedeno jako referenční položka ze které byla tvořena cena.</t>
  </si>
  <si>
    <t>Úpravy v 19" datovém rozvaděči</t>
  </si>
  <si>
    <t>Střední průmyslová škola Brno, Purkyňova 97</t>
  </si>
  <si>
    <t xml:space="preserve">19" optická vana 12x SC/APC, včetně adapterů, Pigtailů, kazety s ochranou svárů </t>
  </si>
  <si>
    <t>Core switch 10/100Gbe, 48x SFP+, 4x 40GbE SFP nebo 4x 100GbE</t>
  </si>
  <si>
    <t>Napájecí zdroj 650W-AC-AFO</t>
  </si>
  <si>
    <t>Modul SFP Networks -10GE-LR</t>
  </si>
  <si>
    <t xml:space="preserve"> Switch 24p Gigabit 4p SFP+ 1930</t>
  </si>
  <si>
    <t xml:space="preserve"> Switch 48p Gigabit 4p SFP+ 1930</t>
  </si>
  <si>
    <t>OSTX42</t>
  </si>
  <si>
    <t>Dokumentace skutečného provedení díla</t>
  </si>
  <si>
    <t>Výmalba bílý dvojitý nátěr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</si>
</sst>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  <font>
      <vertAlign val="superscript"/>
      <sz val="9"/>
      <name val="Arial CE"/>
      <charset val="238"/>
    </font>
    <font>
      <sz val="10"/>
      <name val="Arial CE"/>
      <charset val="238"/>
    </font>
    <font>
      <sz val="9"/>
      <color theme="1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thin">
        <color indexed="64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6" fillId="4" borderId="9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4" fillId="0" borderId="15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4" fontId="14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5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4" fontId="18" fillId="0" borderId="0" xfId="0" applyNumberFormat="1" applyFont="1"/>
    <xf numFmtId="166" fontId="27" fillId="0" borderId="13" xfId="0" applyNumberFormat="1" applyFont="1" applyBorder="1"/>
    <xf numFmtId="166" fontId="27" fillId="0" borderId="14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6" fillId="0" borderId="23" xfId="0" applyFont="1" applyBorder="1" applyAlignment="1" applyProtection="1">
      <alignment horizontal="left" vertical="center" wrapText="1"/>
      <protection locked="0"/>
    </xf>
    <xf numFmtId="4" fontId="16" fillId="0" borderId="23" xfId="0" applyNumberFormat="1" applyFont="1" applyBorder="1" applyAlignment="1" applyProtection="1">
      <alignment vertical="center"/>
      <protection locked="0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16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center" vertical="center"/>
    </xf>
    <xf numFmtId="166" fontId="17" fillId="0" borderId="21" xfId="0" applyNumberFormat="1" applyFont="1" applyBorder="1" applyAlignment="1">
      <alignment vertical="center"/>
    </xf>
    <xf numFmtId="166" fontId="17" fillId="0" borderId="22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16" fillId="0" borderId="24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vertical="center"/>
    </xf>
    <xf numFmtId="0" fontId="0" fillId="0" borderId="1" xfId="0" applyBorder="1"/>
    <xf numFmtId="4" fontId="32" fillId="0" borderId="23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166" fontId="17" fillId="0" borderId="1" xfId="0" applyNumberFormat="1" applyFont="1" applyBorder="1" applyAlignment="1">
      <alignment vertical="center"/>
    </xf>
    <xf numFmtId="0" fontId="16" fillId="0" borderId="23" xfId="0" applyFont="1" applyBorder="1" applyAlignment="1" applyProtection="1">
      <alignment horizontal="center" vertical="center"/>
    </xf>
    <xf numFmtId="49" fontId="16" fillId="0" borderId="23" xfId="0" applyNumberFormat="1" applyFont="1" applyBorder="1" applyAlignment="1" applyProtection="1">
      <alignment horizontal="left" vertical="center" wrapText="1"/>
    </xf>
    <xf numFmtId="0" fontId="16" fillId="0" borderId="23" xfId="0" applyFont="1" applyBorder="1" applyAlignment="1" applyProtection="1">
      <alignment horizontal="left" vertical="center" wrapText="1"/>
    </xf>
    <xf numFmtId="0" fontId="16" fillId="0" borderId="23" xfId="0" applyFont="1" applyBorder="1" applyAlignment="1" applyProtection="1">
      <alignment horizontal="center" vertical="center" wrapText="1"/>
    </xf>
    <xf numFmtId="167" fontId="16" fillId="0" borderId="23" xfId="0" applyNumberFormat="1" applyFont="1" applyBorder="1" applyAlignment="1" applyProtection="1">
      <alignment vertical="center"/>
    </xf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32" fillId="0" borderId="23" xfId="0" applyFont="1" applyBorder="1" applyAlignment="1" applyProtection="1">
      <alignment horizontal="center" vertical="center"/>
    </xf>
    <xf numFmtId="49" fontId="32" fillId="0" borderId="23" xfId="0" applyNumberFormat="1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center" vertical="center" wrapText="1"/>
    </xf>
    <xf numFmtId="167" fontId="32" fillId="0" borderId="23" xfId="0" applyNumberFormat="1" applyFont="1" applyBorder="1" applyAlignment="1" applyProtection="1">
      <alignment vertical="center"/>
    </xf>
    <xf numFmtId="4" fontId="16" fillId="5" borderId="23" xfId="0" applyNumberFormat="1" applyFont="1" applyFill="1" applyBorder="1" applyAlignment="1" applyProtection="1">
      <alignment vertical="center"/>
      <protection locked="0"/>
    </xf>
    <xf numFmtId="4" fontId="32" fillId="5" borderId="23" xfId="0" applyNumberFormat="1" applyFont="1" applyFill="1" applyBorder="1" applyAlignment="1" applyProtection="1">
      <alignment vertical="center"/>
      <protection locked="0"/>
    </xf>
    <xf numFmtId="0" fontId="24" fillId="0" borderId="0" xfId="0" applyFont="1" applyAlignment="1">
      <alignment horizontal="left" vertical="center" wrapText="1"/>
    </xf>
    <xf numFmtId="0" fontId="16" fillId="4" borderId="8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16" fillId="4" borderId="7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6" fillId="4" borderId="8" xfId="0" applyFont="1" applyFill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18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1"/>
  <sheetViews>
    <sheetView showGridLines="0" topLeftCell="A43" workbookViewId="0">
      <selection activeCell="BE55" sqref="BE5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7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7.15" customHeight="1">
      <c r="AR2" s="162" t="s">
        <v>6</v>
      </c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9</v>
      </c>
    </row>
    <row r="4" spans="1:74" ht="24.95" customHeight="1">
      <c r="B4" s="16"/>
      <c r="D4" s="17" t="s">
        <v>10</v>
      </c>
      <c r="AR4" s="16"/>
      <c r="AS4" s="18" t="s">
        <v>11</v>
      </c>
      <c r="BS4" s="13" t="s">
        <v>12</v>
      </c>
    </row>
    <row r="5" spans="1:74" ht="12.2" customHeight="1">
      <c r="B5" s="16"/>
      <c r="D5" s="19" t="s">
        <v>13</v>
      </c>
      <c r="K5" s="177" t="s">
        <v>145</v>
      </c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R5" s="16"/>
      <c r="BS5" s="13" t="s">
        <v>7</v>
      </c>
    </row>
    <row r="6" spans="1:74" ht="37.15" customHeight="1">
      <c r="B6" s="16"/>
      <c r="D6" s="21" t="s">
        <v>14</v>
      </c>
      <c r="K6" s="178" t="s">
        <v>146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R6" s="16"/>
      <c r="BS6" s="13" t="s">
        <v>7</v>
      </c>
    </row>
    <row r="7" spans="1:74" ht="12.2" customHeight="1">
      <c r="B7" s="16"/>
      <c r="D7" s="22" t="s">
        <v>15</v>
      </c>
      <c r="K7" s="20" t="s">
        <v>3</v>
      </c>
      <c r="AK7" s="22" t="s">
        <v>16</v>
      </c>
      <c r="AN7" s="20" t="s">
        <v>3</v>
      </c>
      <c r="AR7" s="16"/>
      <c r="BS7" s="13" t="s">
        <v>7</v>
      </c>
    </row>
    <row r="8" spans="1:74" ht="12.2" customHeight="1">
      <c r="B8" s="16"/>
      <c r="D8" s="22" t="s">
        <v>17</v>
      </c>
      <c r="K8" s="20" t="s">
        <v>18</v>
      </c>
      <c r="AK8" s="22" t="s">
        <v>19</v>
      </c>
      <c r="AN8" s="126">
        <v>45495</v>
      </c>
      <c r="AR8" s="16"/>
      <c r="BS8" s="13" t="s">
        <v>7</v>
      </c>
    </row>
    <row r="9" spans="1:74" ht="14.45" customHeight="1">
      <c r="B9" s="16"/>
      <c r="AR9" s="16"/>
      <c r="BS9" s="13" t="s">
        <v>7</v>
      </c>
    </row>
    <row r="10" spans="1:74" ht="12.2" customHeight="1">
      <c r="B10" s="16"/>
      <c r="D10" s="22" t="s">
        <v>20</v>
      </c>
      <c r="AK10" s="22" t="s">
        <v>21</v>
      </c>
      <c r="AN10" s="20"/>
      <c r="AR10" s="16"/>
      <c r="BS10" s="13" t="s">
        <v>7</v>
      </c>
    </row>
    <row r="11" spans="1:74" ht="18.399999999999999" customHeight="1">
      <c r="B11" s="16"/>
      <c r="E11" s="20" t="s">
        <v>225</v>
      </c>
      <c r="AK11" s="22" t="s">
        <v>22</v>
      </c>
      <c r="AN11" s="20"/>
      <c r="AR11" s="16"/>
      <c r="BS11" s="13" t="s">
        <v>7</v>
      </c>
    </row>
    <row r="12" spans="1:74" ht="6.95" customHeight="1">
      <c r="B12" s="16"/>
      <c r="AR12" s="16"/>
      <c r="BS12" s="13" t="s">
        <v>7</v>
      </c>
    </row>
    <row r="13" spans="1:74" ht="12.2" customHeight="1">
      <c r="B13" s="16"/>
      <c r="D13" s="22" t="s">
        <v>23</v>
      </c>
      <c r="AK13" s="22" t="s">
        <v>21</v>
      </c>
      <c r="AN13" s="20" t="s">
        <v>3</v>
      </c>
      <c r="AR13" s="16"/>
      <c r="BS13" s="13" t="s">
        <v>7</v>
      </c>
    </row>
    <row r="14" spans="1:74" ht="12.75">
      <c r="B14" s="16"/>
      <c r="E14" s="20" t="s">
        <v>18</v>
      </c>
      <c r="AK14" s="22" t="s">
        <v>22</v>
      </c>
      <c r="AN14" s="20" t="s">
        <v>3</v>
      </c>
      <c r="AR14" s="16"/>
      <c r="BS14" s="13" t="s">
        <v>7</v>
      </c>
    </row>
    <row r="15" spans="1:74" ht="6.95" customHeight="1">
      <c r="B15" s="16"/>
      <c r="AR15" s="16"/>
      <c r="BS15" s="13" t="s">
        <v>4</v>
      </c>
    </row>
    <row r="16" spans="1:74" ht="12.2" customHeight="1">
      <c r="B16" s="16"/>
      <c r="D16" s="22" t="s">
        <v>24</v>
      </c>
      <c r="AK16" s="22" t="s">
        <v>21</v>
      </c>
      <c r="AN16" s="20">
        <v>17099536</v>
      </c>
      <c r="AR16" s="16"/>
      <c r="BS16" s="13" t="s">
        <v>4</v>
      </c>
    </row>
    <row r="17" spans="2:71" ht="18.399999999999999" customHeight="1">
      <c r="B17" s="16"/>
      <c r="E17" s="20" t="s">
        <v>147</v>
      </c>
      <c r="AK17" s="22" t="s">
        <v>22</v>
      </c>
      <c r="AN17" s="20"/>
      <c r="AR17" s="16"/>
      <c r="BS17" s="13" t="s">
        <v>25</v>
      </c>
    </row>
    <row r="18" spans="2:71" ht="6.95" customHeight="1">
      <c r="B18" s="16"/>
      <c r="AR18" s="16"/>
      <c r="BS18" s="13" t="s">
        <v>7</v>
      </c>
    </row>
    <row r="19" spans="2:71" ht="12.2" customHeight="1">
      <c r="B19" s="16"/>
      <c r="D19" s="22" t="s">
        <v>26</v>
      </c>
      <c r="AK19" s="22" t="s">
        <v>21</v>
      </c>
      <c r="AN19" s="20" t="s">
        <v>3</v>
      </c>
      <c r="AR19" s="16"/>
      <c r="BS19" s="13" t="s">
        <v>7</v>
      </c>
    </row>
    <row r="20" spans="2:71" ht="18.399999999999999" customHeight="1">
      <c r="B20" s="16"/>
      <c r="E20" s="20" t="s">
        <v>142</v>
      </c>
      <c r="AK20" s="22" t="s">
        <v>22</v>
      </c>
      <c r="AN20" s="20" t="s">
        <v>3</v>
      </c>
      <c r="AR20" s="16"/>
      <c r="BS20" s="13" t="s">
        <v>4</v>
      </c>
    </row>
    <row r="21" spans="2:71" ht="6.95" customHeight="1">
      <c r="B21" s="16"/>
      <c r="AR21" s="16"/>
    </row>
    <row r="22" spans="2:71" ht="12.2" customHeight="1">
      <c r="B22" s="16"/>
      <c r="D22" s="22" t="s">
        <v>27</v>
      </c>
      <c r="AR22" s="16"/>
    </row>
    <row r="23" spans="2:71" ht="107.45" customHeight="1">
      <c r="B23" s="16"/>
      <c r="E23" s="179" t="s">
        <v>223</v>
      </c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6.1" customHeight="1">
      <c r="B26" s="25"/>
      <c r="D26" s="26" t="s">
        <v>28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0">
        <f>ROUND(AG54,2)</f>
        <v>0</v>
      </c>
      <c r="AL26" s="181"/>
      <c r="AM26" s="181"/>
      <c r="AN26" s="181"/>
      <c r="AO26" s="181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82" t="s">
        <v>29</v>
      </c>
      <c r="M28" s="182"/>
      <c r="N28" s="182"/>
      <c r="O28" s="182"/>
      <c r="P28" s="182"/>
      <c r="W28" s="182" t="s">
        <v>30</v>
      </c>
      <c r="X28" s="182"/>
      <c r="Y28" s="182"/>
      <c r="Z28" s="182"/>
      <c r="AA28" s="182"/>
      <c r="AB28" s="182"/>
      <c r="AC28" s="182"/>
      <c r="AD28" s="182"/>
      <c r="AE28" s="182"/>
      <c r="AK28" s="182" t="s">
        <v>31</v>
      </c>
      <c r="AL28" s="182"/>
      <c r="AM28" s="182"/>
      <c r="AN28" s="182"/>
      <c r="AO28" s="182"/>
      <c r="AR28" s="25"/>
    </row>
    <row r="29" spans="2:71" s="2" customFormat="1" ht="14.45" customHeight="1">
      <c r="B29" s="29"/>
      <c r="D29" s="22" t="s">
        <v>32</v>
      </c>
      <c r="F29" s="22" t="s">
        <v>33</v>
      </c>
      <c r="L29" s="156">
        <v>0.21</v>
      </c>
      <c r="M29" s="157"/>
      <c r="N29" s="157"/>
      <c r="O29" s="157"/>
      <c r="P29" s="157"/>
      <c r="W29" s="158">
        <f>ROUND(AG54, 2)</f>
        <v>0</v>
      </c>
      <c r="X29" s="157"/>
      <c r="Y29" s="157"/>
      <c r="Z29" s="157"/>
      <c r="AA29" s="157"/>
      <c r="AB29" s="157"/>
      <c r="AC29" s="157"/>
      <c r="AD29" s="157"/>
      <c r="AE29" s="157"/>
      <c r="AK29" s="158"/>
      <c r="AL29" s="157"/>
      <c r="AM29" s="157"/>
      <c r="AN29" s="157"/>
      <c r="AO29" s="157"/>
      <c r="AR29" s="29"/>
    </row>
    <row r="30" spans="2:71" s="2" customFormat="1" ht="14.45" customHeight="1">
      <c r="B30" s="29"/>
      <c r="F30" s="22" t="s">
        <v>34</v>
      </c>
      <c r="L30" s="156">
        <v>0.15</v>
      </c>
      <c r="M30" s="157"/>
      <c r="N30" s="157"/>
      <c r="O30" s="157"/>
      <c r="P30" s="157"/>
      <c r="V30" s="2" t="s">
        <v>144</v>
      </c>
      <c r="W30" s="158" t="s">
        <v>143</v>
      </c>
      <c r="X30" s="157"/>
      <c r="Y30" s="157"/>
      <c r="Z30" s="157"/>
      <c r="AA30" s="157"/>
      <c r="AB30" s="157"/>
      <c r="AC30" s="157"/>
      <c r="AD30" s="157"/>
      <c r="AE30" s="157"/>
      <c r="AK30" s="158"/>
      <c r="AL30" s="157"/>
      <c r="AM30" s="157"/>
      <c r="AN30" s="157"/>
      <c r="AO30" s="157"/>
      <c r="AR30" s="29"/>
    </row>
    <row r="31" spans="2:71" s="2" customFormat="1" ht="14.45" hidden="1" customHeight="1">
      <c r="B31" s="29"/>
      <c r="F31" s="22" t="s">
        <v>35</v>
      </c>
      <c r="L31" s="156">
        <v>0.21</v>
      </c>
      <c r="M31" s="157"/>
      <c r="N31" s="157"/>
      <c r="O31" s="157"/>
      <c r="P31" s="157"/>
      <c r="W31" s="158" t="e">
        <f>ROUND(BB54, 2)</f>
        <v>#REF!</v>
      </c>
      <c r="X31" s="157"/>
      <c r="Y31" s="157"/>
      <c r="Z31" s="157"/>
      <c r="AA31" s="157"/>
      <c r="AB31" s="157"/>
      <c r="AC31" s="157"/>
      <c r="AD31" s="157"/>
      <c r="AE31" s="157"/>
      <c r="AK31" s="158">
        <v>0</v>
      </c>
      <c r="AL31" s="157"/>
      <c r="AM31" s="157"/>
      <c r="AN31" s="157"/>
      <c r="AO31" s="157"/>
      <c r="AR31" s="29"/>
    </row>
    <row r="32" spans="2:71" s="2" customFormat="1" ht="14.45" hidden="1" customHeight="1">
      <c r="B32" s="29"/>
      <c r="F32" s="22" t="s">
        <v>36</v>
      </c>
      <c r="L32" s="156">
        <v>0.15</v>
      </c>
      <c r="M32" s="157"/>
      <c r="N32" s="157"/>
      <c r="O32" s="157"/>
      <c r="P32" s="157"/>
      <c r="W32" s="158" t="e">
        <f>ROUND(BC54, 2)</f>
        <v>#REF!</v>
      </c>
      <c r="X32" s="157"/>
      <c r="Y32" s="157"/>
      <c r="Z32" s="157"/>
      <c r="AA32" s="157"/>
      <c r="AB32" s="157"/>
      <c r="AC32" s="157"/>
      <c r="AD32" s="157"/>
      <c r="AE32" s="157"/>
      <c r="AK32" s="158">
        <v>0</v>
      </c>
      <c r="AL32" s="157"/>
      <c r="AM32" s="157"/>
      <c r="AN32" s="157"/>
      <c r="AO32" s="157"/>
      <c r="AR32" s="29"/>
    </row>
    <row r="33" spans="2:44" s="2" customFormat="1" ht="14.45" hidden="1" customHeight="1">
      <c r="B33" s="29"/>
      <c r="F33" s="22" t="s">
        <v>37</v>
      </c>
      <c r="L33" s="156">
        <v>0</v>
      </c>
      <c r="M33" s="157"/>
      <c r="N33" s="157"/>
      <c r="O33" s="157"/>
      <c r="P33" s="157"/>
      <c r="W33" s="158" t="e">
        <f>ROUND(BD54, 2)</f>
        <v>#REF!</v>
      </c>
      <c r="X33" s="157"/>
      <c r="Y33" s="157"/>
      <c r="Z33" s="157"/>
      <c r="AA33" s="157"/>
      <c r="AB33" s="157"/>
      <c r="AC33" s="157"/>
      <c r="AD33" s="157"/>
      <c r="AE33" s="157"/>
      <c r="AK33" s="158">
        <v>0</v>
      </c>
      <c r="AL33" s="157"/>
      <c r="AM33" s="157"/>
      <c r="AN33" s="157"/>
      <c r="AO33" s="157"/>
      <c r="AR33" s="29"/>
    </row>
    <row r="34" spans="2:44" s="1" customFormat="1" ht="6.95" customHeight="1">
      <c r="B34" s="25"/>
      <c r="AR34" s="25"/>
    </row>
    <row r="35" spans="2:44" s="1" customFormat="1" ht="26.1" customHeight="1">
      <c r="B35" s="25"/>
      <c r="C35" s="30"/>
      <c r="D35" s="31" t="s">
        <v>38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39</v>
      </c>
      <c r="U35" s="32"/>
      <c r="V35" s="32"/>
      <c r="W35" s="32"/>
      <c r="X35" s="187" t="s">
        <v>40</v>
      </c>
      <c r="Y35" s="160"/>
      <c r="Z35" s="160"/>
      <c r="AA35" s="160"/>
      <c r="AB35" s="160"/>
      <c r="AC35" s="32"/>
      <c r="AD35" s="32"/>
      <c r="AE35" s="32"/>
      <c r="AF35" s="32"/>
      <c r="AG35" s="32"/>
      <c r="AH35" s="32"/>
      <c r="AI35" s="32"/>
      <c r="AJ35" s="32"/>
      <c r="AK35" s="159">
        <f>SUM(AK26:AK33)*1.21</f>
        <v>0</v>
      </c>
      <c r="AL35" s="160"/>
      <c r="AM35" s="160"/>
      <c r="AN35" s="160"/>
      <c r="AO35" s="161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6.95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25"/>
    </row>
    <row r="41" spans="2:44" s="1" customFormat="1" ht="6.95" customHeight="1"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25"/>
    </row>
    <row r="42" spans="2:44" s="1" customFormat="1" ht="24.95" customHeight="1">
      <c r="B42" s="25"/>
      <c r="C42" s="17" t="s">
        <v>41</v>
      </c>
      <c r="AR42" s="25"/>
    </row>
    <row r="43" spans="2:44" s="1" customFormat="1" ht="6.95" customHeight="1">
      <c r="B43" s="25"/>
      <c r="AR43" s="25"/>
    </row>
    <row r="44" spans="2:44" s="3" customFormat="1" ht="12.2" customHeight="1">
      <c r="B44" s="38"/>
      <c r="C44" s="22" t="s">
        <v>13</v>
      </c>
      <c r="L44" s="3" t="str">
        <f>K5</f>
        <v>D.1.4.5</v>
      </c>
      <c r="AR44" s="38"/>
    </row>
    <row r="45" spans="2:44" s="4" customFormat="1" ht="37.15" customHeight="1">
      <c r="B45" s="39"/>
      <c r="C45" s="40" t="s">
        <v>14</v>
      </c>
      <c r="L45" s="174" t="str">
        <f>K6</f>
        <v>Optické rozvody datové sítě LAN</v>
      </c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R45" s="39"/>
    </row>
    <row r="46" spans="2:44" s="1" customFormat="1" ht="6.95" customHeight="1">
      <c r="B46" s="25"/>
      <c r="AR46" s="25"/>
    </row>
    <row r="47" spans="2:44" s="1" customFormat="1" ht="12.2" customHeight="1">
      <c r="B47" s="25"/>
      <c r="C47" s="22" t="s">
        <v>17</v>
      </c>
      <c r="L47" s="41" t="str">
        <f>IF(K8="","",K8)</f>
        <v xml:space="preserve"> </v>
      </c>
      <c r="AI47" s="22" t="s">
        <v>19</v>
      </c>
      <c r="AM47" s="183">
        <f>IF(AN8= "","",AN8)</f>
        <v>45495</v>
      </c>
      <c r="AN47" s="183"/>
      <c r="AR47" s="25"/>
    </row>
    <row r="48" spans="2:44" s="1" customFormat="1" ht="6.95" customHeight="1">
      <c r="B48" s="25"/>
      <c r="AR48" s="25"/>
    </row>
    <row r="49" spans="1:91" s="1" customFormat="1" ht="15.4" customHeight="1">
      <c r="B49" s="25"/>
      <c r="C49" s="22" t="s">
        <v>20</v>
      </c>
      <c r="L49" s="3" t="str">
        <f>IF(E11= "","",E11)</f>
        <v>Střední průmyslová škola Brno, Purkyňova 97</v>
      </c>
      <c r="AI49" s="22" t="s">
        <v>24</v>
      </c>
      <c r="AM49" s="185" t="str">
        <f>IF(E17="","",E17)</f>
        <v>ELTIS ELEKTRO s.r.o.</v>
      </c>
      <c r="AN49" s="186"/>
      <c r="AO49" s="186"/>
      <c r="AP49" s="186"/>
      <c r="AR49" s="25"/>
      <c r="AS49" s="170" t="s">
        <v>42</v>
      </c>
      <c r="AT49" s="171"/>
      <c r="AU49" s="43"/>
      <c r="AV49" s="43"/>
      <c r="AW49" s="43"/>
      <c r="AX49" s="43"/>
      <c r="AY49" s="43"/>
      <c r="AZ49" s="43"/>
      <c r="BA49" s="43"/>
      <c r="BB49" s="43"/>
      <c r="BC49" s="43"/>
      <c r="BD49" s="44"/>
    </row>
    <row r="50" spans="1:91" s="1" customFormat="1" ht="15.4" customHeight="1">
      <c r="B50" s="25"/>
      <c r="C50" s="22" t="s">
        <v>23</v>
      </c>
      <c r="L50" s="3" t="str">
        <f>IF(E14="","",E14)</f>
        <v xml:space="preserve"> </v>
      </c>
      <c r="AI50" s="22" t="s">
        <v>26</v>
      </c>
      <c r="AM50" s="185" t="str">
        <f>IF(E20="","",E20)</f>
        <v>Bc. Vít Nebenfűhr</v>
      </c>
      <c r="AN50" s="186"/>
      <c r="AO50" s="186"/>
      <c r="AP50" s="186"/>
      <c r="AR50" s="25"/>
      <c r="AS50" s="172"/>
      <c r="AT50" s="173"/>
      <c r="BD50" s="45"/>
    </row>
    <row r="51" spans="1:91" s="1" customFormat="1" ht="10.9" customHeight="1">
      <c r="B51" s="25"/>
      <c r="AR51" s="25"/>
      <c r="AS51" s="172"/>
      <c r="AT51" s="173"/>
      <c r="BD51" s="45"/>
    </row>
    <row r="52" spans="1:91" s="1" customFormat="1" ht="29.25" customHeight="1">
      <c r="B52" s="25"/>
      <c r="C52" s="155" t="s">
        <v>43</v>
      </c>
      <c r="D52" s="153"/>
      <c r="E52" s="153"/>
      <c r="F52" s="153"/>
      <c r="G52" s="153"/>
      <c r="H52" s="46"/>
      <c r="I52" s="152" t="s">
        <v>44</v>
      </c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64" t="s">
        <v>45</v>
      </c>
      <c r="AH52" s="153"/>
      <c r="AI52" s="153"/>
      <c r="AJ52" s="153"/>
      <c r="AK52" s="153"/>
      <c r="AL52" s="153"/>
      <c r="AM52" s="153"/>
      <c r="AN52" s="152" t="s">
        <v>46</v>
      </c>
      <c r="AO52" s="153"/>
      <c r="AP52" s="153"/>
      <c r="AQ52" s="47" t="s">
        <v>47</v>
      </c>
      <c r="AR52" s="25"/>
      <c r="AS52" s="48" t="s">
        <v>48</v>
      </c>
      <c r="AT52" s="49" t="s">
        <v>49</v>
      </c>
      <c r="AU52" s="49" t="s">
        <v>50</v>
      </c>
      <c r="AV52" s="49" t="s">
        <v>51</v>
      </c>
      <c r="AW52" s="49" t="s">
        <v>52</v>
      </c>
      <c r="AX52" s="49" t="s">
        <v>53</v>
      </c>
      <c r="AY52" s="49" t="s">
        <v>54</v>
      </c>
      <c r="AZ52" s="49" t="s">
        <v>55</v>
      </c>
      <c r="BA52" s="49" t="s">
        <v>56</v>
      </c>
      <c r="BB52" s="49" t="s">
        <v>57</v>
      </c>
      <c r="BC52" s="49" t="s">
        <v>58</v>
      </c>
      <c r="BD52" s="50" t="s">
        <v>59</v>
      </c>
    </row>
    <row r="53" spans="1:91" s="1" customFormat="1" ht="10.9" customHeight="1">
      <c r="B53" s="25"/>
      <c r="AR53" s="25"/>
      <c r="AS53" s="51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4"/>
    </row>
    <row r="54" spans="1:91" s="5" customFormat="1" ht="32.450000000000003" customHeight="1">
      <c r="B54" s="52"/>
      <c r="C54" s="53" t="s">
        <v>60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176">
        <f>O.K!J91</f>
        <v>0</v>
      </c>
      <c r="AH54" s="176"/>
      <c r="AI54" s="176"/>
      <c r="AJ54" s="176"/>
      <c r="AK54" s="176"/>
      <c r="AL54" s="176"/>
      <c r="AM54" s="176"/>
      <c r="AN54" s="184">
        <f>SUM(AG54*1.21)</f>
        <v>0</v>
      </c>
      <c r="AO54" s="184"/>
      <c r="AP54" s="184"/>
      <c r="AQ54" s="56" t="s">
        <v>3</v>
      </c>
      <c r="AR54" s="52"/>
      <c r="AS54" s="57" t="e">
        <f>ROUND(#REF!+SUM(AS55:AS56)+#REF!,2)</f>
        <v>#REF!</v>
      </c>
      <c r="AT54" s="58" t="e">
        <f t="shared" ref="AT54:AT59" si="0">ROUND(SUM(AV54:AW54),2)</f>
        <v>#REF!</v>
      </c>
      <c r="AU54" s="59" t="e">
        <f>ROUND(#REF!+SUM(AU55:AU56)+#REF!,5)</f>
        <v>#REF!</v>
      </c>
      <c r="AV54" s="58" t="e">
        <f>ROUND(AZ54*L29,2)</f>
        <v>#REF!</v>
      </c>
      <c r="AW54" s="58" t="e">
        <f>ROUND(BA54*L30,2)</f>
        <v>#REF!</v>
      </c>
      <c r="AX54" s="58" t="e">
        <f>ROUND(BB54*L29,2)</f>
        <v>#REF!</v>
      </c>
      <c r="AY54" s="58" t="e">
        <f>ROUND(BC54*L30,2)</f>
        <v>#REF!</v>
      </c>
      <c r="AZ54" s="58" t="e">
        <f>ROUND(#REF!+SUM(AZ55:AZ56)+#REF!,2)</f>
        <v>#REF!</v>
      </c>
      <c r="BA54" s="58" t="e">
        <f>ROUND(#REF!+SUM(BA55:BA56)+#REF!,2)</f>
        <v>#REF!</v>
      </c>
      <c r="BB54" s="58" t="e">
        <f>ROUND(#REF!+SUM(BB55:BB56)+#REF!,2)</f>
        <v>#REF!</v>
      </c>
      <c r="BC54" s="58" t="e">
        <f>ROUND(#REF!+SUM(BC55:BC56)+#REF!,2)</f>
        <v>#REF!</v>
      </c>
      <c r="BD54" s="60" t="e">
        <f>ROUND(#REF!+SUM(BD55:BD56)+#REF!,2)</f>
        <v>#REF!</v>
      </c>
      <c r="BS54" s="61" t="s">
        <v>61</v>
      </c>
      <c r="BT54" s="61" t="s">
        <v>62</v>
      </c>
      <c r="BU54" s="62" t="s">
        <v>63</v>
      </c>
      <c r="BV54" s="61" t="s">
        <v>64</v>
      </c>
      <c r="BW54" s="61" t="s">
        <v>5</v>
      </c>
      <c r="BX54" s="61" t="s">
        <v>65</v>
      </c>
      <c r="CL54" s="61" t="s">
        <v>3</v>
      </c>
    </row>
    <row r="55" spans="1:91" s="6" customFormat="1" ht="16.5" customHeight="1">
      <c r="A55" s="63" t="s">
        <v>66</v>
      </c>
      <c r="B55" s="64"/>
      <c r="C55" s="65"/>
      <c r="D55" s="154" t="s">
        <v>145</v>
      </c>
      <c r="E55" s="154"/>
      <c r="F55" s="154"/>
      <c r="G55" s="154"/>
      <c r="H55" s="154"/>
      <c r="I55" s="66"/>
      <c r="J55" s="154" t="s">
        <v>70</v>
      </c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69"/>
      <c r="AH55" s="168"/>
      <c r="AI55" s="168"/>
      <c r="AJ55" s="168"/>
      <c r="AK55" s="168"/>
      <c r="AL55" s="168"/>
      <c r="AM55" s="168"/>
      <c r="AN55" s="169">
        <f>AN54</f>
        <v>0</v>
      </c>
      <c r="AO55" s="168"/>
      <c r="AP55" s="168"/>
      <c r="AQ55" s="67" t="s">
        <v>149</v>
      </c>
      <c r="AR55" s="64"/>
      <c r="AS55" s="68">
        <v>0</v>
      </c>
      <c r="AT55" s="69" t="e">
        <f t="shared" si="0"/>
        <v>#REF!</v>
      </c>
      <c r="AU55" s="70" t="e">
        <f>#REF!</f>
        <v>#REF!</v>
      </c>
      <c r="AV55" s="69" t="e">
        <f>#REF!</f>
        <v>#REF!</v>
      </c>
      <c r="AW55" s="69" t="e">
        <f>#REF!</f>
        <v>#REF!</v>
      </c>
      <c r="AX55" s="69" t="e">
        <f>#REF!</f>
        <v>#REF!</v>
      </c>
      <c r="AY55" s="69" t="e">
        <f>#REF!</f>
        <v>#REF!</v>
      </c>
      <c r="AZ55" s="69" t="e">
        <f>#REF!</f>
        <v>#REF!</v>
      </c>
      <c r="BA55" s="69" t="e">
        <f>#REF!</f>
        <v>#REF!</v>
      </c>
      <c r="BB55" s="69" t="e">
        <f>#REF!</f>
        <v>#REF!</v>
      </c>
      <c r="BC55" s="69" t="e">
        <f>#REF!</f>
        <v>#REF!</v>
      </c>
      <c r="BD55" s="71" t="e">
        <f>#REF!</f>
        <v>#REF!</v>
      </c>
      <c r="BT55" s="72" t="s">
        <v>67</v>
      </c>
      <c r="BV55" s="72" t="s">
        <v>64</v>
      </c>
      <c r="BW55" s="72" t="s">
        <v>69</v>
      </c>
      <c r="BX55" s="72" t="s">
        <v>5</v>
      </c>
      <c r="CL55" s="72" t="s">
        <v>3</v>
      </c>
      <c r="CM55" s="72" t="s">
        <v>68</v>
      </c>
    </row>
    <row r="56" spans="1:91" s="6" customFormat="1" ht="16.5" customHeight="1">
      <c r="B56" s="64"/>
      <c r="C56" s="65"/>
      <c r="D56" s="154"/>
      <c r="E56" s="154"/>
      <c r="F56" s="154"/>
      <c r="G56" s="154"/>
      <c r="H56" s="154"/>
      <c r="I56" s="66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67"/>
      <c r="AH56" s="168"/>
      <c r="AI56" s="168"/>
      <c r="AJ56" s="168"/>
      <c r="AK56" s="168"/>
      <c r="AL56" s="168"/>
      <c r="AM56" s="168"/>
      <c r="AN56" s="169"/>
      <c r="AO56" s="168"/>
      <c r="AP56" s="168"/>
      <c r="AQ56" s="67"/>
      <c r="AR56" s="64"/>
      <c r="AS56" s="68">
        <f>ROUND(SUM(AS57:AS59),2)</f>
        <v>0</v>
      </c>
      <c r="AT56" s="69" t="e">
        <f t="shared" si="0"/>
        <v>#REF!</v>
      </c>
      <c r="AU56" s="70" t="e">
        <f>ROUND(SUM(AU57:AU59),5)</f>
        <v>#REF!</v>
      </c>
      <c r="AV56" s="69" t="e">
        <f>ROUND(AZ56*L29,2)</f>
        <v>#REF!</v>
      </c>
      <c r="AW56" s="69" t="e">
        <f>ROUND(BA56*L30,2)</f>
        <v>#REF!</v>
      </c>
      <c r="AX56" s="69" t="e">
        <f>ROUND(BB56*L29,2)</f>
        <v>#REF!</v>
      </c>
      <c r="AY56" s="69" t="e">
        <f>ROUND(BC56*L30,2)</f>
        <v>#REF!</v>
      </c>
      <c r="AZ56" s="69" t="e">
        <f>ROUND(SUM(AZ57:AZ59),2)</f>
        <v>#REF!</v>
      </c>
      <c r="BA56" s="69" t="e">
        <f>ROUND(SUM(BA57:BA59),2)</f>
        <v>#REF!</v>
      </c>
      <c r="BB56" s="69" t="e">
        <f>ROUND(SUM(BB57:BB59),2)</f>
        <v>#REF!</v>
      </c>
      <c r="BC56" s="69" t="e">
        <f>ROUND(SUM(BC57:BC59),2)</f>
        <v>#REF!</v>
      </c>
      <c r="BD56" s="71" t="e">
        <f>ROUND(SUM(BD57:BD59),2)</f>
        <v>#REF!</v>
      </c>
      <c r="BS56" s="72" t="s">
        <v>61</v>
      </c>
      <c r="BT56" s="72" t="s">
        <v>67</v>
      </c>
      <c r="BU56" s="72" t="s">
        <v>63</v>
      </c>
      <c r="BV56" s="72" t="s">
        <v>64</v>
      </c>
      <c r="BW56" s="72" t="s">
        <v>71</v>
      </c>
      <c r="BX56" s="72" t="s">
        <v>5</v>
      </c>
      <c r="CL56" s="72" t="s">
        <v>3</v>
      </c>
      <c r="CM56" s="72" t="s">
        <v>68</v>
      </c>
    </row>
    <row r="57" spans="1:91" s="3" customFormat="1" ht="23.25" customHeight="1">
      <c r="A57" s="63" t="s">
        <v>66</v>
      </c>
      <c r="B57" s="38"/>
      <c r="C57" s="9"/>
      <c r="D57" s="9"/>
      <c r="E57" s="151"/>
      <c r="F57" s="151"/>
      <c r="G57" s="151"/>
      <c r="H57" s="151"/>
      <c r="I57" s="151"/>
      <c r="J57" s="9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65"/>
      <c r="AH57" s="166"/>
      <c r="AI57" s="166"/>
      <c r="AJ57" s="166"/>
      <c r="AK57" s="166"/>
      <c r="AL57" s="166"/>
      <c r="AM57" s="166"/>
      <c r="AN57" s="165"/>
      <c r="AO57" s="166"/>
      <c r="AP57" s="166"/>
      <c r="AQ57" s="73"/>
      <c r="AR57" s="38"/>
      <c r="AS57" s="74">
        <v>0</v>
      </c>
      <c r="AT57" s="75" t="e">
        <f t="shared" si="0"/>
        <v>#REF!</v>
      </c>
      <c r="AU57" s="76" t="e">
        <f>#REF!</f>
        <v>#REF!</v>
      </c>
      <c r="AV57" s="75" t="e">
        <f>#REF!</f>
        <v>#REF!</v>
      </c>
      <c r="AW57" s="75" t="e">
        <f>#REF!</f>
        <v>#REF!</v>
      </c>
      <c r="AX57" s="75" t="e">
        <f>#REF!</f>
        <v>#REF!</v>
      </c>
      <c r="AY57" s="75" t="e">
        <f>#REF!</f>
        <v>#REF!</v>
      </c>
      <c r="AZ57" s="75" t="e">
        <f>#REF!</f>
        <v>#REF!</v>
      </c>
      <c r="BA57" s="75" t="e">
        <f>#REF!</f>
        <v>#REF!</v>
      </c>
      <c r="BB57" s="75" t="e">
        <f>#REF!</f>
        <v>#REF!</v>
      </c>
      <c r="BC57" s="75" t="e">
        <f>#REF!</f>
        <v>#REF!</v>
      </c>
      <c r="BD57" s="77" t="e">
        <f>#REF!</f>
        <v>#REF!</v>
      </c>
      <c r="BT57" s="20" t="s">
        <v>68</v>
      </c>
      <c r="BV57" s="20" t="s">
        <v>64</v>
      </c>
      <c r="BW57" s="20" t="s">
        <v>72</v>
      </c>
      <c r="BX57" s="20" t="s">
        <v>71</v>
      </c>
      <c r="CL57" s="20" t="s">
        <v>3</v>
      </c>
    </row>
    <row r="58" spans="1:91" s="3" customFormat="1" ht="16.5" customHeight="1">
      <c r="A58" s="63" t="s">
        <v>66</v>
      </c>
      <c r="B58" s="38"/>
      <c r="C58" s="9"/>
      <c r="D58" s="9"/>
      <c r="E58" s="151"/>
      <c r="F58" s="151"/>
      <c r="G58" s="151"/>
      <c r="H58" s="151"/>
      <c r="I58" s="151"/>
      <c r="J58" s="9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65"/>
      <c r="AH58" s="166"/>
      <c r="AI58" s="166"/>
      <c r="AJ58" s="166"/>
      <c r="AK58" s="166"/>
      <c r="AL58" s="166"/>
      <c r="AM58" s="166"/>
      <c r="AN58" s="165"/>
      <c r="AO58" s="166"/>
      <c r="AP58" s="166"/>
      <c r="AQ58" s="73"/>
      <c r="AR58" s="38"/>
      <c r="AS58" s="74">
        <v>0</v>
      </c>
      <c r="AT58" s="75" t="e">
        <f t="shared" si="0"/>
        <v>#REF!</v>
      </c>
      <c r="AU58" s="76" t="e">
        <f>#REF!</f>
        <v>#REF!</v>
      </c>
      <c r="AV58" s="75" t="e">
        <f>#REF!</f>
        <v>#REF!</v>
      </c>
      <c r="AW58" s="75" t="e">
        <f>#REF!</f>
        <v>#REF!</v>
      </c>
      <c r="AX58" s="75" t="e">
        <f>#REF!</f>
        <v>#REF!</v>
      </c>
      <c r="AY58" s="75" t="e">
        <f>#REF!</f>
        <v>#REF!</v>
      </c>
      <c r="AZ58" s="75" t="e">
        <f>#REF!</f>
        <v>#REF!</v>
      </c>
      <c r="BA58" s="75" t="e">
        <f>#REF!</f>
        <v>#REF!</v>
      </c>
      <c r="BB58" s="75" t="e">
        <f>#REF!</f>
        <v>#REF!</v>
      </c>
      <c r="BC58" s="75" t="e">
        <f>#REF!</f>
        <v>#REF!</v>
      </c>
      <c r="BD58" s="77" t="e">
        <f>#REF!</f>
        <v>#REF!</v>
      </c>
      <c r="BT58" s="20" t="s">
        <v>68</v>
      </c>
      <c r="BV58" s="20" t="s">
        <v>64</v>
      </c>
      <c r="BW58" s="20" t="s">
        <v>73</v>
      </c>
      <c r="BX58" s="20" t="s">
        <v>71</v>
      </c>
      <c r="CL58" s="20" t="s">
        <v>3</v>
      </c>
    </row>
    <row r="59" spans="1:91" s="3" customFormat="1" ht="16.5" customHeight="1">
      <c r="A59" s="63" t="s">
        <v>66</v>
      </c>
      <c r="B59" s="38"/>
      <c r="C59" s="9"/>
      <c r="D59" s="9"/>
      <c r="E59" s="151"/>
      <c r="F59" s="151"/>
      <c r="G59" s="151"/>
      <c r="H59" s="151"/>
      <c r="I59" s="151"/>
      <c r="J59" s="9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65"/>
      <c r="AH59" s="166"/>
      <c r="AI59" s="166"/>
      <c r="AJ59" s="166"/>
      <c r="AK59" s="166"/>
      <c r="AL59" s="166"/>
      <c r="AM59" s="166"/>
      <c r="AN59" s="165"/>
      <c r="AO59" s="166"/>
      <c r="AP59" s="166"/>
      <c r="AQ59" s="73"/>
      <c r="AR59" s="38"/>
      <c r="AS59" s="74">
        <v>0</v>
      </c>
      <c r="AT59" s="75">
        <f t="shared" si="0"/>
        <v>0</v>
      </c>
      <c r="AU59" s="76">
        <f>O.K!P91</f>
        <v>0</v>
      </c>
      <c r="AV59" s="75">
        <f>O.K!J35</f>
        <v>0</v>
      </c>
      <c r="AW59" s="75">
        <f>O.K!J36</f>
        <v>0</v>
      </c>
      <c r="AX59" s="75">
        <f>O.K!J37</f>
        <v>0</v>
      </c>
      <c r="AY59" s="75">
        <f>O.K!J38</f>
        <v>0</v>
      </c>
      <c r="AZ59" s="75">
        <f>O.K!F35</f>
        <v>0</v>
      </c>
      <c r="BA59" s="75">
        <f>O.K!F36</f>
        <v>0</v>
      </c>
      <c r="BB59" s="75">
        <f>O.K!F37</f>
        <v>0</v>
      </c>
      <c r="BC59" s="75">
        <f>O.K!F38</f>
        <v>0</v>
      </c>
      <c r="BD59" s="77">
        <f>O.K!F39</f>
        <v>0</v>
      </c>
      <c r="BT59" s="20" t="s">
        <v>68</v>
      </c>
      <c r="BV59" s="20" t="s">
        <v>64</v>
      </c>
      <c r="BW59" s="20" t="s">
        <v>74</v>
      </c>
      <c r="BX59" s="20" t="s">
        <v>71</v>
      </c>
      <c r="CL59" s="20" t="s">
        <v>3</v>
      </c>
    </row>
    <row r="60" spans="1:91" s="1" customFormat="1" ht="30.2" customHeight="1">
      <c r="B60" s="25"/>
      <c r="AR60" s="25"/>
    </row>
    <row r="61" spans="1:91" s="1" customFormat="1" ht="6.95" customHeight="1"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25"/>
    </row>
  </sheetData>
  <mergeCells count="56">
    <mergeCell ref="L29:P29"/>
    <mergeCell ref="AM47:AN47"/>
    <mergeCell ref="AN58:AP58"/>
    <mergeCell ref="AN59:AP59"/>
    <mergeCell ref="AN56:AP56"/>
    <mergeCell ref="AN52:AP52"/>
    <mergeCell ref="AN55:AP55"/>
    <mergeCell ref="AN57:AP57"/>
    <mergeCell ref="AN54:AP54"/>
    <mergeCell ref="AG59:AM59"/>
    <mergeCell ref="AG57:AM57"/>
    <mergeCell ref="AM49:AP49"/>
    <mergeCell ref="AM50:AP50"/>
    <mergeCell ref="X35:AB35"/>
    <mergeCell ref="AK29:AO29"/>
    <mergeCell ref="AK30:AO30"/>
    <mergeCell ref="AR2:BE2"/>
    <mergeCell ref="AG52:AM52"/>
    <mergeCell ref="AG58:AM58"/>
    <mergeCell ref="AG56:AM56"/>
    <mergeCell ref="AG55:AM55"/>
    <mergeCell ref="AS49:AT51"/>
    <mergeCell ref="L45:AO45"/>
    <mergeCell ref="AG54:AM54"/>
    <mergeCell ref="K5:AO5"/>
    <mergeCell ref="K6:AO6"/>
    <mergeCell ref="E23:AN23"/>
    <mergeCell ref="AK26:AO26"/>
    <mergeCell ref="L28:P28"/>
    <mergeCell ref="W28:AE28"/>
    <mergeCell ref="AK28:AO28"/>
    <mergeCell ref="W29:AE29"/>
    <mergeCell ref="L30:P30"/>
    <mergeCell ref="D56:H56"/>
    <mergeCell ref="W30:AE30"/>
    <mergeCell ref="W31:AE31"/>
    <mergeCell ref="AK31:AO31"/>
    <mergeCell ref="L31:P31"/>
    <mergeCell ref="L32:P32"/>
    <mergeCell ref="W32:AE32"/>
    <mergeCell ref="AK32:AO32"/>
    <mergeCell ref="L33:P33"/>
    <mergeCell ref="W33:AE33"/>
    <mergeCell ref="AK33:AO33"/>
    <mergeCell ref="AK35:AO35"/>
    <mergeCell ref="E59:I59"/>
    <mergeCell ref="E57:I57"/>
    <mergeCell ref="E58:I58"/>
    <mergeCell ref="I52:AF52"/>
    <mergeCell ref="J55:AF55"/>
    <mergeCell ref="J56:AF56"/>
    <mergeCell ref="K57:AF57"/>
    <mergeCell ref="K59:AF59"/>
    <mergeCell ref="K58:AF58"/>
    <mergeCell ref="C52:G52"/>
    <mergeCell ref="D55:H55"/>
  </mergeCells>
  <hyperlinks>
    <hyperlink ref="A55" location="'D.1.4.3 - Silnoproudé ele...'!C2" display="/" xr:uid="{00000000-0004-0000-0000-000005000000}"/>
    <hyperlink ref="A57" location="'D.1.4.4.1 - Poplachová za...'!C2" display="/" xr:uid="{00000000-0004-0000-0000-000006000000}"/>
    <hyperlink ref="A58" location="'D.1.4.4.2 - Kamerový systém'!C2" display="/" xr:uid="{00000000-0004-0000-0000-000007000000}"/>
    <hyperlink ref="A59" location="'D.1.4.4.3 - Datové rozvaděče'!C2" display="/" xr:uid="{00000000-0004-0000-0000-000008000000}"/>
  </hyperlinks>
  <pageMargins left="0.39374999999999999" right="0.39374999999999999" top="0.39374999999999999" bottom="0.39374999999999999" header="0" footer="0"/>
  <pageSetup paperSize="9" scale="98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42"/>
  <sheetViews>
    <sheetView showGridLines="0" tabSelected="1" topLeftCell="B120" workbookViewId="0">
      <selection activeCell="F93" sqref="F9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.15" customHeight="1">
      <c r="L2" s="162" t="s">
        <v>6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3" t="s">
        <v>74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5" customHeight="1">
      <c r="B4" s="16"/>
      <c r="D4" s="17" t="s">
        <v>75</v>
      </c>
      <c r="L4" s="16"/>
      <c r="M4" s="78" t="s">
        <v>11</v>
      </c>
      <c r="AT4" s="13" t="s">
        <v>4</v>
      </c>
    </row>
    <row r="5" spans="2:46" ht="6.95" customHeight="1">
      <c r="B5" s="16"/>
      <c r="L5" s="16"/>
    </row>
    <row r="6" spans="2:46" ht="12.2" customHeight="1">
      <c r="B6" s="16"/>
      <c r="D6" s="22" t="s">
        <v>14</v>
      </c>
      <c r="L6" s="16"/>
    </row>
    <row r="7" spans="2:46" ht="26.45" customHeight="1">
      <c r="B7" s="16"/>
      <c r="E7" s="190" t="str">
        <f>'Rekapitulace stavby'!K6</f>
        <v>Optické rozvody datové sítě LAN</v>
      </c>
      <c r="F7" s="191"/>
      <c r="G7" s="191"/>
      <c r="H7" s="191"/>
      <c r="L7" s="16"/>
    </row>
    <row r="8" spans="2:46" ht="12.2" customHeight="1">
      <c r="B8" s="16"/>
      <c r="D8" s="22" t="s">
        <v>76</v>
      </c>
      <c r="L8" s="16"/>
    </row>
    <row r="9" spans="2:46" s="1" customFormat="1" ht="16.5" customHeight="1">
      <c r="B9" s="25"/>
      <c r="E9" s="190" t="s">
        <v>148</v>
      </c>
      <c r="F9" s="189"/>
      <c r="G9" s="189"/>
      <c r="H9" s="189"/>
      <c r="L9" s="25"/>
    </row>
    <row r="10" spans="2:46" s="1" customFormat="1" ht="12.2" customHeight="1">
      <c r="B10" s="25"/>
      <c r="D10" s="22" t="s">
        <v>124</v>
      </c>
      <c r="L10" s="25"/>
    </row>
    <row r="11" spans="2:46" s="1" customFormat="1" ht="16.5" customHeight="1">
      <c r="B11" s="25"/>
      <c r="E11" s="174"/>
      <c r="F11" s="189"/>
      <c r="G11" s="189"/>
      <c r="H11" s="189"/>
      <c r="L11" s="25"/>
    </row>
    <row r="12" spans="2:46" s="1" customFormat="1">
      <c r="B12" s="25"/>
      <c r="L12" s="25"/>
    </row>
    <row r="13" spans="2:46" s="1" customFormat="1" ht="12.2" customHeight="1">
      <c r="B13" s="25"/>
      <c r="D13" s="22" t="s">
        <v>15</v>
      </c>
      <c r="F13" s="20" t="s">
        <v>3</v>
      </c>
      <c r="I13" s="22" t="s">
        <v>16</v>
      </c>
      <c r="J13" s="20" t="s">
        <v>3</v>
      </c>
      <c r="L13" s="25"/>
    </row>
    <row r="14" spans="2:46" s="1" customFormat="1" ht="12.2" customHeight="1">
      <c r="B14" s="25"/>
      <c r="D14" s="22" t="s">
        <v>17</v>
      </c>
      <c r="F14" s="20" t="s">
        <v>18</v>
      </c>
      <c r="I14" s="22" t="s">
        <v>19</v>
      </c>
      <c r="J14" s="42">
        <f>'Rekapitulace stavby'!AN8</f>
        <v>45495</v>
      </c>
      <c r="L14" s="25"/>
    </row>
    <row r="15" spans="2:46" s="1" customFormat="1" ht="10.9" customHeight="1">
      <c r="B15" s="25"/>
      <c r="L15" s="25"/>
    </row>
    <row r="16" spans="2:46" s="1" customFormat="1" ht="12.2" customHeight="1">
      <c r="B16" s="25"/>
      <c r="D16" s="22" t="s">
        <v>20</v>
      </c>
      <c r="I16" s="22" t="s">
        <v>21</v>
      </c>
      <c r="J16" s="20" t="str">
        <f>IF('Rekapitulace stavby'!AN10="","",'Rekapitulace stavby'!AN10)</f>
        <v/>
      </c>
      <c r="L16" s="25"/>
    </row>
    <row r="17" spans="2:12" s="1" customFormat="1" ht="18" customHeight="1">
      <c r="B17" s="25"/>
      <c r="E17" s="20" t="str">
        <f>IF('Rekapitulace stavby'!E11="","",'Rekapitulace stavby'!E11)</f>
        <v>Střední průmyslová škola Brno, Purkyňova 97</v>
      </c>
      <c r="I17" s="22" t="s">
        <v>22</v>
      </c>
      <c r="J17" s="20" t="str">
        <f>IF('Rekapitulace stavby'!AN11="","",'Rekapitulace stavby'!AN11)</f>
        <v/>
      </c>
      <c r="L17" s="25"/>
    </row>
    <row r="18" spans="2:12" s="1" customFormat="1" ht="6.95" customHeight="1">
      <c r="B18" s="25"/>
      <c r="L18" s="25"/>
    </row>
    <row r="19" spans="2:12" s="1" customFormat="1" ht="12.2" customHeight="1">
      <c r="B19" s="25"/>
      <c r="D19" s="22" t="s">
        <v>23</v>
      </c>
      <c r="I19" s="22" t="s">
        <v>21</v>
      </c>
      <c r="J19" s="20" t="str">
        <f>'Rekapitulace stavby'!AN13</f>
        <v/>
      </c>
      <c r="L19" s="25"/>
    </row>
    <row r="20" spans="2:12" s="1" customFormat="1" ht="18" customHeight="1">
      <c r="B20" s="25"/>
      <c r="E20" s="177" t="str">
        <f>'Rekapitulace stavby'!E14</f>
        <v xml:space="preserve"> </v>
      </c>
      <c r="F20" s="177"/>
      <c r="G20" s="177"/>
      <c r="H20" s="177"/>
      <c r="I20" s="22" t="s">
        <v>22</v>
      </c>
      <c r="J20" s="20" t="str">
        <f>'Rekapitulace stavby'!AN14</f>
        <v/>
      </c>
      <c r="L20" s="25"/>
    </row>
    <row r="21" spans="2:12" s="1" customFormat="1" ht="6.95" customHeight="1">
      <c r="B21" s="25"/>
      <c r="L21" s="25"/>
    </row>
    <row r="22" spans="2:12" s="1" customFormat="1" ht="12.2" customHeight="1">
      <c r="B22" s="25"/>
      <c r="D22" s="22" t="s">
        <v>24</v>
      </c>
      <c r="I22" s="22" t="s">
        <v>21</v>
      </c>
      <c r="J22" s="20">
        <f>IF('Rekapitulace stavby'!AN16="","",'Rekapitulace stavby'!AN16)</f>
        <v>17099536</v>
      </c>
      <c r="L22" s="25"/>
    </row>
    <row r="23" spans="2:12" s="1" customFormat="1" ht="18" customHeight="1">
      <c r="B23" s="25"/>
      <c r="E23" s="20" t="str">
        <f>IF('Rekapitulace stavby'!E17="","",'Rekapitulace stavby'!E17)</f>
        <v>ELTIS ELEKTRO s.r.o.</v>
      </c>
      <c r="I23" s="22" t="s">
        <v>22</v>
      </c>
      <c r="J23" s="20" t="str">
        <f>IF('Rekapitulace stavby'!AN17="","",'Rekapitulace stavby'!AN17)</f>
        <v/>
      </c>
      <c r="L23" s="25"/>
    </row>
    <row r="24" spans="2:12" s="1" customFormat="1" ht="6.95" customHeight="1">
      <c r="B24" s="25"/>
      <c r="L24" s="25"/>
    </row>
    <row r="25" spans="2:12" s="1" customFormat="1" ht="12.2" customHeight="1">
      <c r="B25" s="25"/>
      <c r="D25" s="22" t="s">
        <v>26</v>
      </c>
      <c r="I25" s="22" t="s">
        <v>21</v>
      </c>
      <c r="J25" s="20" t="str">
        <f>IF('Rekapitulace stavby'!AN19="","",'Rekapitulace stavby'!AN19)</f>
        <v/>
      </c>
      <c r="L25" s="25"/>
    </row>
    <row r="26" spans="2:12" s="1" customFormat="1" ht="18" customHeight="1">
      <c r="B26" s="25"/>
      <c r="E26" s="20" t="str">
        <f>IF('Rekapitulace stavby'!E20="","",'Rekapitulace stavby'!E20)</f>
        <v>Bc. Vít Nebenfűhr</v>
      </c>
      <c r="I26" s="22" t="s">
        <v>22</v>
      </c>
      <c r="J26" s="20" t="str">
        <f>IF('Rekapitulace stavby'!AN20="","",'Rekapitulace stavby'!AN20)</f>
        <v/>
      </c>
      <c r="L26" s="25"/>
    </row>
    <row r="27" spans="2:12" s="1" customFormat="1" ht="6.95" customHeight="1">
      <c r="B27" s="25"/>
      <c r="L27" s="25"/>
    </row>
    <row r="28" spans="2:12" s="1" customFormat="1" ht="12.2" customHeight="1">
      <c r="B28" s="25"/>
      <c r="D28" s="22" t="s">
        <v>27</v>
      </c>
      <c r="L28" s="25"/>
    </row>
    <row r="29" spans="2:12" s="7" customFormat="1" ht="16.5" customHeight="1">
      <c r="B29" s="79"/>
      <c r="E29" s="179" t="s">
        <v>3</v>
      </c>
      <c r="F29" s="179"/>
      <c r="G29" s="179"/>
      <c r="H29" s="179"/>
      <c r="L29" s="79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3"/>
      <c r="E31" s="43"/>
      <c r="F31" s="43"/>
      <c r="G31" s="43"/>
      <c r="H31" s="43"/>
      <c r="I31" s="43"/>
      <c r="J31" s="43"/>
      <c r="K31" s="43"/>
      <c r="L31" s="25"/>
    </row>
    <row r="32" spans="2:12" s="1" customFormat="1" ht="25.35" customHeight="1">
      <c r="B32" s="25"/>
      <c r="D32" s="80" t="s">
        <v>28</v>
      </c>
      <c r="J32" s="55">
        <f>ROUND(J91, 2)</f>
        <v>0</v>
      </c>
      <c r="L32" s="25"/>
    </row>
    <row r="33" spans="2:12" s="1" customFormat="1" ht="6.95" customHeight="1">
      <c r="B33" s="25"/>
      <c r="D33" s="43"/>
      <c r="E33" s="43"/>
      <c r="F33" s="43"/>
      <c r="G33" s="43"/>
      <c r="H33" s="43"/>
      <c r="I33" s="43"/>
      <c r="J33" s="43"/>
      <c r="K33" s="43"/>
      <c r="L33" s="25"/>
    </row>
    <row r="34" spans="2:12" s="1" customFormat="1" ht="14.45" customHeight="1">
      <c r="B34" s="25"/>
      <c r="F34" s="28" t="s">
        <v>30</v>
      </c>
      <c r="I34" s="28" t="s">
        <v>29</v>
      </c>
      <c r="J34" s="28" t="s">
        <v>31</v>
      </c>
      <c r="L34" s="25"/>
    </row>
    <row r="35" spans="2:12" s="1" customFormat="1" ht="14.45" customHeight="1">
      <c r="B35" s="25"/>
      <c r="D35" s="81" t="s">
        <v>32</v>
      </c>
      <c r="E35" s="22" t="s">
        <v>33</v>
      </c>
      <c r="F35" s="75">
        <f>SUM(J32)</f>
        <v>0</v>
      </c>
      <c r="I35" s="82">
        <v>0.21</v>
      </c>
      <c r="J35" s="75"/>
      <c r="L35" s="25"/>
    </row>
    <row r="36" spans="2:12" s="1" customFormat="1" ht="14.45" customHeight="1">
      <c r="B36" s="25"/>
      <c r="E36" s="22" t="s">
        <v>34</v>
      </c>
      <c r="F36" s="75">
        <f>ROUND((SUM(BF91:BF138)),  2)</f>
        <v>0</v>
      </c>
      <c r="I36" s="82">
        <v>0.15</v>
      </c>
      <c r="J36" s="75">
        <f>ROUND(((SUM(BF91:BF138))*I36),  2)</f>
        <v>0</v>
      </c>
      <c r="L36" s="25"/>
    </row>
    <row r="37" spans="2:12" s="1" customFormat="1" ht="14.45" hidden="1" customHeight="1">
      <c r="B37" s="25"/>
      <c r="E37" s="22" t="s">
        <v>35</v>
      </c>
      <c r="F37" s="75">
        <f>ROUND((SUM(BG91:BG138)),  2)</f>
        <v>0</v>
      </c>
      <c r="I37" s="82">
        <v>0.21</v>
      </c>
      <c r="J37" s="75">
        <f>0</f>
        <v>0</v>
      </c>
      <c r="L37" s="25"/>
    </row>
    <row r="38" spans="2:12" s="1" customFormat="1" ht="14.45" hidden="1" customHeight="1">
      <c r="B38" s="25"/>
      <c r="E38" s="22" t="s">
        <v>36</v>
      </c>
      <c r="F38" s="75">
        <f>ROUND((SUM(BH91:BH138)),  2)</f>
        <v>0</v>
      </c>
      <c r="I38" s="82">
        <v>0.15</v>
      </c>
      <c r="J38" s="75">
        <f>0</f>
        <v>0</v>
      </c>
      <c r="L38" s="25"/>
    </row>
    <row r="39" spans="2:12" s="1" customFormat="1" ht="14.45" hidden="1" customHeight="1">
      <c r="B39" s="25"/>
      <c r="E39" s="22" t="s">
        <v>37</v>
      </c>
      <c r="F39" s="75">
        <f>ROUND((SUM(BI91:BI138)),  2)</f>
        <v>0</v>
      </c>
      <c r="I39" s="82">
        <v>0</v>
      </c>
      <c r="J39" s="75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83"/>
      <c r="D41" s="84" t="s">
        <v>38</v>
      </c>
      <c r="E41" s="46"/>
      <c r="F41" s="46"/>
      <c r="G41" s="85" t="s">
        <v>39</v>
      </c>
      <c r="H41" s="86" t="s">
        <v>40</v>
      </c>
      <c r="I41" s="46"/>
      <c r="J41" s="87">
        <f>SUM(J32:J39)*1.21</f>
        <v>0</v>
      </c>
      <c r="K41" s="88"/>
      <c r="L41" s="25"/>
    </row>
    <row r="42" spans="2:12" s="1" customFormat="1" ht="14.45" customHeight="1"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25"/>
    </row>
    <row r="46" spans="2:12" s="1" customFormat="1" ht="6.95" customHeight="1"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25"/>
    </row>
    <row r="47" spans="2:12" s="1" customFormat="1" ht="24.95" customHeight="1">
      <c r="B47" s="25"/>
      <c r="C47" s="17" t="s">
        <v>77</v>
      </c>
      <c r="L47" s="25"/>
    </row>
    <row r="48" spans="2:12" s="1" customFormat="1" ht="6.95" customHeight="1">
      <c r="B48" s="25"/>
      <c r="L48" s="25"/>
    </row>
    <row r="49" spans="2:47" s="1" customFormat="1" ht="12.2" customHeight="1">
      <c r="B49" s="25"/>
      <c r="C49" s="22" t="s">
        <v>14</v>
      </c>
      <c r="L49" s="25"/>
    </row>
    <row r="50" spans="2:47" s="1" customFormat="1" ht="26.45" customHeight="1">
      <c r="B50" s="25"/>
      <c r="E50" s="190" t="str">
        <f>E7</f>
        <v>Optické rozvody datové sítě LAN</v>
      </c>
      <c r="F50" s="191"/>
      <c r="G50" s="191"/>
      <c r="H50" s="191"/>
      <c r="L50" s="25"/>
    </row>
    <row r="51" spans="2:47" ht="12.2" customHeight="1">
      <c r="B51" s="16"/>
      <c r="C51" s="22" t="s">
        <v>76</v>
      </c>
      <c r="L51" s="16"/>
    </row>
    <row r="52" spans="2:47" s="1" customFormat="1" ht="16.5" customHeight="1">
      <c r="B52" s="25"/>
      <c r="E52" s="190" t="s">
        <v>148</v>
      </c>
      <c r="F52" s="189"/>
      <c r="G52" s="189"/>
      <c r="H52" s="189"/>
      <c r="L52" s="25"/>
    </row>
    <row r="53" spans="2:47" s="1" customFormat="1" ht="12.2" customHeight="1">
      <c r="B53" s="25"/>
      <c r="C53" s="22" t="s">
        <v>124</v>
      </c>
      <c r="L53" s="25"/>
    </row>
    <row r="54" spans="2:47" s="1" customFormat="1" ht="16.5" customHeight="1">
      <c r="B54" s="25"/>
      <c r="E54" s="174"/>
      <c r="F54" s="189"/>
      <c r="G54" s="189"/>
      <c r="H54" s="189"/>
      <c r="L54" s="25"/>
    </row>
    <row r="55" spans="2:47" s="1" customFormat="1" ht="16.5" customHeight="1">
      <c r="B55" s="25"/>
      <c r="L55" s="25"/>
    </row>
    <row r="56" spans="2:47" s="1" customFormat="1" ht="12" customHeight="1">
      <c r="B56" s="25"/>
      <c r="C56" s="22" t="s">
        <v>17</v>
      </c>
      <c r="F56" s="20" t="str">
        <f>F14</f>
        <v xml:space="preserve"> </v>
      </c>
      <c r="I56" s="22" t="s">
        <v>19</v>
      </c>
      <c r="J56" s="42">
        <f>IF(J14="","",J14)</f>
        <v>45495</v>
      </c>
      <c r="L56" s="25"/>
    </row>
    <row r="57" spans="2:47" s="1" customFormat="1" ht="6.75" customHeight="1">
      <c r="B57" s="25"/>
      <c r="L57" s="25"/>
    </row>
    <row r="58" spans="2:47" s="1" customFormat="1" ht="24.75" customHeight="1">
      <c r="B58" s="25"/>
      <c r="C58" s="22" t="s">
        <v>20</v>
      </c>
      <c r="F58" s="20" t="str">
        <f>E17</f>
        <v>Střední průmyslová škola Brno, Purkyňova 97</v>
      </c>
      <c r="I58" s="22" t="s">
        <v>24</v>
      </c>
      <c r="J58" s="23" t="str">
        <f>E23</f>
        <v>ELTIS ELEKTRO s.r.o.</v>
      </c>
      <c r="L58" s="25"/>
    </row>
    <row r="59" spans="2:47" s="1" customFormat="1" ht="15.4" customHeight="1">
      <c r="B59" s="25"/>
      <c r="C59" s="22" t="s">
        <v>23</v>
      </c>
      <c r="F59" s="20" t="str">
        <f>IF(E20="","",E20)</f>
        <v xml:space="preserve"> </v>
      </c>
      <c r="I59" s="22" t="s">
        <v>26</v>
      </c>
      <c r="J59" s="23" t="str">
        <f>E26</f>
        <v>Bc. Vít Nebenfűhr</v>
      </c>
      <c r="L59" s="25"/>
    </row>
    <row r="60" spans="2:47" s="1" customFormat="1" ht="10.35" customHeight="1">
      <c r="B60" s="25"/>
      <c r="L60" s="25"/>
    </row>
    <row r="61" spans="2:47" s="1" customFormat="1" ht="29.25" customHeight="1">
      <c r="B61" s="25"/>
      <c r="C61" s="89" t="s">
        <v>78</v>
      </c>
      <c r="D61" s="83"/>
      <c r="E61" s="83"/>
      <c r="F61" s="83"/>
      <c r="G61" s="83"/>
      <c r="H61" s="83"/>
      <c r="I61" s="83"/>
      <c r="J61" s="90" t="s">
        <v>79</v>
      </c>
      <c r="K61" s="83"/>
      <c r="L61" s="25"/>
    </row>
    <row r="62" spans="2:47" s="1" customFormat="1" ht="10.35" customHeight="1">
      <c r="B62" s="25"/>
      <c r="L62" s="25"/>
    </row>
    <row r="63" spans="2:47" s="1" customFormat="1" ht="22.9" customHeight="1">
      <c r="B63" s="25"/>
      <c r="C63" s="91" t="s">
        <v>60</v>
      </c>
      <c r="J63" s="55">
        <f>J91</f>
        <v>0</v>
      </c>
      <c r="L63" s="25"/>
      <c r="AU63" s="13" t="s">
        <v>80</v>
      </c>
    </row>
    <row r="64" spans="2:47" s="8" customFormat="1" ht="24.95" customHeight="1">
      <c r="B64" s="92"/>
      <c r="D64" s="93" t="s">
        <v>138</v>
      </c>
      <c r="E64" s="94"/>
      <c r="F64" s="94"/>
      <c r="G64" s="94"/>
      <c r="H64" s="94"/>
      <c r="I64" s="94"/>
      <c r="J64" s="95">
        <f>J92</f>
        <v>0</v>
      </c>
      <c r="L64" s="92"/>
    </row>
    <row r="65" spans="2:27" s="8" customFormat="1" ht="24.95" customHeight="1">
      <c r="B65" s="92"/>
      <c r="D65" s="93" t="s">
        <v>178</v>
      </c>
      <c r="E65" s="94"/>
      <c r="F65" s="94"/>
      <c r="G65" s="94"/>
      <c r="H65" s="94"/>
      <c r="I65" s="94"/>
      <c r="J65" s="95">
        <f>J94</f>
        <v>0</v>
      </c>
      <c r="L65" s="92"/>
    </row>
    <row r="66" spans="2:27" s="8" customFormat="1" ht="24.95" customHeight="1">
      <c r="B66" s="92"/>
      <c r="D66" s="93" t="s">
        <v>168</v>
      </c>
      <c r="E66" s="94"/>
      <c r="F66" s="94"/>
      <c r="G66" s="94"/>
      <c r="H66" s="94"/>
      <c r="I66" s="94"/>
      <c r="J66" s="95">
        <f>J110</f>
        <v>0</v>
      </c>
      <c r="L66" s="92"/>
    </row>
    <row r="67" spans="2:27" s="8" customFormat="1" ht="24.95" customHeight="1">
      <c r="B67" s="92"/>
      <c r="D67" s="93" t="s">
        <v>150</v>
      </c>
      <c r="E67" s="94"/>
      <c r="F67" s="94"/>
      <c r="G67" s="94"/>
      <c r="H67" s="94"/>
      <c r="I67" s="94"/>
      <c r="J67" s="95">
        <f>J121</f>
        <v>0</v>
      </c>
      <c r="L67" s="92"/>
    </row>
    <row r="68" spans="2:27" s="8" customFormat="1" ht="24.95" customHeight="1">
      <c r="B68" s="92"/>
      <c r="D68" s="93" t="s">
        <v>139</v>
      </c>
      <c r="E68" s="94"/>
      <c r="F68" s="94"/>
      <c r="G68" s="94"/>
      <c r="H68" s="94"/>
      <c r="I68" s="94"/>
      <c r="J68" s="95">
        <f>J129</f>
        <v>0</v>
      </c>
      <c r="L68" s="92"/>
    </row>
    <row r="69" spans="2:27" s="8" customFormat="1" ht="24.95" customHeight="1">
      <c r="B69" s="92"/>
      <c r="D69" s="93" t="s">
        <v>81</v>
      </c>
      <c r="E69" s="94"/>
      <c r="F69" s="94"/>
      <c r="G69" s="94"/>
      <c r="H69" s="94"/>
      <c r="I69" s="94"/>
      <c r="J69" s="95">
        <f>J136</f>
        <v>0</v>
      </c>
      <c r="L69" s="92"/>
    </row>
    <row r="70" spans="2:27" s="1" customFormat="1" ht="21.75" customHeight="1">
      <c r="B70" s="25"/>
      <c r="L70" s="25"/>
    </row>
    <row r="71" spans="2:27" s="1" customFormat="1" ht="6.95" customHeight="1">
      <c r="B71" s="34"/>
      <c r="C71" s="35"/>
      <c r="D71" s="35"/>
      <c r="E71" s="35"/>
      <c r="F71" s="35"/>
      <c r="G71" s="35"/>
      <c r="H71" s="35"/>
      <c r="I71" s="35"/>
      <c r="J71" s="35"/>
      <c r="K71" s="35"/>
      <c r="L71" s="25"/>
    </row>
    <row r="75" spans="2:27" s="1" customFormat="1" ht="6.95" customHeight="1"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25"/>
    </row>
    <row r="76" spans="2:27" s="1" customFormat="1" ht="24.95" customHeight="1">
      <c r="B76" s="25"/>
      <c r="C76" s="17" t="s">
        <v>82</v>
      </c>
      <c r="L76" s="25"/>
    </row>
    <row r="77" spans="2:27" s="1" customFormat="1" ht="6.95" customHeight="1">
      <c r="B77" s="25"/>
      <c r="L77" s="25"/>
    </row>
    <row r="78" spans="2:27" s="1" customFormat="1" ht="12.2" customHeight="1">
      <c r="B78" s="25"/>
      <c r="C78" s="22" t="s">
        <v>14</v>
      </c>
      <c r="L78" s="25"/>
    </row>
    <row r="79" spans="2:27" s="1" customFormat="1" ht="26.45" customHeight="1">
      <c r="B79" s="25"/>
      <c r="E79" s="190" t="str">
        <f>E7</f>
        <v>Optické rozvody datové sítě LAN</v>
      </c>
      <c r="F79" s="191"/>
      <c r="G79" s="191"/>
      <c r="H79" s="191"/>
      <c r="L79" s="25"/>
      <c r="AA79"/>
    </row>
    <row r="80" spans="2:27" ht="12.2" customHeight="1">
      <c r="B80" s="16"/>
      <c r="C80" s="22" t="s">
        <v>76</v>
      </c>
      <c r="L80" s="16"/>
    </row>
    <row r="81" spans="2:65" s="1" customFormat="1" ht="16.5" customHeight="1">
      <c r="B81" s="25"/>
      <c r="E81" s="190" t="s">
        <v>148</v>
      </c>
      <c r="F81" s="189"/>
      <c r="G81" s="189"/>
      <c r="H81" s="189"/>
      <c r="L81" s="25"/>
    </row>
    <row r="82" spans="2:65" s="1" customFormat="1" ht="12.2" customHeight="1">
      <c r="B82" s="25"/>
      <c r="C82" s="22" t="s">
        <v>124</v>
      </c>
      <c r="L82" s="25"/>
    </row>
    <row r="83" spans="2:65" s="1" customFormat="1" ht="10.5" customHeight="1">
      <c r="B83" s="25"/>
      <c r="E83" s="188" t="s">
        <v>211</v>
      </c>
      <c r="F83" s="189"/>
      <c r="G83" s="189"/>
      <c r="H83" s="189"/>
      <c r="L83" s="25"/>
    </row>
    <row r="84" spans="2:65" s="1" customFormat="1" ht="13.7" customHeight="1">
      <c r="B84" s="25"/>
      <c r="L84" s="25"/>
    </row>
    <row r="85" spans="2:65" s="1" customFormat="1" ht="17.45" customHeight="1">
      <c r="B85" s="25"/>
      <c r="C85" s="22" t="s">
        <v>17</v>
      </c>
      <c r="F85" s="20" t="str">
        <f>F14</f>
        <v xml:space="preserve"> </v>
      </c>
      <c r="I85" s="22" t="s">
        <v>19</v>
      </c>
      <c r="J85" s="42">
        <f>IF(J14="","",J14)</f>
        <v>45495</v>
      </c>
      <c r="L85" s="25"/>
    </row>
    <row r="86" spans="2:65" s="1" customFormat="1" ht="14.25" customHeight="1">
      <c r="B86" s="25"/>
      <c r="L86" s="25"/>
    </row>
    <row r="87" spans="2:65" s="1" customFormat="1" ht="29.25" customHeight="1">
      <c r="B87" s="25"/>
      <c r="C87" s="22" t="s">
        <v>20</v>
      </c>
      <c r="F87" s="20" t="str">
        <f>E17</f>
        <v>Střední průmyslová škola Brno, Purkyňova 97</v>
      </c>
      <c r="I87" s="22" t="s">
        <v>24</v>
      </c>
      <c r="J87" s="23" t="str">
        <f>E23</f>
        <v>ELTIS ELEKTRO s.r.o.</v>
      </c>
      <c r="L87" s="25"/>
    </row>
    <row r="88" spans="2:65" s="1" customFormat="1" ht="15.4" customHeight="1">
      <c r="B88" s="25"/>
      <c r="C88" s="22" t="s">
        <v>23</v>
      </c>
      <c r="F88" s="20" t="str">
        <f>IF(E20="","",E20)</f>
        <v xml:space="preserve"> </v>
      </c>
      <c r="I88" s="22" t="s">
        <v>26</v>
      </c>
      <c r="J88" s="23" t="str">
        <f>E26</f>
        <v>Bc. Vít Nebenfűhr</v>
      </c>
      <c r="L88" s="25"/>
    </row>
    <row r="89" spans="2:65" s="1" customFormat="1" ht="10.35" customHeight="1">
      <c r="B89" s="25"/>
      <c r="L89" s="25"/>
    </row>
    <row r="90" spans="2:65" s="10" customFormat="1" ht="29.25" customHeight="1">
      <c r="B90" s="96"/>
      <c r="C90" s="97" t="s">
        <v>83</v>
      </c>
      <c r="D90" s="98" t="s">
        <v>47</v>
      </c>
      <c r="E90" s="98" t="s">
        <v>43</v>
      </c>
      <c r="F90" s="98" t="s">
        <v>44</v>
      </c>
      <c r="G90" s="98" t="s">
        <v>84</v>
      </c>
      <c r="H90" s="98" t="s">
        <v>85</v>
      </c>
      <c r="I90" s="98" t="s">
        <v>86</v>
      </c>
      <c r="J90" s="98" t="s">
        <v>79</v>
      </c>
      <c r="K90" s="99" t="s">
        <v>87</v>
      </c>
      <c r="L90" s="96"/>
      <c r="M90" s="48" t="s">
        <v>3</v>
      </c>
      <c r="N90" s="49" t="s">
        <v>32</v>
      </c>
      <c r="O90" s="49" t="s">
        <v>88</v>
      </c>
      <c r="P90" s="49" t="s">
        <v>89</v>
      </c>
      <c r="Q90" s="49" t="s">
        <v>90</v>
      </c>
      <c r="R90" s="49" t="s">
        <v>91</v>
      </c>
      <c r="S90" s="49" t="s">
        <v>92</v>
      </c>
      <c r="T90" s="50" t="s">
        <v>93</v>
      </c>
    </row>
    <row r="91" spans="2:65" s="1" customFormat="1" ht="22.9" customHeight="1">
      <c r="B91" s="25"/>
      <c r="C91" s="53" t="s">
        <v>94</v>
      </c>
      <c r="J91" s="100">
        <f>J92+J94+J110+J121+J129+J136</f>
        <v>0</v>
      </c>
      <c r="L91" s="25"/>
      <c r="M91" s="51"/>
      <c r="N91" s="43"/>
      <c r="O91" s="43"/>
      <c r="P91" s="101">
        <f>P92+P94+P110+P121+P129+P136</f>
        <v>0</v>
      </c>
      <c r="Q91" s="43"/>
      <c r="R91" s="101">
        <f>R92+R94+R110+R121+R129+R136</f>
        <v>0</v>
      </c>
      <c r="S91" s="43"/>
      <c r="T91" s="102">
        <f>T92+T94+T110+T121+T129+T136</f>
        <v>0</v>
      </c>
      <c r="AT91" s="13" t="s">
        <v>61</v>
      </c>
      <c r="AU91" s="13" t="s">
        <v>80</v>
      </c>
      <c r="BK91" s="103">
        <f>BK92+BK94+BK110+BK121+BK129+BK136</f>
        <v>0</v>
      </c>
    </row>
    <row r="92" spans="2:65" s="11" customFormat="1" ht="26.1" customHeight="1">
      <c r="B92" s="104"/>
      <c r="D92" s="105" t="s">
        <v>61</v>
      </c>
      <c r="E92" s="106" t="s">
        <v>118</v>
      </c>
      <c r="F92" s="106" t="s">
        <v>125</v>
      </c>
      <c r="J92" s="107">
        <f>J93</f>
        <v>0</v>
      </c>
      <c r="L92" s="104"/>
      <c r="M92" s="108"/>
      <c r="P92" s="109">
        <f>SUM(P93:P93)</f>
        <v>0</v>
      </c>
      <c r="R92" s="109">
        <f>SUM(R93:R93)</f>
        <v>0</v>
      </c>
      <c r="T92" s="110">
        <f>SUM(T93:T93)</f>
        <v>0</v>
      </c>
      <c r="AR92" s="105" t="s">
        <v>67</v>
      </c>
      <c r="AT92" s="111" t="s">
        <v>61</v>
      </c>
      <c r="AU92" s="111" t="s">
        <v>62</v>
      </c>
      <c r="AY92" s="105" t="s">
        <v>95</v>
      </c>
      <c r="BK92" s="112">
        <f>SUM(BK93:BK93)</f>
        <v>0</v>
      </c>
    </row>
    <row r="93" spans="2:65" s="1" customFormat="1" ht="24.4" customHeight="1">
      <c r="B93" s="113"/>
      <c r="C93" s="136" t="s">
        <v>67</v>
      </c>
      <c r="D93" s="136" t="s">
        <v>96</v>
      </c>
      <c r="E93" s="137" t="s">
        <v>126</v>
      </c>
      <c r="F93" s="138" t="s">
        <v>175</v>
      </c>
      <c r="G93" s="139" t="s">
        <v>98</v>
      </c>
      <c r="H93" s="140">
        <v>3360</v>
      </c>
      <c r="I93" s="149"/>
      <c r="J93" s="115">
        <f>ROUND(I93*H93,2)</f>
        <v>0</v>
      </c>
      <c r="K93" s="114"/>
      <c r="L93" s="25"/>
      <c r="M93" s="116" t="s">
        <v>3</v>
      </c>
      <c r="N93" s="117" t="s">
        <v>33</v>
      </c>
      <c r="O93" s="118">
        <v>0</v>
      </c>
      <c r="P93" s="118">
        <f t="shared" ref="P93" si="0">O93*H93</f>
        <v>0</v>
      </c>
      <c r="Q93" s="118">
        <v>0</v>
      </c>
      <c r="R93" s="118">
        <f t="shared" ref="R93" si="1">Q93*H93</f>
        <v>0</v>
      </c>
      <c r="S93" s="118">
        <v>0</v>
      </c>
      <c r="T93" s="119">
        <f t="shared" ref="T93" si="2">S93*H93</f>
        <v>0</v>
      </c>
      <c r="AR93" s="120" t="s">
        <v>97</v>
      </c>
      <c r="AT93" s="120" t="s">
        <v>96</v>
      </c>
      <c r="AU93" s="120" t="s">
        <v>67</v>
      </c>
      <c r="AY93" s="13" t="s">
        <v>95</v>
      </c>
      <c r="BE93" s="121">
        <f t="shared" ref="BE93" si="3">IF(N93="základní",J93,0)</f>
        <v>0</v>
      </c>
      <c r="BF93" s="121">
        <f t="shared" ref="BF93" si="4">IF(N93="snížená",J93,0)</f>
        <v>0</v>
      </c>
      <c r="BG93" s="121">
        <f t="shared" ref="BG93" si="5">IF(N93="zákl. přenesená",J93,0)</f>
        <v>0</v>
      </c>
      <c r="BH93" s="121">
        <f t="shared" ref="BH93" si="6">IF(N93="sníž. přenesená",J93,0)</f>
        <v>0</v>
      </c>
      <c r="BI93" s="121">
        <f t="shared" ref="BI93" si="7">IF(N93="nulová",J93,0)</f>
        <v>0</v>
      </c>
      <c r="BJ93" s="13" t="s">
        <v>67</v>
      </c>
      <c r="BK93" s="121">
        <f t="shared" ref="BK93" si="8">ROUND(I93*H93,2)</f>
        <v>0</v>
      </c>
      <c r="BL93" s="13" t="s">
        <v>97</v>
      </c>
      <c r="BM93" s="120" t="s">
        <v>68</v>
      </c>
    </row>
    <row r="94" spans="2:65" s="11" customFormat="1" ht="26.1" customHeight="1">
      <c r="B94" s="104"/>
      <c r="C94" s="141"/>
      <c r="D94" s="142" t="s">
        <v>61</v>
      </c>
      <c r="E94" s="143" t="s">
        <v>119</v>
      </c>
      <c r="F94" s="143" t="s">
        <v>177</v>
      </c>
      <c r="G94" s="141"/>
      <c r="H94" s="141"/>
      <c r="J94" s="107">
        <f>SUM(J95:J109)</f>
        <v>0</v>
      </c>
      <c r="L94" s="104"/>
      <c r="M94" s="108"/>
      <c r="P94" s="109">
        <f>SUM(P95:P109)</f>
        <v>0</v>
      </c>
      <c r="R94" s="109">
        <f>SUM(R95:R109)</f>
        <v>0</v>
      </c>
      <c r="T94" s="110">
        <f>SUM(T95:T109)</f>
        <v>0</v>
      </c>
      <c r="AR94" s="105" t="s">
        <v>67</v>
      </c>
      <c r="AT94" s="111" t="s">
        <v>61</v>
      </c>
      <c r="AU94" s="111" t="s">
        <v>62</v>
      </c>
      <c r="AY94" s="105" t="s">
        <v>95</v>
      </c>
      <c r="BK94" s="112">
        <f>SUM(BK95:BK109)</f>
        <v>0</v>
      </c>
    </row>
    <row r="95" spans="2:65" s="1" customFormat="1" ht="16.5" customHeight="1">
      <c r="B95" s="113"/>
      <c r="C95" s="136">
        <v>2</v>
      </c>
      <c r="D95" s="136" t="s">
        <v>96</v>
      </c>
      <c r="E95" s="137" t="s">
        <v>151</v>
      </c>
      <c r="F95" s="138" t="s">
        <v>187</v>
      </c>
      <c r="G95" s="139" t="s">
        <v>123</v>
      </c>
      <c r="H95" s="140">
        <v>4</v>
      </c>
      <c r="I95" s="149"/>
      <c r="J95" s="115">
        <f>ROUND(I95*H95,2)</f>
        <v>0</v>
      </c>
      <c r="K95" s="114"/>
      <c r="L95" s="25"/>
      <c r="M95" s="116" t="s">
        <v>3</v>
      </c>
      <c r="N95" s="117" t="s">
        <v>33</v>
      </c>
      <c r="O95" s="118">
        <v>0</v>
      </c>
      <c r="P95" s="118">
        <f t="shared" ref="P95:P109" si="9">O95*H95</f>
        <v>0</v>
      </c>
      <c r="Q95" s="118">
        <v>0</v>
      </c>
      <c r="R95" s="118">
        <f t="shared" ref="R95:R109" si="10">Q95*H95</f>
        <v>0</v>
      </c>
      <c r="S95" s="118">
        <v>0</v>
      </c>
      <c r="T95" s="119">
        <f t="shared" ref="T95:T109" si="11">S95*H95</f>
        <v>0</v>
      </c>
      <c r="AR95" s="120" t="s">
        <v>97</v>
      </c>
      <c r="AT95" s="120" t="s">
        <v>96</v>
      </c>
      <c r="AU95" s="120" t="s">
        <v>67</v>
      </c>
      <c r="AY95" s="13" t="s">
        <v>95</v>
      </c>
      <c r="BE95" s="121">
        <f t="shared" ref="BE95:BE109" si="12">IF(N95="základní",J95,0)</f>
        <v>0</v>
      </c>
      <c r="BF95" s="121">
        <f t="shared" ref="BF95:BF109" si="13">IF(N95="snížená",J95,0)</f>
        <v>0</v>
      </c>
      <c r="BG95" s="121">
        <f t="shared" ref="BG95:BG109" si="14">IF(N95="zákl. přenesená",J95,0)</f>
        <v>0</v>
      </c>
      <c r="BH95" s="121">
        <f t="shared" ref="BH95:BH109" si="15">IF(N95="sníž. přenesená",J95,0)</f>
        <v>0</v>
      </c>
      <c r="BI95" s="121">
        <f t="shared" ref="BI95:BI109" si="16">IF(N95="nulová",J95,0)</f>
        <v>0</v>
      </c>
      <c r="BJ95" s="13" t="s">
        <v>67</v>
      </c>
      <c r="BK95" s="121">
        <f t="shared" ref="BK95:BK109" si="17">ROUND(I95*H95,2)</f>
        <v>0</v>
      </c>
      <c r="BL95" s="13" t="s">
        <v>97</v>
      </c>
      <c r="BM95" s="120" t="s">
        <v>99</v>
      </c>
    </row>
    <row r="96" spans="2:65" s="1" customFormat="1" ht="16.5" customHeight="1">
      <c r="B96" s="113"/>
      <c r="C96" s="136">
        <v>3</v>
      </c>
      <c r="D96" s="136" t="s">
        <v>96</v>
      </c>
      <c r="E96" s="137" t="s">
        <v>152</v>
      </c>
      <c r="F96" s="138" t="s">
        <v>188</v>
      </c>
      <c r="G96" s="139" t="s">
        <v>123</v>
      </c>
      <c r="H96" s="140">
        <v>12</v>
      </c>
      <c r="I96" s="149"/>
      <c r="J96" s="115">
        <f t="shared" ref="J96:J109" si="18">ROUND(I96*H96,2)</f>
        <v>0</v>
      </c>
      <c r="K96" s="114"/>
      <c r="L96" s="25"/>
      <c r="M96" s="116"/>
      <c r="N96" s="117"/>
      <c r="O96" s="118"/>
      <c r="P96" s="118"/>
      <c r="Q96" s="118"/>
      <c r="R96" s="118"/>
      <c r="S96" s="118"/>
      <c r="T96" s="119"/>
      <c r="AR96" s="120"/>
      <c r="AT96" s="120"/>
      <c r="AU96" s="120"/>
      <c r="AY96" s="13"/>
      <c r="BE96" s="121"/>
      <c r="BF96" s="121"/>
      <c r="BG96" s="121"/>
      <c r="BH96" s="121"/>
      <c r="BI96" s="121"/>
      <c r="BJ96" s="13"/>
      <c r="BK96" s="121"/>
      <c r="BL96" s="13"/>
      <c r="BM96" s="120"/>
    </row>
    <row r="97" spans="2:65" s="1" customFormat="1" ht="16.5" customHeight="1">
      <c r="B97" s="113"/>
      <c r="C97" s="136">
        <v>4</v>
      </c>
      <c r="D97" s="136" t="s">
        <v>96</v>
      </c>
      <c r="E97" s="137" t="s">
        <v>156</v>
      </c>
      <c r="F97" s="138" t="s">
        <v>189</v>
      </c>
      <c r="G97" s="139" t="s">
        <v>123</v>
      </c>
      <c r="H97" s="140">
        <v>33</v>
      </c>
      <c r="I97" s="149"/>
      <c r="J97" s="115">
        <f t="shared" si="18"/>
        <v>0</v>
      </c>
      <c r="K97" s="114"/>
      <c r="L97" s="25"/>
      <c r="M97" s="116" t="s">
        <v>3</v>
      </c>
      <c r="N97" s="117" t="s">
        <v>33</v>
      </c>
      <c r="O97" s="118">
        <v>0</v>
      </c>
      <c r="P97" s="118">
        <f t="shared" si="9"/>
        <v>0</v>
      </c>
      <c r="Q97" s="118">
        <v>0</v>
      </c>
      <c r="R97" s="118">
        <f t="shared" si="10"/>
        <v>0</v>
      </c>
      <c r="S97" s="118">
        <v>0</v>
      </c>
      <c r="T97" s="119">
        <f t="shared" si="11"/>
        <v>0</v>
      </c>
      <c r="AR97" s="120" t="s">
        <v>97</v>
      </c>
      <c r="AT97" s="120" t="s">
        <v>96</v>
      </c>
      <c r="AU97" s="120" t="s">
        <v>67</v>
      </c>
      <c r="AY97" s="13" t="s">
        <v>95</v>
      </c>
      <c r="BE97" s="121">
        <f t="shared" si="12"/>
        <v>0</v>
      </c>
      <c r="BF97" s="121">
        <f t="shared" si="13"/>
        <v>0</v>
      </c>
      <c r="BG97" s="121">
        <f t="shared" si="14"/>
        <v>0</v>
      </c>
      <c r="BH97" s="121">
        <f t="shared" si="15"/>
        <v>0</v>
      </c>
      <c r="BI97" s="121">
        <f t="shared" si="16"/>
        <v>0</v>
      </c>
      <c r="BJ97" s="13" t="s">
        <v>67</v>
      </c>
      <c r="BK97" s="121">
        <f t="shared" si="17"/>
        <v>0</v>
      </c>
      <c r="BL97" s="13" t="s">
        <v>97</v>
      </c>
      <c r="BM97" s="120" t="s">
        <v>100</v>
      </c>
    </row>
    <row r="98" spans="2:65" s="1" customFormat="1" ht="16.5" customHeight="1">
      <c r="B98" s="113"/>
      <c r="C98" s="136">
        <v>5</v>
      </c>
      <c r="D98" s="136" t="s">
        <v>96</v>
      </c>
      <c r="E98" s="137" t="s">
        <v>157</v>
      </c>
      <c r="F98" s="138" t="s">
        <v>190</v>
      </c>
      <c r="G98" s="139" t="s">
        <v>123</v>
      </c>
      <c r="H98" s="140">
        <v>6</v>
      </c>
      <c r="I98" s="149"/>
      <c r="J98" s="115">
        <f t="shared" si="18"/>
        <v>0</v>
      </c>
      <c r="K98" s="114"/>
      <c r="L98" s="25"/>
      <c r="M98" s="116" t="s">
        <v>3</v>
      </c>
      <c r="N98" s="117" t="s">
        <v>33</v>
      </c>
      <c r="O98" s="118">
        <v>0</v>
      </c>
      <c r="P98" s="118">
        <f t="shared" si="9"/>
        <v>0</v>
      </c>
      <c r="Q98" s="118">
        <v>0</v>
      </c>
      <c r="R98" s="118">
        <f t="shared" si="10"/>
        <v>0</v>
      </c>
      <c r="S98" s="118">
        <v>0</v>
      </c>
      <c r="T98" s="119">
        <f t="shared" si="11"/>
        <v>0</v>
      </c>
      <c r="AR98" s="120" t="s">
        <v>97</v>
      </c>
      <c r="AT98" s="120" t="s">
        <v>96</v>
      </c>
      <c r="AU98" s="120" t="s">
        <v>67</v>
      </c>
      <c r="AY98" s="13" t="s">
        <v>95</v>
      </c>
      <c r="BE98" s="121">
        <f t="shared" si="12"/>
        <v>0</v>
      </c>
      <c r="BF98" s="121">
        <f t="shared" si="13"/>
        <v>0</v>
      </c>
      <c r="BG98" s="121">
        <f t="shared" si="14"/>
        <v>0</v>
      </c>
      <c r="BH98" s="121">
        <f t="shared" si="15"/>
        <v>0</v>
      </c>
      <c r="BI98" s="121">
        <f t="shared" si="16"/>
        <v>0</v>
      </c>
      <c r="BJ98" s="13" t="s">
        <v>67</v>
      </c>
      <c r="BK98" s="121">
        <f t="shared" si="17"/>
        <v>0</v>
      </c>
      <c r="BL98" s="13" t="s">
        <v>97</v>
      </c>
      <c r="BM98" s="120" t="s">
        <v>101</v>
      </c>
    </row>
    <row r="99" spans="2:65" s="1" customFormat="1" ht="16.5" customHeight="1">
      <c r="B99" s="113"/>
      <c r="C99" s="136">
        <v>6</v>
      </c>
      <c r="D99" s="136" t="s">
        <v>96</v>
      </c>
      <c r="E99" s="137" t="s">
        <v>158</v>
      </c>
      <c r="F99" s="138" t="s">
        <v>153</v>
      </c>
      <c r="G99" s="139" t="s">
        <v>123</v>
      </c>
      <c r="H99" s="140">
        <v>2850</v>
      </c>
      <c r="I99" s="149"/>
      <c r="J99" s="115">
        <f t="shared" si="18"/>
        <v>0</v>
      </c>
      <c r="K99" s="114"/>
      <c r="L99" s="25"/>
      <c r="M99" s="116" t="s">
        <v>3</v>
      </c>
      <c r="N99" s="117" t="s">
        <v>33</v>
      </c>
      <c r="O99" s="118">
        <v>0</v>
      </c>
      <c r="P99" s="118">
        <f t="shared" si="9"/>
        <v>0</v>
      </c>
      <c r="Q99" s="118">
        <v>0</v>
      </c>
      <c r="R99" s="118">
        <f t="shared" si="10"/>
        <v>0</v>
      </c>
      <c r="S99" s="118">
        <v>0</v>
      </c>
      <c r="T99" s="119">
        <f t="shared" si="11"/>
        <v>0</v>
      </c>
      <c r="AR99" s="120" t="s">
        <v>97</v>
      </c>
      <c r="AT99" s="120" t="s">
        <v>96</v>
      </c>
      <c r="AU99" s="120" t="s">
        <v>67</v>
      </c>
      <c r="AY99" s="13" t="s">
        <v>95</v>
      </c>
      <c r="BE99" s="121">
        <f t="shared" si="12"/>
        <v>0</v>
      </c>
      <c r="BF99" s="121">
        <f t="shared" si="13"/>
        <v>0</v>
      </c>
      <c r="BG99" s="121">
        <f t="shared" si="14"/>
        <v>0</v>
      </c>
      <c r="BH99" s="121">
        <f t="shared" si="15"/>
        <v>0</v>
      </c>
      <c r="BI99" s="121">
        <f t="shared" si="16"/>
        <v>0</v>
      </c>
      <c r="BJ99" s="13" t="s">
        <v>67</v>
      </c>
      <c r="BK99" s="121">
        <f t="shared" si="17"/>
        <v>0</v>
      </c>
      <c r="BL99" s="13" t="s">
        <v>97</v>
      </c>
      <c r="BM99" s="120" t="s">
        <v>102</v>
      </c>
    </row>
    <row r="100" spans="2:65" s="1" customFormat="1" ht="16.5" customHeight="1">
      <c r="B100" s="113"/>
      <c r="C100" s="136">
        <v>7</v>
      </c>
      <c r="D100" s="136" t="s">
        <v>96</v>
      </c>
      <c r="E100" s="137" t="s">
        <v>159</v>
      </c>
      <c r="F100" s="138" t="s">
        <v>154</v>
      </c>
      <c r="G100" s="139" t="s">
        <v>123</v>
      </c>
      <c r="H100" s="140">
        <v>3450</v>
      </c>
      <c r="I100" s="149"/>
      <c r="J100" s="115">
        <f t="shared" si="18"/>
        <v>0</v>
      </c>
      <c r="K100" s="114"/>
      <c r="L100" s="25"/>
      <c r="M100" s="116" t="s">
        <v>3</v>
      </c>
      <c r="N100" s="117" t="s">
        <v>33</v>
      </c>
      <c r="O100" s="118">
        <v>0</v>
      </c>
      <c r="P100" s="118">
        <f t="shared" si="9"/>
        <v>0</v>
      </c>
      <c r="Q100" s="118">
        <v>0</v>
      </c>
      <c r="R100" s="118">
        <f t="shared" si="10"/>
        <v>0</v>
      </c>
      <c r="S100" s="118">
        <v>0</v>
      </c>
      <c r="T100" s="119">
        <f t="shared" si="11"/>
        <v>0</v>
      </c>
      <c r="AR100" s="120" t="s">
        <v>97</v>
      </c>
      <c r="AT100" s="120" t="s">
        <v>96</v>
      </c>
      <c r="AU100" s="120" t="s">
        <v>67</v>
      </c>
      <c r="AY100" s="13" t="s">
        <v>95</v>
      </c>
      <c r="BE100" s="121">
        <f t="shared" si="12"/>
        <v>0</v>
      </c>
      <c r="BF100" s="121">
        <f t="shared" si="13"/>
        <v>0</v>
      </c>
      <c r="BG100" s="121">
        <f t="shared" si="14"/>
        <v>0</v>
      </c>
      <c r="BH100" s="121">
        <f t="shared" si="15"/>
        <v>0</v>
      </c>
      <c r="BI100" s="121">
        <f t="shared" si="16"/>
        <v>0</v>
      </c>
      <c r="BJ100" s="13" t="s">
        <v>67</v>
      </c>
      <c r="BK100" s="121">
        <f t="shared" si="17"/>
        <v>0</v>
      </c>
      <c r="BL100" s="13" t="s">
        <v>97</v>
      </c>
      <c r="BM100" s="120" t="s">
        <v>103</v>
      </c>
    </row>
    <row r="101" spans="2:65" s="1" customFormat="1" ht="16.5" customHeight="1">
      <c r="B101" s="113"/>
      <c r="C101" s="136">
        <v>8</v>
      </c>
      <c r="D101" s="136" t="s">
        <v>96</v>
      </c>
      <c r="E101" s="137" t="s">
        <v>160</v>
      </c>
      <c r="F101" s="138" t="s">
        <v>176</v>
      </c>
      <c r="G101" s="139" t="s">
        <v>98</v>
      </c>
      <c r="H101" s="140">
        <v>96</v>
      </c>
      <c r="I101" s="149"/>
      <c r="J101" s="115">
        <f t="shared" si="18"/>
        <v>0</v>
      </c>
      <c r="K101" s="114"/>
      <c r="L101" s="25"/>
      <c r="M101" s="116" t="s">
        <v>3</v>
      </c>
      <c r="N101" s="117" t="s">
        <v>33</v>
      </c>
      <c r="O101" s="118">
        <v>0</v>
      </c>
      <c r="P101" s="118">
        <f t="shared" si="9"/>
        <v>0</v>
      </c>
      <c r="Q101" s="118">
        <v>0</v>
      </c>
      <c r="R101" s="118">
        <f t="shared" si="10"/>
        <v>0</v>
      </c>
      <c r="S101" s="118">
        <v>0</v>
      </c>
      <c r="T101" s="119">
        <f t="shared" si="11"/>
        <v>0</v>
      </c>
      <c r="AR101" s="120" t="s">
        <v>97</v>
      </c>
      <c r="AT101" s="120" t="s">
        <v>96</v>
      </c>
      <c r="AU101" s="120" t="s">
        <v>67</v>
      </c>
      <c r="AY101" s="13" t="s">
        <v>95</v>
      </c>
      <c r="BE101" s="121">
        <f t="shared" si="12"/>
        <v>0</v>
      </c>
      <c r="BF101" s="121">
        <f t="shared" si="13"/>
        <v>0</v>
      </c>
      <c r="BG101" s="121">
        <f t="shared" si="14"/>
        <v>0</v>
      </c>
      <c r="BH101" s="121">
        <f t="shared" si="15"/>
        <v>0</v>
      </c>
      <c r="BI101" s="121">
        <f t="shared" si="16"/>
        <v>0</v>
      </c>
      <c r="BJ101" s="13" t="s">
        <v>67</v>
      </c>
      <c r="BK101" s="121">
        <f t="shared" si="17"/>
        <v>0</v>
      </c>
      <c r="BL101" s="13" t="s">
        <v>97</v>
      </c>
      <c r="BM101" s="120" t="s">
        <v>104</v>
      </c>
    </row>
    <row r="102" spans="2:65" s="1" customFormat="1" ht="16.5" customHeight="1">
      <c r="B102" s="113"/>
      <c r="C102" s="136">
        <v>9</v>
      </c>
      <c r="D102" s="136" t="s">
        <v>96</v>
      </c>
      <c r="E102" s="137" t="s">
        <v>161</v>
      </c>
      <c r="F102" s="138" t="s">
        <v>186</v>
      </c>
      <c r="G102" s="139" t="s">
        <v>98</v>
      </c>
      <c r="H102" s="140">
        <v>47</v>
      </c>
      <c r="I102" s="149"/>
      <c r="J102" s="115">
        <f t="shared" si="18"/>
        <v>0</v>
      </c>
      <c r="K102" s="114"/>
      <c r="L102" s="25"/>
      <c r="M102" s="116"/>
      <c r="N102" s="117"/>
      <c r="O102" s="118"/>
      <c r="P102" s="118"/>
      <c r="Q102" s="118"/>
      <c r="R102" s="118"/>
      <c r="S102" s="118"/>
      <c r="T102" s="119"/>
      <c r="AR102" s="120"/>
      <c r="AT102" s="120"/>
      <c r="AU102" s="120"/>
      <c r="AY102" s="13"/>
      <c r="BE102" s="121"/>
      <c r="BF102" s="121"/>
      <c r="BG102" s="121"/>
      <c r="BH102" s="121"/>
      <c r="BI102" s="121"/>
      <c r="BJ102" s="13"/>
      <c r="BK102" s="121"/>
      <c r="BL102" s="13"/>
      <c r="BM102" s="120"/>
    </row>
    <row r="103" spans="2:65" s="1" customFormat="1" ht="16.5" customHeight="1">
      <c r="B103" s="113"/>
      <c r="C103" s="136">
        <v>10</v>
      </c>
      <c r="D103" s="136" t="s">
        <v>96</v>
      </c>
      <c r="E103" s="137" t="s">
        <v>162</v>
      </c>
      <c r="F103" s="138" t="s">
        <v>127</v>
      </c>
      <c r="G103" s="139" t="s">
        <v>98</v>
      </c>
      <c r="H103" s="140">
        <v>106</v>
      </c>
      <c r="I103" s="149"/>
      <c r="J103" s="115">
        <f t="shared" si="18"/>
        <v>0</v>
      </c>
      <c r="K103" s="114"/>
      <c r="L103" s="25"/>
      <c r="M103" s="116" t="s">
        <v>3</v>
      </c>
      <c r="N103" s="117" t="s">
        <v>33</v>
      </c>
      <c r="O103" s="118">
        <v>0</v>
      </c>
      <c r="P103" s="118">
        <f t="shared" si="9"/>
        <v>0</v>
      </c>
      <c r="Q103" s="118">
        <v>0</v>
      </c>
      <c r="R103" s="118">
        <f t="shared" si="10"/>
        <v>0</v>
      </c>
      <c r="S103" s="118">
        <v>0</v>
      </c>
      <c r="T103" s="119">
        <f t="shared" si="11"/>
        <v>0</v>
      </c>
      <c r="AR103" s="120" t="s">
        <v>97</v>
      </c>
      <c r="AT103" s="120" t="s">
        <v>96</v>
      </c>
      <c r="AU103" s="120" t="s">
        <v>67</v>
      </c>
      <c r="AY103" s="13" t="s">
        <v>95</v>
      </c>
      <c r="BE103" s="121">
        <f t="shared" si="12"/>
        <v>0</v>
      </c>
      <c r="BF103" s="121">
        <f t="shared" si="13"/>
        <v>0</v>
      </c>
      <c r="BG103" s="121">
        <f t="shared" si="14"/>
        <v>0</v>
      </c>
      <c r="BH103" s="121">
        <f t="shared" si="15"/>
        <v>0</v>
      </c>
      <c r="BI103" s="121">
        <f t="shared" si="16"/>
        <v>0</v>
      </c>
      <c r="BJ103" s="13" t="s">
        <v>67</v>
      </c>
      <c r="BK103" s="121">
        <f t="shared" si="17"/>
        <v>0</v>
      </c>
      <c r="BL103" s="13" t="s">
        <v>97</v>
      </c>
      <c r="BM103" s="120" t="s">
        <v>105</v>
      </c>
    </row>
    <row r="104" spans="2:65" s="1" customFormat="1" ht="16.5" customHeight="1">
      <c r="B104" s="113"/>
      <c r="C104" s="136">
        <v>11</v>
      </c>
      <c r="D104" s="136" t="s">
        <v>96</v>
      </c>
      <c r="E104" s="137" t="s">
        <v>172</v>
      </c>
      <c r="F104" s="138" t="s">
        <v>173</v>
      </c>
      <c r="G104" s="139" t="s">
        <v>123</v>
      </c>
      <c r="H104" s="140">
        <v>1</v>
      </c>
      <c r="I104" s="149"/>
      <c r="J104" s="115">
        <f t="shared" si="18"/>
        <v>0</v>
      </c>
      <c r="K104" s="114"/>
      <c r="L104" s="25"/>
      <c r="M104" s="116"/>
      <c r="N104" s="117"/>
      <c r="O104" s="118"/>
      <c r="P104" s="118"/>
      <c r="Q104" s="118"/>
      <c r="R104" s="118"/>
      <c r="S104" s="118"/>
      <c r="T104" s="119"/>
      <c r="AR104" s="120"/>
      <c r="AT104" s="120"/>
      <c r="AU104" s="120"/>
      <c r="AY104" s="13"/>
      <c r="BE104" s="121"/>
      <c r="BF104" s="121"/>
      <c r="BG104" s="121"/>
      <c r="BH104" s="121"/>
      <c r="BI104" s="121"/>
      <c r="BJ104" s="13"/>
      <c r="BK104" s="121">
        <f t="shared" si="17"/>
        <v>0</v>
      </c>
      <c r="BL104" s="13"/>
      <c r="BM104" s="120"/>
    </row>
    <row r="105" spans="2:65" s="1" customFormat="1" ht="16.5" customHeight="1">
      <c r="B105" s="113"/>
      <c r="C105" s="136">
        <v>12</v>
      </c>
      <c r="D105" s="136" t="s">
        <v>96</v>
      </c>
      <c r="E105" s="137" t="s">
        <v>174</v>
      </c>
      <c r="F105" s="138" t="s">
        <v>234</v>
      </c>
      <c r="G105" s="139" t="s">
        <v>155</v>
      </c>
      <c r="H105" s="140">
        <v>12</v>
      </c>
      <c r="I105" s="149"/>
      <c r="J105" s="115">
        <f t="shared" si="18"/>
        <v>0</v>
      </c>
      <c r="K105" s="114"/>
      <c r="L105" s="25"/>
      <c r="M105" s="116"/>
      <c r="N105" s="117"/>
      <c r="O105" s="118"/>
      <c r="P105" s="118"/>
      <c r="Q105" s="118"/>
      <c r="R105" s="118"/>
      <c r="S105" s="118"/>
      <c r="T105" s="119"/>
      <c r="AR105" s="120"/>
      <c r="AT105" s="120"/>
      <c r="AU105" s="120"/>
      <c r="AY105" s="13"/>
      <c r="BE105" s="121"/>
      <c r="BF105" s="121"/>
      <c r="BG105" s="121"/>
      <c r="BH105" s="121"/>
      <c r="BI105" s="121"/>
      <c r="BJ105" s="13"/>
      <c r="BK105" s="121">
        <f t="shared" si="17"/>
        <v>0</v>
      </c>
      <c r="BL105" s="13"/>
      <c r="BM105" s="120"/>
    </row>
    <row r="106" spans="2:65" s="1" customFormat="1" ht="16.5" customHeight="1">
      <c r="B106" s="113"/>
      <c r="C106" s="136">
        <v>13</v>
      </c>
      <c r="D106" s="136" t="s">
        <v>96</v>
      </c>
      <c r="E106" s="137" t="s">
        <v>194</v>
      </c>
      <c r="F106" s="138" t="s">
        <v>203</v>
      </c>
      <c r="G106" s="139" t="s">
        <v>202</v>
      </c>
      <c r="H106" s="140">
        <v>12</v>
      </c>
      <c r="I106" s="149"/>
      <c r="J106" s="115">
        <f t="shared" si="18"/>
        <v>0</v>
      </c>
      <c r="K106" s="114"/>
      <c r="L106" s="25"/>
      <c r="M106" s="116"/>
      <c r="N106" s="117"/>
      <c r="O106" s="118"/>
      <c r="P106" s="118"/>
      <c r="Q106" s="118"/>
      <c r="R106" s="118"/>
      <c r="S106" s="118"/>
      <c r="T106" s="119"/>
      <c r="AR106" s="120"/>
      <c r="AT106" s="120"/>
      <c r="AU106" s="120"/>
      <c r="AY106" s="13"/>
      <c r="BE106" s="121"/>
      <c r="BF106" s="121"/>
      <c r="BG106" s="121"/>
      <c r="BH106" s="121"/>
      <c r="BI106" s="121"/>
      <c r="BJ106" s="13"/>
      <c r="BK106" s="121"/>
      <c r="BL106" s="13"/>
      <c r="BM106" s="120"/>
    </row>
    <row r="107" spans="2:65" s="1" customFormat="1" ht="16.5" customHeight="1">
      <c r="B107" s="113"/>
      <c r="C107" s="136">
        <v>14</v>
      </c>
      <c r="D107" s="136" t="s">
        <v>96</v>
      </c>
      <c r="E107" s="137" t="s">
        <v>195</v>
      </c>
      <c r="F107" s="138" t="s">
        <v>192</v>
      </c>
      <c r="G107" s="139" t="s">
        <v>122</v>
      </c>
      <c r="H107" s="140">
        <v>8</v>
      </c>
      <c r="I107" s="149"/>
      <c r="J107" s="115">
        <f t="shared" si="18"/>
        <v>0</v>
      </c>
      <c r="K107" s="114"/>
      <c r="L107" s="25"/>
      <c r="M107" s="116"/>
      <c r="N107" s="117"/>
      <c r="O107" s="118"/>
      <c r="P107" s="118"/>
      <c r="Q107" s="118"/>
      <c r="R107" s="118"/>
      <c r="S107" s="118"/>
      <c r="T107" s="119"/>
      <c r="AR107" s="120"/>
      <c r="AT107" s="120"/>
      <c r="AU107" s="120"/>
      <c r="AY107" s="13"/>
      <c r="BE107" s="121"/>
      <c r="BF107" s="121"/>
      <c r="BG107" s="121"/>
      <c r="BH107" s="121"/>
      <c r="BI107" s="121"/>
      <c r="BJ107" s="13"/>
      <c r="BK107" s="121">
        <f t="shared" si="17"/>
        <v>0</v>
      </c>
      <c r="BL107" s="13"/>
      <c r="BM107" s="120"/>
    </row>
    <row r="108" spans="2:65" s="1" customFormat="1" ht="16.5" customHeight="1">
      <c r="B108" s="113"/>
      <c r="C108" s="136">
        <v>15</v>
      </c>
      <c r="D108" s="136" t="s">
        <v>96</v>
      </c>
      <c r="E108" s="137" t="s">
        <v>204</v>
      </c>
      <c r="F108" s="138" t="s">
        <v>206</v>
      </c>
      <c r="G108" s="139" t="s">
        <v>122</v>
      </c>
      <c r="H108" s="140">
        <v>126</v>
      </c>
      <c r="I108" s="149"/>
      <c r="J108" s="115">
        <f t="shared" si="18"/>
        <v>0</v>
      </c>
      <c r="K108" s="114"/>
      <c r="L108" s="25"/>
      <c r="M108" s="116"/>
      <c r="N108" s="117"/>
      <c r="O108" s="118"/>
      <c r="P108" s="118"/>
      <c r="Q108" s="118"/>
      <c r="R108" s="118"/>
      <c r="S108" s="118"/>
      <c r="T108" s="119"/>
      <c r="AR108" s="120"/>
      <c r="AT108" s="120"/>
      <c r="AU108" s="120"/>
      <c r="AY108" s="13"/>
      <c r="BE108" s="121"/>
      <c r="BF108" s="121"/>
      <c r="BG108" s="121"/>
      <c r="BH108" s="121"/>
      <c r="BI108" s="121"/>
      <c r="BJ108" s="13"/>
      <c r="BK108" s="121"/>
      <c r="BL108" s="13"/>
      <c r="BM108" s="120"/>
    </row>
    <row r="109" spans="2:65" s="1" customFormat="1" ht="16.5" customHeight="1">
      <c r="B109" s="113"/>
      <c r="C109" s="136">
        <v>16</v>
      </c>
      <c r="D109" s="136" t="s">
        <v>96</v>
      </c>
      <c r="E109" s="137" t="s">
        <v>205</v>
      </c>
      <c r="F109" s="138" t="s">
        <v>207</v>
      </c>
      <c r="G109" s="139" t="s">
        <v>122</v>
      </c>
      <c r="H109" s="140">
        <v>28</v>
      </c>
      <c r="I109" s="149"/>
      <c r="J109" s="115">
        <f t="shared" si="18"/>
        <v>0</v>
      </c>
      <c r="K109" s="114"/>
      <c r="L109" s="25"/>
      <c r="M109" s="116" t="s">
        <v>3</v>
      </c>
      <c r="N109" s="117" t="s">
        <v>33</v>
      </c>
      <c r="O109" s="118">
        <v>0</v>
      </c>
      <c r="P109" s="118">
        <f t="shared" si="9"/>
        <v>0</v>
      </c>
      <c r="Q109" s="118">
        <v>0</v>
      </c>
      <c r="R109" s="118">
        <f t="shared" si="10"/>
        <v>0</v>
      </c>
      <c r="S109" s="118">
        <v>0</v>
      </c>
      <c r="T109" s="119">
        <f t="shared" si="11"/>
        <v>0</v>
      </c>
      <c r="AR109" s="120" t="s">
        <v>97</v>
      </c>
      <c r="AT109" s="120" t="s">
        <v>96</v>
      </c>
      <c r="AU109" s="120" t="s">
        <v>67</v>
      </c>
      <c r="AY109" s="13" t="s">
        <v>95</v>
      </c>
      <c r="BE109" s="121">
        <f t="shared" si="12"/>
        <v>0</v>
      </c>
      <c r="BF109" s="121">
        <f t="shared" si="13"/>
        <v>0</v>
      </c>
      <c r="BG109" s="121">
        <f t="shared" si="14"/>
        <v>0</v>
      </c>
      <c r="BH109" s="121">
        <f t="shared" si="15"/>
        <v>0</v>
      </c>
      <c r="BI109" s="121">
        <f t="shared" si="16"/>
        <v>0</v>
      </c>
      <c r="BJ109" s="13" t="s">
        <v>67</v>
      </c>
      <c r="BK109" s="121">
        <f t="shared" si="17"/>
        <v>0</v>
      </c>
      <c r="BL109" s="13" t="s">
        <v>97</v>
      </c>
      <c r="BM109" s="120" t="s">
        <v>106</v>
      </c>
    </row>
    <row r="110" spans="2:65" s="11" customFormat="1" ht="25.5" customHeight="1">
      <c r="B110" s="104"/>
      <c r="C110" s="141"/>
      <c r="D110" s="142" t="s">
        <v>61</v>
      </c>
      <c r="E110" s="143" t="s">
        <v>120</v>
      </c>
      <c r="F110" s="143" t="s">
        <v>167</v>
      </c>
      <c r="G110" s="141"/>
      <c r="H110" s="141"/>
      <c r="J110" s="107">
        <f>SUM(J111:J120)</f>
        <v>0</v>
      </c>
      <c r="L110" s="104"/>
      <c r="M110" s="108"/>
      <c r="P110" s="109">
        <f>P120</f>
        <v>0</v>
      </c>
      <c r="R110" s="109">
        <f>R120</f>
        <v>0</v>
      </c>
      <c r="T110" s="110">
        <f>T120</f>
        <v>0</v>
      </c>
      <c r="AR110" s="105" t="s">
        <v>67</v>
      </c>
      <c r="AT110" s="111" t="s">
        <v>61</v>
      </c>
      <c r="AU110" s="111" t="s">
        <v>62</v>
      </c>
      <c r="AY110" s="105" t="s">
        <v>95</v>
      </c>
      <c r="BK110" s="112">
        <f>BK120</f>
        <v>0</v>
      </c>
    </row>
    <row r="111" spans="2:65" s="11" customFormat="1" ht="16.5" customHeight="1">
      <c r="B111" s="104"/>
      <c r="C111" s="136">
        <v>17</v>
      </c>
      <c r="D111" s="136" t="s">
        <v>96</v>
      </c>
      <c r="E111" s="137" t="s">
        <v>128</v>
      </c>
      <c r="F111" s="138" t="s">
        <v>212</v>
      </c>
      <c r="G111" s="139" t="s">
        <v>123</v>
      </c>
      <c r="H111" s="140">
        <v>16</v>
      </c>
      <c r="I111" s="149"/>
      <c r="J111" s="115">
        <f>ROUND(I111*H111,2)</f>
        <v>0</v>
      </c>
      <c r="K111" s="114"/>
      <c r="L111" s="104"/>
      <c r="M111" s="108"/>
      <c r="P111" s="109"/>
      <c r="R111" s="109"/>
      <c r="T111" s="110"/>
      <c r="AR111" s="105"/>
      <c r="AT111" s="111"/>
      <c r="AU111" s="111"/>
      <c r="AY111" s="105"/>
      <c r="BK111" s="112"/>
    </row>
    <row r="112" spans="2:65" s="11" customFormat="1" ht="16.5" customHeight="1">
      <c r="B112" s="104"/>
      <c r="C112" s="136">
        <v>18</v>
      </c>
      <c r="D112" s="136" t="s">
        <v>96</v>
      </c>
      <c r="E112" s="137" t="s">
        <v>129</v>
      </c>
      <c r="F112" s="138" t="s">
        <v>226</v>
      </c>
      <c r="G112" s="139" t="s">
        <v>123</v>
      </c>
      <c r="H112" s="140">
        <v>15</v>
      </c>
      <c r="I112" s="149"/>
      <c r="J112" s="115">
        <f t="shared" ref="J112:J120" si="19">ROUND(I112*H112,2)</f>
        <v>0</v>
      </c>
      <c r="K112" s="114"/>
      <c r="L112" s="104"/>
      <c r="M112" s="108"/>
      <c r="P112" s="109"/>
      <c r="R112" s="109"/>
      <c r="T112" s="110"/>
      <c r="AR112" s="105"/>
      <c r="AT112" s="111"/>
      <c r="AU112" s="111"/>
      <c r="AY112" s="105"/>
      <c r="BK112" s="112"/>
    </row>
    <row r="113" spans="2:65" s="11" customFormat="1" ht="16.5" customHeight="1">
      <c r="B113" s="104"/>
      <c r="C113" s="136">
        <v>19</v>
      </c>
      <c r="D113" s="136" t="s">
        <v>96</v>
      </c>
      <c r="E113" s="137" t="s">
        <v>130</v>
      </c>
      <c r="F113" s="138" t="s">
        <v>164</v>
      </c>
      <c r="G113" s="139" t="s">
        <v>123</v>
      </c>
      <c r="H113" s="140">
        <v>11</v>
      </c>
      <c r="I113" s="149"/>
      <c r="J113" s="115">
        <f t="shared" si="19"/>
        <v>0</v>
      </c>
      <c r="K113" s="114"/>
      <c r="L113" s="104"/>
      <c r="M113" s="108"/>
      <c r="P113" s="109"/>
      <c r="R113" s="109"/>
      <c r="T113" s="110"/>
      <c r="AR113" s="105"/>
      <c r="AT113" s="111"/>
      <c r="AU113" s="111"/>
      <c r="AY113" s="105"/>
      <c r="BK113" s="112"/>
    </row>
    <row r="114" spans="2:65" s="11" customFormat="1" ht="16.5" customHeight="1">
      <c r="B114" s="104"/>
      <c r="C114" s="136">
        <v>20</v>
      </c>
      <c r="D114" s="136" t="s">
        <v>96</v>
      </c>
      <c r="E114" s="137" t="s">
        <v>181</v>
      </c>
      <c r="F114" s="138" t="s">
        <v>165</v>
      </c>
      <c r="G114" s="139" t="s">
        <v>123</v>
      </c>
      <c r="H114" s="140">
        <v>32</v>
      </c>
      <c r="I114" s="149"/>
      <c r="J114" s="115">
        <f t="shared" si="19"/>
        <v>0</v>
      </c>
      <c r="K114" s="114"/>
      <c r="L114" s="104"/>
      <c r="M114" s="108"/>
      <c r="P114" s="109"/>
      <c r="R114" s="109"/>
      <c r="T114" s="110"/>
      <c r="AR114" s="105"/>
      <c r="AT114" s="111"/>
      <c r="AU114" s="111"/>
      <c r="AY114" s="105"/>
      <c r="BK114" s="112"/>
    </row>
    <row r="115" spans="2:65" s="11" customFormat="1" ht="16.5" customHeight="1">
      <c r="B115" s="104"/>
      <c r="C115" s="136">
        <v>21</v>
      </c>
      <c r="D115" s="136" t="s">
        <v>96</v>
      </c>
      <c r="E115" s="137" t="s">
        <v>182</v>
      </c>
      <c r="F115" s="138" t="s">
        <v>166</v>
      </c>
      <c r="G115" s="139" t="s">
        <v>123</v>
      </c>
      <c r="H115" s="140">
        <v>1</v>
      </c>
      <c r="I115" s="149"/>
      <c r="J115" s="115">
        <f t="shared" si="19"/>
        <v>0</v>
      </c>
      <c r="K115" s="114"/>
      <c r="L115" s="104"/>
      <c r="M115" s="108"/>
      <c r="P115" s="109"/>
      <c r="R115" s="109"/>
      <c r="T115" s="110"/>
      <c r="AR115" s="105"/>
      <c r="AT115" s="111"/>
      <c r="AU115" s="111"/>
      <c r="AY115" s="105"/>
      <c r="BK115" s="112"/>
    </row>
    <row r="116" spans="2:65" s="11" customFormat="1" ht="31.7" customHeight="1">
      <c r="B116" s="104"/>
      <c r="C116" s="136">
        <v>22</v>
      </c>
      <c r="D116" s="136" t="s">
        <v>96</v>
      </c>
      <c r="E116" s="137" t="s">
        <v>183</v>
      </c>
      <c r="F116" s="138" t="s">
        <v>193</v>
      </c>
      <c r="G116" s="139" t="s">
        <v>123</v>
      </c>
      <c r="H116" s="140">
        <v>1</v>
      </c>
      <c r="I116" s="149"/>
      <c r="J116" s="115">
        <f t="shared" si="19"/>
        <v>0</v>
      </c>
      <c r="K116" s="114"/>
      <c r="L116" s="104"/>
      <c r="M116" s="108"/>
      <c r="P116" s="109"/>
      <c r="R116" s="109"/>
      <c r="T116" s="110"/>
      <c r="AR116" s="105"/>
      <c r="AT116" s="111"/>
      <c r="AU116" s="111"/>
      <c r="AY116" s="105"/>
      <c r="BK116" s="112"/>
    </row>
    <row r="117" spans="2:65" s="11" customFormat="1" ht="16.5" customHeight="1">
      <c r="B117" s="104"/>
      <c r="C117" s="136">
        <v>23</v>
      </c>
      <c r="D117" s="136" t="s">
        <v>96</v>
      </c>
      <c r="E117" s="137" t="s">
        <v>131</v>
      </c>
      <c r="F117" s="138" t="s">
        <v>163</v>
      </c>
      <c r="G117" s="139" t="s">
        <v>123</v>
      </c>
      <c r="H117" s="140">
        <v>384</v>
      </c>
      <c r="I117" s="149"/>
      <c r="J117" s="115">
        <f t="shared" si="19"/>
        <v>0</v>
      </c>
      <c r="K117" s="114"/>
      <c r="L117" s="104"/>
      <c r="M117" s="108"/>
      <c r="P117" s="109"/>
      <c r="R117" s="109"/>
      <c r="T117" s="110"/>
      <c r="AR117" s="105"/>
      <c r="AT117" s="111"/>
      <c r="AU117" s="111"/>
      <c r="AY117" s="105"/>
      <c r="BK117" s="112"/>
    </row>
    <row r="118" spans="2:65" s="11" customFormat="1" ht="16.5" customHeight="1">
      <c r="B118" s="104"/>
      <c r="C118" s="136">
        <v>24</v>
      </c>
      <c r="D118" s="136" t="s">
        <v>96</v>
      </c>
      <c r="E118" s="137" t="s">
        <v>132</v>
      </c>
      <c r="F118" s="138" t="s">
        <v>191</v>
      </c>
      <c r="G118" s="139" t="s">
        <v>123</v>
      </c>
      <c r="H118" s="140">
        <v>192</v>
      </c>
      <c r="I118" s="149"/>
      <c r="J118" s="115">
        <f t="shared" si="19"/>
        <v>0</v>
      </c>
      <c r="K118" s="114"/>
      <c r="L118" s="104"/>
      <c r="M118" s="108"/>
      <c r="P118" s="109"/>
      <c r="R118" s="109"/>
      <c r="T118" s="110"/>
      <c r="AR118" s="105"/>
      <c r="AT118" s="111"/>
      <c r="AU118" s="111"/>
      <c r="AY118" s="105"/>
      <c r="BK118" s="112"/>
    </row>
    <row r="119" spans="2:65" s="11" customFormat="1" ht="16.5" customHeight="1">
      <c r="B119" s="104"/>
      <c r="C119" s="136">
        <v>25</v>
      </c>
      <c r="D119" s="136" t="s">
        <v>96</v>
      </c>
      <c r="E119" s="137" t="s">
        <v>133</v>
      </c>
      <c r="F119" s="138" t="s">
        <v>199</v>
      </c>
      <c r="G119" s="139" t="s">
        <v>123</v>
      </c>
      <c r="H119" s="140">
        <v>1</v>
      </c>
      <c r="I119" s="149"/>
      <c r="J119" s="115">
        <f t="shared" si="19"/>
        <v>0</v>
      </c>
      <c r="K119" s="114"/>
      <c r="L119" s="104"/>
      <c r="M119" s="108"/>
      <c r="P119" s="109"/>
      <c r="R119" s="109"/>
      <c r="T119" s="110"/>
      <c r="AR119" s="105"/>
      <c r="AT119" s="111"/>
      <c r="AU119" s="111"/>
      <c r="AY119" s="105"/>
      <c r="BK119" s="112"/>
    </row>
    <row r="120" spans="2:65" s="1" customFormat="1" ht="16.5" customHeight="1">
      <c r="B120" s="113"/>
      <c r="C120" s="136">
        <v>26</v>
      </c>
      <c r="D120" s="136" t="s">
        <v>96</v>
      </c>
      <c r="E120" s="137" t="s">
        <v>134</v>
      </c>
      <c r="F120" s="138" t="s">
        <v>210</v>
      </c>
      <c r="G120" s="139" t="s">
        <v>123</v>
      </c>
      <c r="H120" s="140">
        <v>66</v>
      </c>
      <c r="I120" s="149"/>
      <c r="J120" s="115">
        <f t="shared" si="19"/>
        <v>0</v>
      </c>
      <c r="K120" s="114"/>
      <c r="L120" s="25"/>
      <c r="M120" s="116" t="s">
        <v>3</v>
      </c>
      <c r="N120" s="117" t="s">
        <v>33</v>
      </c>
      <c r="O120" s="118">
        <v>0</v>
      </c>
      <c r="P120" s="118">
        <f>O120*H120</f>
        <v>0</v>
      </c>
      <c r="Q120" s="118">
        <v>0</v>
      </c>
      <c r="R120" s="118">
        <f>Q120*H120</f>
        <v>0</v>
      </c>
      <c r="S120" s="118">
        <v>0</v>
      </c>
      <c r="T120" s="119">
        <f>S120*H120</f>
        <v>0</v>
      </c>
      <c r="AR120" s="120" t="s">
        <v>97</v>
      </c>
      <c r="AT120" s="120" t="s">
        <v>96</v>
      </c>
      <c r="AU120" s="120" t="s">
        <v>67</v>
      </c>
      <c r="AY120" s="13" t="s">
        <v>95</v>
      </c>
      <c r="BE120" s="121">
        <f>IF(N120="základní",J120,0)</f>
        <v>0</v>
      </c>
      <c r="BF120" s="121">
        <f>IF(N120="snížená",J120,0)</f>
        <v>0</v>
      </c>
      <c r="BG120" s="121">
        <f>IF(N120="zákl. přenesená",J120,0)</f>
        <v>0</v>
      </c>
      <c r="BH120" s="121">
        <f>IF(N120="sníž. přenesená",J120,0)</f>
        <v>0</v>
      </c>
      <c r="BI120" s="121">
        <f>IF(N120="nulová",J120,0)</f>
        <v>0</v>
      </c>
      <c r="BJ120" s="13" t="s">
        <v>67</v>
      </c>
      <c r="BK120" s="121">
        <f>ROUND(I120*H120,2)</f>
        <v>0</v>
      </c>
      <c r="BL120" s="13" t="s">
        <v>97</v>
      </c>
      <c r="BM120" s="120" t="s">
        <v>107</v>
      </c>
    </row>
    <row r="121" spans="2:65" s="11" customFormat="1" ht="25.5" customHeight="1">
      <c r="B121" s="104"/>
      <c r="C121" s="141"/>
      <c r="D121" s="142" t="s">
        <v>61</v>
      </c>
      <c r="E121" s="143" t="s">
        <v>121</v>
      </c>
      <c r="F121" s="143" t="s">
        <v>169</v>
      </c>
      <c r="G121" s="139"/>
      <c r="H121" s="140"/>
      <c r="I121" s="115"/>
      <c r="J121" s="107">
        <f>SUM(J122:J128)</f>
        <v>0</v>
      </c>
      <c r="L121" s="104"/>
      <c r="M121" s="108"/>
      <c r="P121" s="109">
        <f>SUM(P122:P128)</f>
        <v>0</v>
      </c>
      <c r="R121" s="109">
        <f>SUM(R122:R128)</f>
        <v>0</v>
      </c>
      <c r="T121" s="110">
        <f>SUM(T122:T128)</f>
        <v>0</v>
      </c>
      <c r="AR121" s="105" t="s">
        <v>67</v>
      </c>
      <c r="AT121" s="111" t="s">
        <v>61</v>
      </c>
      <c r="AU121" s="111" t="s">
        <v>62</v>
      </c>
      <c r="AY121" s="105" t="s">
        <v>95</v>
      </c>
      <c r="BK121" s="112">
        <f>SUM(BK122:BK128)</f>
        <v>0</v>
      </c>
    </row>
    <row r="122" spans="2:65" s="1" customFormat="1" ht="16.5" customHeight="1">
      <c r="B122" s="113"/>
      <c r="C122" s="144">
        <v>27</v>
      </c>
      <c r="D122" s="144" t="s">
        <v>96</v>
      </c>
      <c r="E122" s="145" t="s">
        <v>135</v>
      </c>
      <c r="F122" s="146" t="s">
        <v>227</v>
      </c>
      <c r="G122" s="147" t="s">
        <v>123</v>
      </c>
      <c r="H122" s="148">
        <v>2</v>
      </c>
      <c r="I122" s="150"/>
      <c r="J122" s="130">
        <f>ROUND(I122*H122,2)</f>
        <v>0</v>
      </c>
      <c r="K122" s="114"/>
      <c r="L122" s="25"/>
      <c r="M122" s="116" t="s">
        <v>3</v>
      </c>
      <c r="N122" s="117" t="s">
        <v>33</v>
      </c>
      <c r="O122" s="118">
        <v>0</v>
      </c>
      <c r="P122" s="118">
        <f t="shared" ref="P122:P128" si="20">O122*H122</f>
        <v>0</v>
      </c>
      <c r="Q122" s="118">
        <v>0</v>
      </c>
      <c r="R122" s="118">
        <f t="shared" ref="R122:R128" si="21">Q122*H122</f>
        <v>0</v>
      </c>
      <c r="S122" s="118">
        <v>0</v>
      </c>
      <c r="T122" s="119">
        <f t="shared" ref="T122:T128" si="22">S122*H122</f>
        <v>0</v>
      </c>
      <c r="AR122" s="120" t="s">
        <v>97</v>
      </c>
      <c r="AT122" s="120" t="s">
        <v>96</v>
      </c>
      <c r="AU122" s="120" t="s">
        <v>67</v>
      </c>
      <c r="AY122" s="13" t="s">
        <v>95</v>
      </c>
      <c r="BE122" s="121">
        <f t="shared" ref="BE122:BE128" si="23">IF(N122="základní",J122,0)</f>
        <v>0</v>
      </c>
      <c r="BF122" s="121">
        <f t="shared" ref="BF122:BF128" si="24">IF(N122="snížená",J122,0)</f>
        <v>0</v>
      </c>
      <c r="BG122" s="121">
        <f t="shared" ref="BG122:BG128" si="25">IF(N122="zákl. přenesená",J122,0)</f>
        <v>0</v>
      </c>
      <c r="BH122" s="121">
        <f t="shared" ref="BH122:BH128" si="26">IF(N122="sníž. přenesená",J122,0)</f>
        <v>0</v>
      </c>
      <c r="BI122" s="121">
        <f t="shared" ref="BI122:BI128" si="27">IF(N122="nulová",J122,0)</f>
        <v>0</v>
      </c>
      <c r="BJ122" s="13" t="s">
        <v>67</v>
      </c>
      <c r="BK122" s="121">
        <f t="shared" ref="BK122:BK128" si="28">ROUND(I122*H122,2)</f>
        <v>0</v>
      </c>
      <c r="BL122" s="13" t="s">
        <v>97</v>
      </c>
      <c r="BM122" s="120" t="s">
        <v>109</v>
      </c>
    </row>
    <row r="123" spans="2:65" s="1" customFormat="1" ht="16.5" customHeight="1">
      <c r="B123" s="113"/>
      <c r="C123" s="144">
        <v>28</v>
      </c>
      <c r="D123" s="144" t="s">
        <v>96</v>
      </c>
      <c r="E123" s="145" t="s">
        <v>184</v>
      </c>
      <c r="F123" s="146" t="s">
        <v>228</v>
      </c>
      <c r="G123" s="147" t="s">
        <v>123</v>
      </c>
      <c r="H123" s="148">
        <v>2</v>
      </c>
      <c r="I123" s="150"/>
      <c r="J123" s="130">
        <f t="shared" ref="J123:J128" si="29">ROUND(I123*H123,2)</f>
        <v>0</v>
      </c>
      <c r="K123" s="114"/>
      <c r="L123" s="25"/>
      <c r="M123" s="116" t="s">
        <v>3</v>
      </c>
      <c r="N123" s="117" t="s">
        <v>33</v>
      </c>
      <c r="O123" s="118">
        <v>0</v>
      </c>
      <c r="P123" s="118">
        <f t="shared" si="20"/>
        <v>0</v>
      </c>
      <c r="Q123" s="118">
        <v>0</v>
      </c>
      <c r="R123" s="118">
        <f t="shared" si="21"/>
        <v>0</v>
      </c>
      <c r="S123" s="118">
        <v>0</v>
      </c>
      <c r="T123" s="119">
        <f t="shared" si="22"/>
        <v>0</v>
      </c>
      <c r="AR123" s="120" t="s">
        <v>97</v>
      </c>
      <c r="AT123" s="120" t="s">
        <v>96</v>
      </c>
      <c r="AU123" s="120" t="s">
        <v>67</v>
      </c>
      <c r="AY123" s="13" t="s">
        <v>95</v>
      </c>
      <c r="BE123" s="121">
        <f t="shared" si="23"/>
        <v>0</v>
      </c>
      <c r="BF123" s="121">
        <f t="shared" si="24"/>
        <v>0</v>
      </c>
      <c r="BG123" s="121">
        <f t="shared" si="25"/>
        <v>0</v>
      </c>
      <c r="BH123" s="121">
        <f t="shared" si="26"/>
        <v>0</v>
      </c>
      <c r="BI123" s="121">
        <f t="shared" si="27"/>
        <v>0</v>
      </c>
      <c r="BJ123" s="13" t="s">
        <v>67</v>
      </c>
      <c r="BK123" s="121">
        <f t="shared" si="28"/>
        <v>0</v>
      </c>
      <c r="BL123" s="13" t="s">
        <v>97</v>
      </c>
      <c r="BM123" s="120" t="s">
        <v>110</v>
      </c>
    </row>
    <row r="124" spans="2:65" s="1" customFormat="1" ht="16.5" customHeight="1">
      <c r="B124" s="113"/>
      <c r="C124" s="144">
        <v>29</v>
      </c>
      <c r="D124" s="144" t="s">
        <v>96</v>
      </c>
      <c r="E124" s="145" t="s">
        <v>185</v>
      </c>
      <c r="F124" s="146" t="s">
        <v>218</v>
      </c>
      <c r="G124" s="147" t="s">
        <v>123</v>
      </c>
      <c r="H124" s="148">
        <v>2</v>
      </c>
      <c r="I124" s="150"/>
      <c r="J124" s="130">
        <f t="shared" si="29"/>
        <v>0</v>
      </c>
      <c r="K124" s="114"/>
      <c r="L124" s="25"/>
      <c r="M124" s="116" t="s">
        <v>3</v>
      </c>
      <c r="N124" s="117" t="s">
        <v>33</v>
      </c>
      <c r="O124" s="118">
        <v>0</v>
      </c>
      <c r="P124" s="118">
        <f t="shared" si="20"/>
        <v>0</v>
      </c>
      <c r="Q124" s="118">
        <v>0</v>
      </c>
      <c r="R124" s="118">
        <f t="shared" si="21"/>
        <v>0</v>
      </c>
      <c r="S124" s="118">
        <v>0</v>
      </c>
      <c r="T124" s="119">
        <f t="shared" si="22"/>
        <v>0</v>
      </c>
      <c r="AR124" s="120" t="s">
        <v>97</v>
      </c>
      <c r="AT124" s="120" t="s">
        <v>96</v>
      </c>
      <c r="AU124" s="120" t="s">
        <v>67</v>
      </c>
      <c r="AY124" s="13" t="s">
        <v>95</v>
      </c>
      <c r="BE124" s="121">
        <f t="shared" si="23"/>
        <v>0</v>
      </c>
      <c r="BF124" s="121">
        <f t="shared" si="24"/>
        <v>0</v>
      </c>
      <c r="BG124" s="121">
        <f t="shared" si="25"/>
        <v>0</v>
      </c>
      <c r="BH124" s="121">
        <f t="shared" si="26"/>
        <v>0</v>
      </c>
      <c r="BI124" s="121">
        <f t="shared" si="27"/>
        <v>0</v>
      </c>
      <c r="BJ124" s="13" t="s">
        <v>67</v>
      </c>
      <c r="BK124" s="121">
        <f t="shared" si="28"/>
        <v>0</v>
      </c>
      <c r="BL124" s="13" t="s">
        <v>97</v>
      </c>
      <c r="BM124" s="120" t="s">
        <v>111</v>
      </c>
    </row>
    <row r="125" spans="2:65" s="1" customFormat="1" ht="16.5" customHeight="1">
      <c r="B125" s="113"/>
      <c r="C125" s="144">
        <v>30</v>
      </c>
      <c r="D125" s="144" t="s">
        <v>96</v>
      </c>
      <c r="E125" s="145" t="s">
        <v>196</v>
      </c>
      <c r="F125" s="146" t="s">
        <v>229</v>
      </c>
      <c r="G125" s="147" t="s">
        <v>123</v>
      </c>
      <c r="H125" s="148">
        <v>66</v>
      </c>
      <c r="I125" s="150"/>
      <c r="J125" s="130">
        <f t="shared" si="29"/>
        <v>0</v>
      </c>
      <c r="K125" s="114"/>
      <c r="L125" s="25"/>
      <c r="M125" s="116" t="s">
        <v>3</v>
      </c>
      <c r="N125" s="117" t="s">
        <v>33</v>
      </c>
      <c r="O125" s="118">
        <v>0</v>
      </c>
      <c r="P125" s="118">
        <f t="shared" si="20"/>
        <v>0</v>
      </c>
      <c r="Q125" s="118">
        <v>0</v>
      </c>
      <c r="R125" s="118">
        <f t="shared" si="21"/>
        <v>0</v>
      </c>
      <c r="S125" s="118">
        <v>0</v>
      </c>
      <c r="T125" s="119">
        <f t="shared" si="22"/>
        <v>0</v>
      </c>
      <c r="AR125" s="120" t="s">
        <v>97</v>
      </c>
      <c r="AT125" s="120" t="s">
        <v>96</v>
      </c>
      <c r="AU125" s="120" t="s">
        <v>67</v>
      </c>
      <c r="AY125" s="13" t="s">
        <v>95</v>
      </c>
      <c r="BE125" s="121">
        <f t="shared" si="23"/>
        <v>0</v>
      </c>
      <c r="BF125" s="121">
        <f t="shared" si="24"/>
        <v>0</v>
      </c>
      <c r="BG125" s="121">
        <f t="shared" si="25"/>
        <v>0</v>
      </c>
      <c r="BH125" s="121">
        <f t="shared" si="26"/>
        <v>0</v>
      </c>
      <c r="BI125" s="121">
        <f t="shared" si="27"/>
        <v>0</v>
      </c>
      <c r="BJ125" s="13" t="s">
        <v>67</v>
      </c>
      <c r="BK125" s="121">
        <f t="shared" si="28"/>
        <v>0</v>
      </c>
      <c r="BL125" s="13" t="s">
        <v>97</v>
      </c>
      <c r="BM125" s="120" t="s">
        <v>112</v>
      </c>
    </row>
    <row r="126" spans="2:65" s="1" customFormat="1" ht="16.5" customHeight="1">
      <c r="B126" s="113"/>
      <c r="C126" s="144">
        <v>31</v>
      </c>
      <c r="D126" s="144" t="s">
        <v>96</v>
      </c>
      <c r="E126" s="145" t="s">
        <v>197</v>
      </c>
      <c r="F126" s="146" t="s">
        <v>230</v>
      </c>
      <c r="G126" s="147" t="s">
        <v>123</v>
      </c>
      <c r="H126" s="148">
        <v>29</v>
      </c>
      <c r="I126" s="150"/>
      <c r="J126" s="130">
        <f t="shared" si="29"/>
        <v>0</v>
      </c>
      <c r="K126" s="114"/>
      <c r="L126" s="25"/>
      <c r="M126" s="116"/>
      <c r="N126" s="117"/>
      <c r="O126" s="118"/>
      <c r="P126" s="118"/>
      <c r="Q126" s="118"/>
      <c r="R126" s="118"/>
      <c r="S126" s="118"/>
      <c r="T126" s="119"/>
      <c r="AR126" s="120"/>
      <c r="AT126" s="120"/>
      <c r="AU126" s="120"/>
      <c r="AY126" s="13"/>
      <c r="BE126" s="121"/>
      <c r="BF126" s="121"/>
      <c r="BG126" s="121"/>
      <c r="BH126" s="121"/>
      <c r="BI126" s="121"/>
      <c r="BJ126" s="13"/>
      <c r="BK126" s="121">
        <f t="shared" si="28"/>
        <v>0</v>
      </c>
      <c r="BL126" s="13"/>
      <c r="BM126" s="120"/>
    </row>
    <row r="127" spans="2:65" s="1" customFormat="1" ht="16.5" customHeight="1">
      <c r="B127" s="113"/>
      <c r="C127" s="144">
        <v>32</v>
      </c>
      <c r="D127" s="144" t="s">
        <v>96</v>
      </c>
      <c r="E127" s="145" t="s">
        <v>198</v>
      </c>
      <c r="F127" s="146" t="s">
        <v>231</v>
      </c>
      <c r="G127" s="147" t="s">
        <v>123</v>
      </c>
      <c r="H127" s="148">
        <v>3</v>
      </c>
      <c r="I127" s="150"/>
      <c r="J127" s="130">
        <f t="shared" si="29"/>
        <v>0</v>
      </c>
      <c r="K127" s="114"/>
      <c r="L127" s="25"/>
      <c r="M127" s="116"/>
      <c r="N127" s="117"/>
      <c r="O127" s="118"/>
      <c r="P127" s="118"/>
      <c r="Q127" s="118"/>
      <c r="R127" s="118"/>
      <c r="S127" s="118"/>
      <c r="T127" s="119"/>
      <c r="AR127" s="120"/>
      <c r="AT127" s="120"/>
      <c r="AU127" s="120"/>
      <c r="AY127" s="13"/>
      <c r="BE127" s="121"/>
      <c r="BF127" s="121"/>
      <c r="BG127" s="121"/>
      <c r="BH127" s="121"/>
      <c r="BI127" s="121"/>
      <c r="BJ127" s="13"/>
      <c r="BK127" s="121"/>
      <c r="BL127" s="13"/>
      <c r="BM127" s="120"/>
    </row>
    <row r="128" spans="2:65" s="1" customFormat="1" ht="16.5" customHeight="1">
      <c r="B128" s="113"/>
      <c r="C128" s="144">
        <v>33</v>
      </c>
      <c r="D128" s="144" t="s">
        <v>96</v>
      </c>
      <c r="E128" s="145" t="s">
        <v>200</v>
      </c>
      <c r="F128" s="146" t="s">
        <v>213</v>
      </c>
      <c r="G128" s="147" t="s">
        <v>123</v>
      </c>
      <c r="H128" s="148">
        <v>80</v>
      </c>
      <c r="I128" s="150"/>
      <c r="J128" s="130">
        <f t="shared" si="29"/>
        <v>0</v>
      </c>
      <c r="K128" s="114"/>
      <c r="L128" s="25"/>
      <c r="M128" s="116" t="s">
        <v>3</v>
      </c>
      <c r="N128" s="117" t="s">
        <v>33</v>
      </c>
      <c r="O128" s="118">
        <v>0</v>
      </c>
      <c r="P128" s="118">
        <f t="shared" si="20"/>
        <v>0</v>
      </c>
      <c r="Q128" s="118">
        <v>0</v>
      </c>
      <c r="R128" s="118">
        <f t="shared" si="21"/>
        <v>0</v>
      </c>
      <c r="S128" s="118">
        <v>0</v>
      </c>
      <c r="T128" s="119">
        <f t="shared" si="22"/>
        <v>0</v>
      </c>
      <c r="AR128" s="120" t="s">
        <v>97</v>
      </c>
      <c r="AT128" s="120" t="s">
        <v>96</v>
      </c>
      <c r="AU128" s="120" t="s">
        <v>67</v>
      </c>
      <c r="AY128" s="13" t="s">
        <v>95</v>
      </c>
      <c r="BE128" s="121">
        <f t="shared" si="23"/>
        <v>0</v>
      </c>
      <c r="BF128" s="121">
        <f t="shared" si="24"/>
        <v>0</v>
      </c>
      <c r="BG128" s="121">
        <f t="shared" si="25"/>
        <v>0</v>
      </c>
      <c r="BH128" s="121">
        <f t="shared" si="26"/>
        <v>0</v>
      </c>
      <c r="BI128" s="121">
        <f t="shared" si="27"/>
        <v>0</v>
      </c>
      <c r="BJ128" s="13" t="s">
        <v>67</v>
      </c>
      <c r="BK128" s="121">
        <f t="shared" si="28"/>
        <v>0</v>
      </c>
      <c r="BL128" s="13" t="s">
        <v>97</v>
      </c>
      <c r="BM128" s="120" t="s">
        <v>113</v>
      </c>
    </row>
    <row r="129" spans="2:65" s="11" customFormat="1" ht="25.5" customHeight="1">
      <c r="B129" s="104"/>
      <c r="C129" s="141"/>
      <c r="D129" s="142" t="s">
        <v>61</v>
      </c>
      <c r="E129" s="143" t="s">
        <v>136</v>
      </c>
      <c r="F129" s="143" t="s">
        <v>170</v>
      </c>
      <c r="G129" s="141"/>
      <c r="H129" s="141"/>
      <c r="J129" s="107">
        <f>SUM(J130:J135)</f>
        <v>0</v>
      </c>
      <c r="L129" s="104"/>
      <c r="M129" s="108"/>
      <c r="P129" s="109">
        <f>P130</f>
        <v>0</v>
      </c>
      <c r="R129" s="109">
        <f>R130</f>
        <v>0</v>
      </c>
      <c r="T129" s="110">
        <f>T130</f>
        <v>0</v>
      </c>
      <c r="AR129" s="105" t="s">
        <v>67</v>
      </c>
      <c r="AT129" s="111" t="s">
        <v>61</v>
      </c>
      <c r="AU129" s="111" t="s">
        <v>62</v>
      </c>
      <c r="AY129" s="105" t="s">
        <v>95</v>
      </c>
      <c r="BK129" s="112">
        <f>BK130</f>
        <v>0</v>
      </c>
    </row>
    <row r="130" spans="2:65" s="1" customFormat="1" ht="16.5" customHeight="1">
      <c r="B130" s="113"/>
      <c r="C130" s="136">
        <v>34</v>
      </c>
      <c r="D130" s="136" t="s">
        <v>96</v>
      </c>
      <c r="E130" s="137" t="s">
        <v>208</v>
      </c>
      <c r="F130" s="138" t="s">
        <v>171</v>
      </c>
      <c r="G130" s="139" t="s">
        <v>122</v>
      </c>
      <c r="H130" s="140">
        <v>114</v>
      </c>
      <c r="I130" s="149"/>
      <c r="J130" s="115">
        <f>ROUND(I130*H130,2)</f>
        <v>0</v>
      </c>
      <c r="K130" s="114"/>
      <c r="L130" s="25"/>
      <c r="M130" s="116" t="s">
        <v>3</v>
      </c>
      <c r="N130" s="117" t="s">
        <v>33</v>
      </c>
      <c r="O130" s="118">
        <v>0</v>
      </c>
      <c r="P130" s="118">
        <f>O130*H130</f>
        <v>0</v>
      </c>
      <c r="Q130" s="118">
        <v>0</v>
      </c>
      <c r="R130" s="118">
        <f>Q130*H130</f>
        <v>0</v>
      </c>
      <c r="S130" s="118">
        <v>0</v>
      </c>
      <c r="T130" s="119">
        <f>S130*H130</f>
        <v>0</v>
      </c>
      <c r="AR130" s="120" t="s">
        <v>97</v>
      </c>
      <c r="AT130" s="120" t="s">
        <v>96</v>
      </c>
      <c r="AU130" s="120" t="s">
        <v>67</v>
      </c>
      <c r="AY130" s="13" t="s">
        <v>95</v>
      </c>
      <c r="BE130" s="121">
        <f>IF(N130="základní",J130,0)</f>
        <v>0</v>
      </c>
      <c r="BF130" s="121">
        <f>IF(N130="snížená",J130,0)</f>
        <v>0</v>
      </c>
      <c r="BG130" s="121">
        <f>IF(N130="zákl. přenesená",J130,0)</f>
        <v>0</v>
      </c>
      <c r="BH130" s="121">
        <f>IF(N130="sníž. přenesená",J130,0)</f>
        <v>0</v>
      </c>
      <c r="BI130" s="121">
        <f>IF(N130="nulová",J130,0)</f>
        <v>0</v>
      </c>
      <c r="BJ130" s="13" t="s">
        <v>67</v>
      </c>
      <c r="BK130" s="121">
        <f>ROUND(I130*H130,2)</f>
        <v>0</v>
      </c>
      <c r="BL130" s="13" t="s">
        <v>97</v>
      </c>
      <c r="BM130" s="120" t="s">
        <v>114</v>
      </c>
    </row>
    <row r="131" spans="2:65" s="1" customFormat="1" ht="16.5" customHeight="1">
      <c r="B131" s="113"/>
      <c r="C131" s="136">
        <v>35</v>
      </c>
      <c r="D131" s="136" t="s">
        <v>96</v>
      </c>
      <c r="E131" s="137" t="s">
        <v>209</v>
      </c>
      <c r="F131" s="138" t="s">
        <v>215</v>
      </c>
      <c r="G131" s="139" t="s">
        <v>122</v>
      </c>
      <c r="H131" s="140">
        <v>126</v>
      </c>
      <c r="I131" s="149"/>
      <c r="J131" s="115">
        <f t="shared" ref="J131:J135" si="30">ROUND(I131*H131,2)</f>
        <v>0</v>
      </c>
      <c r="K131" s="114"/>
      <c r="L131" s="25"/>
      <c r="M131" s="116"/>
      <c r="N131" s="117"/>
      <c r="O131" s="118"/>
      <c r="P131" s="118"/>
      <c r="Q131" s="118"/>
      <c r="R131" s="118"/>
      <c r="S131" s="118"/>
      <c r="T131" s="119"/>
      <c r="AR131" s="120"/>
      <c r="AT131" s="120"/>
      <c r="AU131" s="120"/>
      <c r="AY131" s="13"/>
      <c r="BE131" s="121"/>
      <c r="BF131" s="121"/>
      <c r="BG131" s="121"/>
      <c r="BH131" s="121"/>
      <c r="BI131" s="121"/>
      <c r="BJ131" s="13"/>
      <c r="BK131" s="121"/>
      <c r="BL131" s="13"/>
      <c r="BM131" s="120"/>
    </row>
    <row r="132" spans="2:65" s="1" customFormat="1" ht="16.5" customHeight="1">
      <c r="B132" s="113"/>
      <c r="C132" s="136">
        <v>36</v>
      </c>
      <c r="D132" s="136" t="s">
        <v>96</v>
      </c>
      <c r="E132" s="137" t="s">
        <v>216</v>
      </c>
      <c r="F132" s="138" t="s">
        <v>224</v>
      </c>
      <c r="G132" s="139" t="s">
        <v>122</v>
      </c>
      <c r="H132" s="140">
        <v>64</v>
      </c>
      <c r="I132" s="149"/>
      <c r="J132" s="115">
        <f t="shared" si="30"/>
        <v>0</v>
      </c>
      <c r="K132" s="114"/>
      <c r="L132" s="25"/>
      <c r="M132" s="116"/>
      <c r="N132" s="117"/>
      <c r="O132" s="118"/>
      <c r="P132" s="118"/>
      <c r="Q132" s="118"/>
      <c r="R132" s="118"/>
      <c r="S132" s="118"/>
      <c r="T132" s="119"/>
      <c r="AR132" s="120"/>
      <c r="AT132" s="120"/>
      <c r="AU132" s="120"/>
      <c r="AY132" s="13"/>
      <c r="BE132" s="121"/>
      <c r="BF132" s="121"/>
      <c r="BG132" s="121"/>
      <c r="BH132" s="121"/>
      <c r="BI132" s="121"/>
      <c r="BJ132" s="13"/>
      <c r="BK132" s="121"/>
      <c r="BL132" s="13"/>
      <c r="BM132" s="120"/>
    </row>
    <row r="133" spans="2:65" s="1" customFormat="1" ht="16.5" customHeight="1">
      <c r="B133" s="113"/>
      <c r="C133" s="136">
        <v>37</v>
      </c>
      <c r="D133" s="136" t="s">
        <v>96</v>
      </c>
      <c r="E133" s="137" t="s">
        <v>217</v>
      </c>
      <c r="F133" s="138" t="s">
        <v>201</v>
      </c>
      <c r="G133" s="139" t="s">
        <v>108</v>
      </c>
      <c r="H133" s="140">
        <v>1</v>
      </c>
      <c r="I133" s="149"/>
      <c r="J133" s="115">
        <f t="shared" si="30"/>
        <v>0</v>
      </c>
      <c r="K133" s="114"/>
      <c r="L133" s="25"/>
      <c r="M133" s="116"/>
      <c r="N133" s="117"/>
      <c r="O133" s="118"/>
      <c r="P133" s="118"/>
      <c r="Q133" s="118"/>
      <c r="R133" s="118"/>
      <c r="S133" s="118"/>
      <c r="T133" s="119"/>
      <c r="AR133" s="120"/>
      <c r="AT133" s="120"/>
      <c r="AU133" s="120"/>
      <c r="AY133" s="13"/>
      <c r="BE133" s="121"/>
      <c r="BF133" s="121"/>
      <c r="BG133" s="121"/>
      <c r="BH133" s="121"/>
      <c r="BI133" s="121"/>
      <c r="BJ133" s="13"/>
      <c r="BK133" s="121"/>
      <c r="BL133" s="13"/>
      <c r="BM133" s="120"/>
    </row>
    <row r="134" spans="2:65" s="1" customFormat="1" ht="16.5" customHeight="1">
      <c r="B134" s="113"/>
      <c r="C134" s="136">
        <v>38</v>
      </c>
      <c r="D134" s="136" t="s">
        <v>96</v>
      </c>
      <c r="E134" s="137" t="s">
        <v>219</v>
      </c>
      <c r="F134" s="138" t="s">
        <v>214</v>
      </c>
      <c r="G134" s="139" t="s">
        <v>123</v>
      </c>
      <c r="H134" s="140">
        <v>1</v>
      </c>
      <c r="I134" s="149"/>
      <c r="J134" s="115">
        <f t="shared" si="30"/>
        <v>0</v>
      </c>
      <c r="K134" s="114"/>
      <c r="L134" s="25"/>
      <c r="M134" s="116"/>
      <c r="N134" s="117"/>
      <c r="O134" s="118"/>
      <c r="P134" s="118"/>
      <c r="Q134" s="118"/>
      <c r="R134" s="118"/>
      <c r="S134" s="118"/>
      <c r="T134" s="119"/>
      <c r="AR134" s="120"/>
      <c r="AT134" s="120"/>
      <c r="AU134" s="120"/>
      <c r="AY134" s="13"/>
      <c r="BE134" s="121"/>
      <c r="BF134" s="121"/>
      <c r="BG134" s="121"/>
      <c r="BH134" s="121"/>
      <c r="BI134" s="121"/>
      <c r="BJ134" s="13"/>
      <c r="BK134" s="121"/>
      <c r="BL134" s="13"/>
      <c r="BM134" s="120"/>
    </row>
    <row r="135" spans="2:65" s="1" customFormat="1" ht="16.5" customHeight="1">
      <c r="B135" s="113"/>
      <c r="C135" s="136">
        <v>39</v>
      </c>
      <c r="D135" s="136" t="s">
        <v>96</v>
      </c>
      <c r="E135" s="137" t="s">
        <v>220</v>
      </c>
      <c r="F135" s="138" t="s">
        <v>179</v>
      </c>
      <c r="G135" s="139" t="s">
        <v>108</v>
      </c>
      <c r="H135" s="140">
        <v>1</v>
      </c>
      <c r="I135" s="149"/>
      <c r="J135" s="115">
        <f t="shared" si="30"/>
        <v>0</v>
      </c>
      <c r="K135" s="114"/>
      <c r="L135" s="25"/>
      <c r="M135" s="116"/>
      <c r="N135" s="117"/>
      <c r="O135" s="118"/>
      <c r="P135" s="118"/>
      <c r="Q135" s="118"/>
      <c r="R135" s="118"/>
      <c r="S135" s="118"/>
      <c r="T135" s="119"/>
      <c r="AR135" s="120"/>
      <c r="AT135" s="120"/>
      <c r="AU135" s="120"/>
      <c r="AY135" s="13"/>
      <c r="BE135" s="121"/>
      <c r="BF135" s="121"/>
      <c r="BG135" s="121"/>
      <c r="BH135" s="121"/>
      <c r="BI135" s="121"/>
      <c r="BJ135" s="13"/>
      <c r="BK135" s="121"/>
      <c r="BL135" s="13"/>
      <c r="BM135" s="120"/>
    </row>
    <row r="136" spans="2:65" s="11" customFormat="1" ht="26.1" customHeight="1">
      <c r="B136" s="104"/>
      <c r="C136" s="141"/>
      <c r="D136" s="142" t="s">
        <v>61</v>
      </c>
      <c r="E136" s="143" t="s">
        <v>115</v>
      </c>
      <c r="F136" s="143" t="s">
        <v>116</v>
      </c>
      <c r="G136" s="141"/>
      <c r="H136" s="141"/>
      <c r="J136" s="107">
        <f>SUM(J137:J138)</f>
        <v>0</v>
      </c>
      <c r="L136" s="104"/>
      <c r="M136" s="108"/>
      <c r="P136" s="109">
        <f>SUM(P137:P138)</f>
        <v>0</v>
      </c>
      <c r="R136" s="109">
        <f>SUM(R137:R138)</f>
        <v>0</v>
      </c>
      <c r="T136" s="110">
        <f>SUM(T137:T138)</f>
        <v>0</v>
      </c>
      <c r="AR136" s="105" t="s">
        <v>97</v>
      </c>
      <c r="AT136" s="111" t="s">
        <v>61</v>
      </c>
      <c r="AU136" s="111" t="s">
        <v>62</v>
      </c>
      <c r="AY136" s="105" t="s">
        <v>95</v>
      </c>
      <c r="BK136" s="112">
        <f>SUM(BK137:BK138)</f>
        <v>0</v>
      </c>
    </row>
    <row r="137" spans="2:65" s="1" customFormat="1" ht="16.5" customHeight="1">
      <c r="B137" s="113"/>
      <c r="C137" s="136">
        <v>40</v>
      </c>
      <c r="D137" s="136" t="s">
        <v>96</v>
      </c>
      <c r="E137" s="137" t="s">
        <v>221</v>
      </c>
      <c r="F137" s="138" t="s">
        <v>180</v>
      </c>
      <c r="G137" s="139" t="s">
        <v>108</v>
      </c>
      <c r="H137" s="140">
        <v>1</v>
      </c>
      <c r="I137" s="149"/>
      <c r="J137" s="115">
        <f>ROUND(I137*H137,2)</f>
        <v>0</v>
      </c>
      <c r="K137" s="114"/>
      <c r="L137" s="25"/>
      <c r="M137" s="116" t="s">
        <v>3</v>
      </c>
      <c r="N137" s="117" t="s">
        <v>33</v>
      </c>
      <c r="O137" s="118">
        <v>0</v>
      </c>
      <c r="P137" s="118">
        <f>O137*H137</f>
        <v>0</v>
      </c>
      <c r="Q137" s="118">
        <v>0</v>
      </c>
      <c r="R137" s="118">
        <f>Q137*H137</f>
        <v>0</v>
      </c>
      <c r="S137" s="118">
        <v>0</v>
      </c>
      <c r="T137" s="119">
        <f>S137*H137</f>
        <v>0</v>
      </c>
      <c r="AR137" s="120" t="s">
        <v>117</v>
      </c>
      <c r="AT137" s="120" t="s">
        <v>96</v>
      </c>
      <c r="AU137" s="120" t="s">
        <v>67</v>
      </c>
      <c r="AY137" s="13" t="s">
        <v>95</v>
      </c>
      <c r="BE137" s="121">
        <f>IF(N137="základní",J137,0)</f>
        <v>0</v>
      </c>
      <c r="BF137" s="121">
        <f>IF(N137="snížená",J137,0)</f>
        <v>0</v>
      </c>
      <c r="BG137" s="121">
        <f>IF(N137="zákl. přenesená",J137,0)</f>
        <v>0</v>
      </c>
      <c r="BH137" s="121">
        <f>IF(N137="sníž. přenesená",J137,0)</f>
        <v>0</v>
      </c>
      <c r="BI137" s="121">
        <f>IF(N137="nulová",J137,0)</f>
        <v>0</v>
      </c>
      <c r="BJ137" s="13" t="s">
        <v>67</v>
      </c>
      <c r="BK137" s="121">
        <f>ROUND(I137*H137,2)</f>
        <v>0</v>
      </c>
      <c r="BL137" s="13" t="s">
        <v>117</v>
      </c>
      <c r="BM137" s="120" t="s">
        <v>140</v>
      </c>
    </row>
    <row r="138" spans="2:65" s="1" customFormat="1" ht="16.5" customHeight="1">
      <c r="B138" s="113"/>
      <c r="C138" s="136">
        <v>41</v>
      </c>
      <c r="D138" s="136" t="s">
        <v>96</v>
      </c>
      <c r="E138" s="137" t="s">
        <v>222</v>
      </c>
      <c r="F138" s="138" t="s">
        <v>137</v>
      </c>
      <c r="G138" s="139" t="s">
        <v>108</v>
      </c>
      <c r="H138" s="140">
        <v>1</v>
      </c>
      <c r="I138" s="149"/>
      <c r="J138" s="115">
        <f>ROUND(I138*H138,2)</f>
        <v>0</v>
      </c>
      <c r="K138" s="114"/>
      <c r="L138" s="25"/>
      <c r="M138" s="122" t="s">
        <v>3</v>
      </c>
      <c r="N138" s="123" t="s">
        <v>33</v>
      </c>
      <c r="O138" s="124">
        <v>0</v>
      </c>
      <c r="P138" s="124">
        <f>O138*H138</f>
        <v>0</v>
      </c>
      <c r="Q138" s="124">
        <v>0</v>
      </c>
      <c r="R138" s="124">
        <f>Q138*H138</f>
        <v>0</v>
      </c>
      <c r="S138" s="124">
        <v>0</v>
      </c>
      <c r="T138" s="125">
        <f>S138*H138</f>
        <v>0</v>
      </c>
      <c r="AR138" s="120" t="s">
        <v>117</v>
      </c>
      <c r="AT138" s="120" t="s">
        <v>96</v>
      </c>
      <c r="AU138" s="120" t="s">
        <v>67</v>
      </c>
      <c r="AY138" s="13" t="s">
        <v>95</v>
      </c>
      <c r="BE138" s="121">
        <f>IF(N138="základní",J138,0)</f>
        <v>0</v>
      </c>
      <c r="BF138" s="121">
        <f>IF(N138="snížená",J138,0)</f>
        <v>0</v>
      </c>
      <c r="BG138" s="121">
        <f>IF(N138="zákl. přenesená",J138,0)</f>
        <v>0</v>
      </c>
      <c r="BH138" s="121">
        <f>IF(N138="sníž. přenesená",J138,0)</f>
        <v>0</v>
      </c>
      <c r="BI138" s="121">
        <f>IF(N138="nulová",J138,0)</f>
        <v>0</v>
      </c>
      <c r="BJ138" s="13" t="s">
        <v>67</v>
      </c>
      <c r="BK138" s="121">
        <f>ROUND(I138*H138,2)</f>
        <v>0</v>
      </c>
      <c r="BL138" s="13" t="s">
        <v>117</v>
      </c>
      <c r="BM138" s="120" t="s">
        <v>141</v>
      </c>
    </row>
    <row r="139" spans="2:65" s="131" customFormat="1" ht="16.5" customHeight="1">
      <c r="B139" s="113"/>
      <c r="C139" s="136">
        <v>42</v>
      </c>
      <c r="D139" s="136" t="s">
        <v>96</v>
      </c>
      <c r="E139" s="137" t="s">
        <v>232</v>
      </c>
      <c r="F139" s="138" t="s">
        <v>233</v>
      </c>
      <c r="G139" s="139" t="s">
        <v>108</v>
      </c>
      <c r="H139" s="140">
        <v>1</v>
      </c>
      <c r="I139" s="149"/>
      <c r="J139" s="115">
        <f>ROUND(I139*H139,2)</f>
        <v>0</v>
      </c>
      <c r="K139" s="132"/>
      <c r="L139" s="25"/>
      <c r="M139" s="133"/>
      <c r="N139" s="134"/>
      <c r="O139" s="135"/>
      <c r="P139" s="135"/>
      <c r="Q139" s="135"/>
      <c r="R139" s="135"/>
      <c r="S139" s="135"/>
      <c r="T139" s="135"/>
      <c r="AR139" s="120"/>
      <c r="AT139" s="120"/>
      <c r="AU139" s="120"/>
      <c r="AY139" s="13"/>
      <c r="BE139" s="121"/>
      <c r="BF139" s="121"/>
      <c r="BG139" s="121"/>
      <c r="BH139" s="121"/>
      <c r="BI139" s="121"/>
      <c r="BJ139" s="13"/>
      <c r="BK139" s="121"/>
      <c r="BL139" s="13"/>
      <c r="BM139" s="120"/>
    </row>
    <row r="140" spans="2:65" s="1" customFormat="1" ht="20.25" customHeight="1">
      <c r="B140" s="34"/>
      <c r="C140" s="35"/>
      <c r="D140" s="35"/>
      <c r="E140" s="35"/>
      <c r="F140" s="127"/>
      <c r="G140" s="35"/>
      <c r="H140" s="35"/>
      <c r="I140" s="35"/>
      <c r="J140" s="35"/>
      <c r="K140" s="35"/>
      <c r="L140" s="25"/>
    </row>
    <row r="141" spans="2:65">
      <c r="F141" s="128"/>
    </row>
    <row r="142" spans="2:65">
      <c r="F142" s="129"/>
    </row>
  </sheetData>
  <sheetProtection algorithmName="SHA-512" hashValue="4JWSK5vhMVdYYgiChonELFfevQk8VtilXQg3aNgYXnhjBzCg68seFLZlGShDgOZbJ4Ci8JHSHyi4KH4Sw31hug==" saltValue="5sPxohtQLrSMrEGDG3Eu6g==" spinCount="100000" sheet="1" objects="1" scenarios="1"/>
  <autoFilter ref="C90:K138" xr:uid="{00000000-0009-0000-0000-000009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phoneticPr fontId="0" type="noConversion"/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O.K</vt:lpstr>
      <vt:lpstr>O.K!Názvy_tisku</vt:lpstr>
      <vt:lpstr>'Rekapitulace stavby'!Názvy_tisku</vt:lpstr>
      <vt:lpstr>O.K!Oblast_tisku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Vojtěch Biolek</dc:creator>
  <cp:lastModifiedBy>Jakub Šístek</cp:lastModifiedBy>
  <cp:lastPrinted>2024-07-30T05:20:54Z</cp:lastPrinted>
  <dcterms:created xsi:type="dcterms:W3CDTF">2022-08-24T12:37:24Z</dcterms:created>
  <dcterms:modified xsi:type="dcterms:W3CDTF">2025-03-26T08:52:49Z</dcterms:modified>
</cp:coreProperties>
</file>