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Pavlů\Desktop\Nová složka\Gymnázium Brno Vídeňská\Etapa 4 - 2025\Gymnázium Vídeňská Elektroinstalace Etapa IV - 2025 komplet\"/>
    </mc:Choice>
  </mc:AlternateContent>
  <xr:revisionPtr revIDLastSave="0" documentId="13_ncr:1_{717DDA8B-C142-4FEF-9F40-3068C835C72A}" xr6:coauthVersionLast="47" xr6:coauthVersionMax="47" xr10:uidLastSave="{00000000-0000-0000-0000-000000000000}"/>
  <bookViews>
    <workbookView xWindow="-120" yWindow="-120" windowWidth="29040" windowHeight="15840" tabRatio="864" activeTab="10" xr2:uid="{00000000-000D-0000-FFFF-FFFF00000000}"/>
  </bookViews>
  <sheets>
    <sheet name="Pokyny pro vyplnění" sheetId="11" r:id="rId1"/>
    <sheet name="Stavba" sheetId="1" r:id="rId2"/>
    <sheet name="VzorPolozky" sheetId="10" state="hidden" r:id="rId3"/>
    <sheet name="00 00A Naklady" sheetId="12" r:id="rId4"/>
    <sheet name="01 D.1.1.1.1 Pol" sheetId="13" r:id="rId5"/>
    <sheet name="01 D.1.1.1.2 Pol" sheetId="14" r:id="rId6"/>
    <sheet name="01 D.1.1.3 Pol" sheetId="15" r:id="rId7"/>
    <sheet name="01 D.1.1.4 Pol" sheetId="16" r:id="rId8"/>
    <sheet name="01 D.1.4.1 Pol" sheetId="17" r:id="rId9"/>
    <sheet name="01 D.1.4.2 Pol" sheetId="18" r:id="rId10"/>
    <sheet name="01 D.1.4.3 Pol" sheetId="19" r:id="rId11"/>
    <sheet name="01 D.1.4.4 Pol" sheetId="20" r:id="rId12"/>
    <sheet name="01 D.1.4.5 Pol" sheetId="21" r:id="rId13"/>
  </sheets>
  <externalReferences>
    <externalReference r:id="rId14"/>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00A Naklady'!$1:$7</definedName>
    <definedName name="_xlnm.Print_Titles" localSheetId="4">'01 D.1.1.1.1 Pol'!$1:$7</definedName>
    <definedName name="_xlnm.Print_Titles" localSheetId="5">'01 D.1.1.1.2 Pol'!$1:$7</definedName>
    <definedName name="_xlnm.Print_Titles" localSheetId="6">'01 D.1.1.3 Pol'!$1:$7</definedName>
    <definedName name="_xlnm.Print_Titles" localSheetId="7">'01 D.1.1.4 Pol'!$1:$7</definedName>
    <definedName name="_xlnm.Print_Titles" localSheetId="8">'01 D.1.4.1 Pol'!$1:$7</definedName>
    <definedName name="_xlnm.Print_Titles" localSheetId="9">'01 D.1.4.2 Pol'!$1:$7</definedName>
    <definedName name="_xlnm.Print_Titles" localSheetId="10">'01 D.1.4.3 Pol'!$1:$7</definedName>
    <definedName name="_xlnm.Print_Titles" localSheetId="11">'01 D.1.4.4 Pol'!$1:$7</definedName>
    <definedName name="_xlnm.Print_Titles" localSheetId="12">'01 D.1.4.5 Pol'!$1:$7</definedName>
    <definedName name="oadresa">Stavba!$D$6</definedName>
    <definedName name="Objednatel" localSheetId="1">Stavba!$D$5</definedName>
    <definedName name="Objekt" localSheetId="1">Stavba!$B$38</definedName>
    <definedName name="_xlnm.Print_Area" localSheetId="3">'00 00A Naklady'!$A$1:$Y$27</definedName>
    <definedName name="_xlnm.Print_Area" localSheetId="4">'01 D.1.1.1.1 Pol'!$A$1:$Y$102</definedName>
    <definedName name="_xlnm.Print_Area" localSheetId="5">'01 D.1.1.1.2 Pol'!$A$1:$Y$87</definedName>
    <definedName name="_xlnm.Print_Area" localSheetId="6">'01 D.1.1.3 Pol'!$A$1:$Y$685</definedName>
    <definedName name="_xlnm.Print_Area" localSheetId="7">'01 D.1.1.4 Pol'!$A$1:$Y$128</definedName>
    <definedName name="_xlnm.Print_Area" localSheetId="8">'01 D.1.4.1 Pol'!$A$1:$Y$40</definedName>
    <definedName name="_xlnm.Print_Area" localSheetId="9">'01 D.1.4.2 Pol'!$A$1:$Y$38</definedName>
    <definedName name="_xlnm.Print_Area" localSheetId="10">'01 D.1.4.3 Pol'!$A$1:$Y$217</definedName>
    <definedName name="_xlnm.Print_Area" localSheetId="11">'01 D.1.4.4 Pol'!$A$1:$Y$139</definedName>
    <definedName name="_xlnm.Print_Area" localSheetId="12">'01 D.1.4.5 Pol'!$A$1:$Y$97</definedName>
    <definedName name="_xlnm.Print_Area" localSheetId="1">Stavba!$A$1:$J$107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70" i="19" l="1"/>
  <c r="I170" i="19"/>
  <c r="K170" i="19"/>
  <c r="I106" i="1"/>
  <c r="I105" i="1"/>
  <c r="I104" i="1"/>
  <c r="I102" i="1"/>
  <c r="I96" i="1"/>
  <c r="I95" i="1"/>
  <c r="I94" i="1"/>
  <c r="I93" i="1"/>
  <c r="I92" i="1"/>
  <c r="I91" i="1"/>
  <c r="I90" i="1"/>
  <c r="I89" i="1"/>
  <c r="I88" i="1"/>
  <c r="I87" i="1"/>
  <c r="I86" i="1"/>
  <c r="I85" i="1"/>
  <c r="I84" i="1"/>
  <c r="I83" i="1"/>
  <c r="I82" i="1"/>
  <c r="I81" i="1"/>
  <c r="I80" i="1"/>
  <c r="I79" i="1"/>
  <c r="I78" i="1"/>
  <c r="I77" i="1"/>
  <c r="I76" i="1"/>
  <c r="I75" i="1"/>
  <c r="I74" i="1"/>
  <c r="G52" i="1"/>
  <c r="F52" i="1"/>
  <c r="G51" i="1"/>
  <c r="F51" i="1"/>
  <c r="G49" i="1"/>
  <c r="F49" i="1"/>
  <c r="G48" i="1"/>
  <c r="F48" i="1"/>
  <c r="G47" i="1"/>
  <c r="F47" i="1"/>
  <c r="G46" i="1"/>
  <c r="F46" i="1"/>
  <c r="G45" i="1"/>
  <c r="F45" i="1"/>
  <c r="G44" i="1"/>
  <c r="F44" i="1"/>
  <c r="G41" i="1"/>
  <c r="F41" i="1"/>
  <c r="G40" i="1"/>
  <c r="F40" i="1"/>
  <c r="G91" i="21"/>
  <c r="G9" i="21"/>
  <c r="I9" i="21"/>
  <c r="I8" i="21" s="1"/>
  <c r="K9" i="21"/>
  <c r="K8" i="21" s="1"/>
  <c r="M9" i="21"/>
  <c r="O9" i="21"/>
  <c r="Q9" i="21"/>
  <c r="V9" i="21"/>
  <c r="V8" i="21" s="1"/>
  <c r="G10" i="21"/>
  <c r="I10" i="21"/>
  <c r="K10" i="21"/>
  <c r="M10" i="21"/>
  <c r="O10" i="21"/>
  <c r="Q10" i="21"/>
  <c r="V10" i="21"/>
  <c r="G11" i="21"/>
  <c r="G8" i="21" s="1"/>
  <c r="I11" i="21"/>
  <c r="K11" i="21"/>
  <c r="O11" i="21"/>
  <c r="Q11" i="21"/>
  <c r="V11" i="21"/>
  <c r="G12" i="21"/>
  <c r="M12" i="21" s="1"/>
  <c r="I12" i="21"/>
  <c r="K12" i="21"/>
  <c r="O12" i="21"/>
  <c r="O8" i="21" s="1"/>
  <c r="Q12" i="21"/>
  <c r="Q8" i="21" s="1"/>
  <c r="V12" i="21"/>
  <c r="G13" i="21"/>
  <c r="M13" i="21" s="1"/>
  <c r="I13" i="21"/>
  <c r="K13" i="21"/>
  <c r="O13" i="21"/>
  <c r="Q13" i="21"/>
  <c r="V13" i="21"/>
  <c r="G14" i="21"/>
  <c r="I14" i="21"/>
  <c r="K14" i="21"/>
  <c r="M14" i="21"/>
  <c r="O14" i="21"/>
  <c r="Q14" i="21"/>
  <c r="V14" i="21"/>
  <c r="G15" i="21"/>
  <c r="I15" i="21"/>
  <c r="K15" i="21"/>
  <c r="M15" i="21"/>
  <c r="O15" i="21"/>
  <c r="Q15" i="21"/>
  <c r="V15" i="21"/>
  <c r="G16" i="21"/>
  <c r="M16" i="21" s="1"/>
  <c r="I16" i="21"/>
  <c r="K16" i="21"/>
  <c r="O16" i="21"/>
  <c r="Q16" i="21"/>
  <c r="V16" i="21"/>
  <c r="G17" i="21"/>
  <c r="I17" i="21"/>
  <c r="K17" i="21"/>
  <c r="M17" i="21"/>
  <c r="O17" i="21"/>
  <c r="Q17" i="21"/>
  <c r="V17" i="21"/>
  <c r="G18" i="21"/>
  <c r="I18" i="21"/>
  <c r="K18" i="21"/>
  <c r="M18" i="21"/>
  <c r="O18" i="21"/>
  <c r="Q18" i="21"/>
  <c r="V18" i="21"/>
  <c r="G19" i="21"/>
  <c r="M19" i="21" s="1"/>
  <c r="I19" i="21"/>
  <c r="K19" i="21"/>
  <c r="O19" i="21"/>
  <c r="Q19" i="21"/>
  <c r="V19" i="21"/>
  <c r="G20" i="21"/>
  <c r="M20" i="21" s="1"/>
  <c r="I20" i="21"/>
  <c r="K20" i="21"/>
  <c r="O20" i="21"/>
  <c r="Q20" i="21"/>
  <c r="V20" i="21"/>
  <c r="G21" i="21"/>
  <c r="I21" i="21"/>
  <c r="K21" i="21"/>
  <c r="M21" i="21"/>
  <c r="O21" i="21"/>
  <c r="Q21" i="21"/>
  <c r="V21" i="21"/>
  <c r="G22" i="21"/>
  <c r="I22" i="21"/>
  <c r="K22" i="21"/>
  <c r="M22" i="21"/>
  <c r="O22" i="21"/>
  <c r="Q22" i="21"/>
  <c r="V22" i="21"/>
  <c r="G23" i="21"/>
  <c r="M23" i="21" s="1"/>
  <c r="I23" i="21"/>
  <c r="K23" i="21"/>
  <c r="O23" i="21"/>
  <c r="Q23" i="21"/>
  <c r="V23" i="21"/>
  <c r="G24" i="21"/>
  <c r="M24" i="21" s="1"/>
  <c r="I24" i="21"/>
  <c r="K24" i="21"/>
  <c r="O24" i="21"/>
  <c r="Q24" i="21"/>
  <c r="V24" i="21"/>
  <c r="G25" i="21"/>
  <c r="M25" i="21" s="1"/>
  <c r="I25" i="21"/>
  <c r="K25" i="21"/>
  <c r="O25" i="21"/>
  <c r="Q25" i="21"/>
  <c r="V25" i="21"/>
  <c r="G26" i="21"/>
  <c r="I26" i="21"/>
  <c r="K26" i="21"/>
  <c r="M26" i="21"/>
  <c r="O26" i="21"/>
  <c r="Q26" i="21"/>
  <c r="V26" i="21"/>
  <c r="G27" i="21"/>
  <c r="I27" i="21"/>
  <c r="K27" i="21"/>
  <c r="M27" i="21"/>
  <c r="O27" i="21"/>
  <c r="Q27" i="21"/>
  <c r="V27" i="21"/>
  <c r="G28" i="21"/>
  <c r="M28" i="21" s="1"/>
  <c r="I28" i="21"/>
  <c r="K28" i="21"/>
  <c r="O28" i="21"/>
  <c r="Q28" i="21"/>
  <c r="V28" i="21"/>
  <c r="G29" i="21"/>
  <c r="I29" i="21"/>
  <c r="K29" i="21"/>
  <c r="M29" i="21"/>
  <c r="O29" i="21"/>
  <c r="Q29" i="21"/>
  <c r="V29" i="21"/>
  <c r="G30" i="21"/>
  <c r="I30" i="21"/>
  <c r="K30" i="21"/>
  <c r="M30" i="21"/>
  <c r="O30" i="21"/>
  <c r="Q30" i="21"/>
  <c r="V30" i="21"/>
  <c r="G31" i="21"/>
  <c r="M31" i="21" s="1"/>
  <c r="I31" i="21"/>
  <c r="K31" i="21"/>
  <c r="O31" i="21"/>
  <c r="Q31" i="21"/>
  <c r="V31" i="21"/>
  <c r="G32" i="21"/>
  <c r="M32" i="21" s="1"/>
  <c r="I32" i="21"/>
  <c r="K32" i="21"/>
  <c r="O32" i="21"/>
  <c r="Q32" i="21"/>
  <c r="V32" i="21"/>
  <c r="G33" i="21"/>
  <c r="I33" i="21"/>
  <c r="K33" i="21"/>
  <c r="M33" i="21"/>
  <c r="O33" i="21"/>
  <c r="Q33" i="21"/>
  <c r="V33" i="21"/>
  <c r="G34" i="21"/>
  <c r="I34" i="21"/>
  <c r="K34" i="21"/>
  <c r="M34" i="21"/>
  <c r="O34" i="21"/>
  <c r="Q34" i="21"/>
  <c r="V34" i="21"/>
  <c r="G35" i="21"/>
  <c r="M35" i="21" s="1"/>
  <c r="I35" i="21"/>
  <c r="K35" i="21"/>
  <c r="O35" i="21"/>
  <c r="Q35" i="21"/>
  <c r="V35" i="21"/>
  <c r="G36" i="21"/>
  <c r="M36" i="21" s="1"/>
  <c r="I36" i="21"/>
  <c r="K36" i="21"/>
  <c r="O36" i="21"/>
  <c r="Q36" i="21"/>
  <c r="V36" i="21"/>
  <c r="G37" i="21"/>
  <c r="M37" i="21" s="1"/>
  <c r="I37" i="21"/>
  <c r="K37" i="21"/>
  <c r="O37" i="21"/>
  <c r="Q37" i="21"/>
  <c r="V37" i="21"/>
  <c r="G38" i="21"/>
  <c r="I38" i="21"/>
  <c r="K38" i="21"/>
  <c r="M38" i="21"/>
  <c r="O38" i="21"/>
  <c r="Q38" i="21"/>
  <c r="V38" i="21"/>
  <c r="G39" i="21"/>
  <c r="I39" i="21"/>
  <c r="K39" i="21"/>
  <c r="M39" i="21"/>
  <c r="O39" i="21"/>
  <c r="Q39" i="21"/>
  <c r="V39" i="21"/>
  <c r="G40" i="21"/>
  <c r="M40" i="21" s="1"/>
  <c r="I40" i="21"/>
  <c r="K40" i="21"/>
  <c r="O40" i="21"/>
  <c r="Q40" i="21"/>
  <c r="V40" i="21"/>
  <c r="G41" i="21"/>
  <c r="I41" i="21"/>
  <c r="K41" i="21"/>
  <c r="M41" i="21"/>
  <c r="O41" i="21"/>
  <c r="Q41" i="21"/>
  <c r="V41" i="21"/>
  <c r="G42" i="21"/>
  <c r="I42" i="21"/>
  <c r="K42" i="21"/>
  <c r="M42" i="21"/>
  <c r="O42" i="21"/>
  <c r="Q42" i="21"/>
  <c r="V42" i="21"/>
  <c r="G44" i="21"/>
  <c r="M44" i="21" s="1"/>
  <c r="I44" i="21"/>
  <c r="I43" i="21" s="1"/>
  <c r="K44" i="21"/>
  <c r="O44" i="21"/>
  <c r="O43" i="21" s="1"/>
  <c r="Q44" i="21"/>
  <c r="Q43" i="21" s="1"/>
  <c r="V44" i="21"/>
  <c r="G45" i="21"/>
  <c r="I45" i="21"/>
  <c r="K45" i="21"/>
  <c r="K43" i="21" s="1"/>
  <c r="M45" i="21"/>
  <c r="O45" i="21"/>
  <c r="Q45" i="21"/>
  <c r="V45" i="21"/>
  <c r="V43" i="21" s="1"/>
  <c r="G46" i="21"/>
  <c r="I46" i="21"/>
  <c r="K46" i="21"/>
  <c r="M46" i="21"/>
  <c r="O46" i="21"/>
  <c r="Q46" i="21"/>
  <c r="V46" i="21"/>
  <c r="G47" i="21"/>
  <c r="M47" i="21" s="1"/>
  <c r="I47" i="21"/>
  <c r="K47" i="21"/>
  <c r="O47" i="21"/>
  <c r="Q47" i="21"/>
  <c r="V47" i="21"/>
  <c r="G48" i="21"/>
  <c r="M48" i="21" s="1"/>
  <c r="I48" i="21"/>
  <c r="K48" i="21"/>
  <c r="O48" i="21"/>
  <c r="Q48" i="21"/>
  <c r="V48" i="21"/>
  <c r="G49" i="21"/>
  <c r="M49" i="21" s="1"/>
  <c r="I49" i="21"/>
  <c r="K49" i="21"/>
  <c r="O49" i="21"/>
  <c r="Q49" i="21"/>
  <c r="V49" i="21"/>
  <c r="G50" i="21"/>
  <c r="I50" i="21"/>
  <c r="K50" i="21"/>
  <c r="M50" i="21"/>
  <c r="O50" i="21"/>
  <c r="Q50" i="21"/>
  <c r="V50" i="21"/>
  <c r="G52" i="21"/>
  <c r="I52" i="21"/>
  <c r="K52" i="21"/>
  <c r="M52" i="21"/>
  <c r="O52" i="21"/>
  <c r="Q52" i="21"/>
  <c r="V52" i="21"/>
  <c r="G53" i="21"/>
  <c r="M53" i="21" s="1"/>
  <c r="I53" i="21"/>
  <c r="K53" i="21"/>
  <c r="O53" i="21"/>
  <c r="Q53" i="21"/>
  <c r="V53" i="21"/>
  <c r="G54" i="21"/>
  <c r="I54" i="21"/>
  <c r="K54" i="21"/>
  <c r="M54" i="21"/>
  <c r="O54" i="21"/>
  <c r="Q54" i="21"/>
  <c r="V54" i="21"/>
  <c r="G55" i="21"/>
  <c r="I55" i="21"/>
  <c r="K55" i="21"/>
  <c r="M55" i="21"/>
  <c r="O55" i="21"/>
  <c r="Q55" i="21"/>
  <c r="V55" i="21"/>
  <c r="G56" i="21"/>
  <c r="G43" i="21" s="1"/>
  <c r="I56" i="21"/>
  <c r="K56" i="21"/>
  <c r="O56" i="21"/>
  <c r="Q56" i="21"/>
  <c r="V56" i="21"/>
  <c r="G57" i="21"/>
  <c r="M57" i="21" s="1"/>
  <c r="I57" i="21"/>
  <c r="K57" i="21"/>
  <c r="O57" i="21"/>
  <c r="Q57" i="21"/>
  <c r="V57" i="21"/>
  <c r="G58" i="21"/>
  <c r="I58" i="21"/>
  <c r="K58" i="21"/>
  <c r="M58" i="21"/>
  <c r="O58" i="21"/>
  <c r="Q58" i="21"/>
  <c r="V58" i="21"/>
  <c r="G59" i="21"/>
  <c r="I59" i="21"/>
  <c r="K59" i="21"/>
  <c r="M59" i="21"/>
  <c r="O59" i="21"/>
  <c r="Q59" i="21"/>
  <c r="V59" i="21"/>
  <c r="G60" i="21"/>
  <c r="M60" i="21" s="1"/>
  <c r="I60" i="21"/>
  <c r="K60" i="21"/>
  <c r="O60" i="21"/>
  <c r="Q60" i="21"/>
  <c r="V60" i="21"/>
  <c r="G61" i="21"/>
  <c r="M61" i="21" s="1"/>
  <c r="I61" i="21"/>
  <c r="K61" i="21"/>
  <c r="O61" i="21"/>
  <c r="Q61" i="21"/>
  <c r="V61" i="21"/>
  <c r="G62" i="21"/>
  <c r="M62" i="21" s="1"/>
  <c r="I62" i="21"/>
  <c r="K62" i="21"/>
  <c r="O62" i="21"/>
  <c r="Q62" i="21"/>
  <c r="V62" i="21"/>
  <c r="G63" i="21"/>
  <c r="I63" i="21"/>
  <c r="K63" i="21"/>
  <c r="M63" i="21"/>
  <c r="O63" i="21"/>
  <c r="Q63" i="21"/>
  <c r="V63" i="21"/>
  <c r="G64" i="21"/>
  <c r="I64" i="21"/>
  <c r="K64" i="21"/>
  <c r="M64" i="21"/>
  <c r="O64" i="21"/>
  <c r="Q64" i="21"/>
  <c r="V64" i="21"/>
  <c r="G65" i="21"/>
  <c r="M65" i="21" s="1"/>
  <c r="I65" i="21"/>
  <c r="K65" i="21"/>
  <c r="O65" i="21"/>
  <c r="Q65" i="21"/>
  <c r="V65" i="21"/>
  <c r="G66" i="21"/>
  <c r="I66" i="21"/>
  <c r="K66" i="21"/>
  <c r="M66" i="21"/>
  <c r="O66" i="21"/>
  <c r="Q66" i="21"/>
  <c r="V66" i="21"/>
  <c r="G67" i="21"/>
  <c r="I67" i="21"/>
  <c r="K67" i="21"/>
  <c r="M67" i="21"/>
  <c r="O67" i="21"/>
  <c r="Q67" i="21"/>
  <c r="V67" i="21"/>
  <c r="G68" i="21"/>
  <c r="M68" i="21" s="1"/>
  <c r="I68" i="21"/>
  <c r="K68" i="21"/>
  <c r="O68" i="21"/>
  <c r="Q68" i="21"/>
  <c r="V68" i="21"/>
  <c r="G69" i="21"/>
  <c r="M69" i="21" s="1"/>
  <c r="I69" i="21"/>
  <c r="K69" i="21"/>
  <c r="O69" i="21"/>
  <c r="Q69" i="21"/>
  <c r="V69" i="21"/>
  <c r="G70" i="21"/>
  <c r="I70" i="21"/>
  <c r="K70" i="21"/>
  <c r="M70" i="21"/>
  <c r="O70" i="21"/>
  <c r="Q70" i="21"/>
  <c r="V70" i="21"/>
  <c r="G71" i="21"/>
  <c r="I71" i="21"/>
  <c r="K71" i="21"/>
  <c r="M71" i="21"/>
  <c r="O71" i="21"/>
  <c r="Q71" i="21"/>
  <c r="V71" i="21"/>
  <c r="G72" i="21"/>
  <c r="M72" i="21" s="1"/>
  <c r="I72" i="21"/>
  <c r="K72" i="21"/>
  <c r="O72" i="21"/>
  <c r="Q72" i="21"/>
  <c r="V72" i="21"/>
  <c r="G73" i="21"/>
  <c r="M73" i="21" s="1"/>
  <c r="I73" i="21"/>
  <c r="K73" i="21"/>
  <c r="O73" i="21"/>
  <c r="Q73" i="21"/>
  <c r="V73" i="21"/>
  <c r="G74" i="21"/>
  <c r="M74" i="21" s="1"/>
  <c r="I74" i="21"/>
  <c r="K74" i="21"/>
  <c r="O74" i="21"/>
  <c r="Q74" i="21"/>
  <c r="V74" i="21"/>
  <c r="G75" i="21"/>
  <c r="I75" i="21"/>
  <c r="K75" i="21"/>
  <c r="M75" i="21"/>
  <c r="O75" i="21"/>
  <c r="Q75" i="21"/>
  <c r="V75" i="21"/>
  <c r="G76" i="21"/>
  <c r="I76" i="21"/>
  <c r="K76" i="21"/>
  <c r="M76" i="21"/>
  <c r="O76" i="21"/>
  <c r="Q76" i="21"/>
  <c r="V76" i="21"/>
  <c r="G78" i="21"/>
  <c r="I78" i="21"/>
  <c r="I77" i="21" s="1"/>
  <c r="K78" i="21"/>
  <c r="K77" i="21" s="1"/>
  <c r="M78" i="21"/>
  <c r="O78" i="21"/>
  <c r="Q78" i="21"/>
  <c r="Q77" i="21" s="1"/>
  <c r="V78" i="21"/>
  <c r="V77" i="21" s="1"/>
  <c r="G79" i="21"/>
  <c r="I79" i="21"/>
  <c r="K79" i="21"/>
  <c r="M79" i="21"/>
  <c r="M77" i="21" s="1"/>
  <c r="O79" i="21"/>
  <c r="Q79" i="21"/>
  <c r="V79" i="21"/>
  <c r="G80" i="21"/>
  <c r="G77" i="21" s="1"/>
  <c r="I80" i="21"/>
  <c r="K80" i="21"/>
  <c r="M80" i="21"/>
  <c r="O80" i="21"/>
  <c r="O77" i="21" s="1"/>
  <c r="Q80" i="21"/>
  <c r="V80" i="21"/>
  <c r="G81" i="21"/>
  <c r="M81" i="21" s="1"/>
  <c r="I81" i="21"/>
  <c r="K81" i="21"/>
  <c r="O81" i="21"/>
  <c r="Q81" i="21"/>
  <c r="V81" i="21"/>
  <c r="G82" i="21"/>
  <c r="I82" i="21"/>
  <c r="K82" i="21"/>
  <c r="M82" i="21"/>
  <c r="O82" i="21"/>
  <c r="Q82" i="21"/>
  <c r="V82" i="21"/>
  <c r="G84" i="21"/>
  <c r="M84" i="21" s="1"/>
  <c r="M83" i="21" s="1"/>
  <c r="I84" i="21"/>
  <c r="I83" i="21" s="1"/>
  <c r="K84" i="21"/>
  <c r="O84" i="21"/>
  <c r="O83" i="21" s="1"/>
  <c r="Q84" i="21"/>
  <c r="Q83" i="21" s="1"/>
  <c r="V84" i="21"/>
  <c r="G85" i="21"/>
  <c r="M85" i="21" s="1"/>
  <c r="I85" i="21"/>
  <c r="K85" i="21"/>
  <c r="O85" i="21"/>
  <c r="Q85" i="21"/>
  <c r="V85" i="21"/>
  <c r="G86" i="21"/>
  <c r="M86" i="21" s="1"/>
  <c r="I86" i="21"/>
  <c r="K86" i="21"/>
  <c r="O86" i="21"/>
  <c r="Q86" i="21"/>
  <c r="V86" i="21"/>
  <c r="V83" i="21" s="1"/>
  <c r="G87" i="21"/>
  <c r="I87" i="21"/>
  <c r="K87" i="21"/>
  <c r="K83" i="21" s="1"/>
  <c r="M87" i="21"/>
  <c r="O87" i="21"/>
  <c r="Q87" i="21"/>
  <c r="V87" i="21"/>
  <c r="G88" i="21"/>
  <c r="I88" i="21"/>
  <c r="K88" i="21"/>
  <c r="M88" i="21"/>
  <c r="O88" i="21"/>
  <c r="Q88" i="21"/>
  <c r="V88" i="21"/>
  <c r="G89" i="21"/>
  <c r="M89" i="21" s="1"/>
  <c r="I89" i="21"/>
  <c r="K89" i="21"/>
  <c r="O89" i="21"/>
  <c r="Q89" i="21"/>
  <c r="V89" i="21"/>
  <c r="AE91" i="21"/>
  <c r="AF91" i="21"/>
  <c r="G133" i="20"/>
  <c r="G9" i="20"/>
  <c r="I9" i="20"/>
  <c r="I8" i="20" s="1"/>
  <c r="K9" i="20"/>
  <c r="K8" i="20" s="1"/>
  <c r="M9" i="20"/>
  <c r="O9" i="20"/>
  <c r="Q9" i="20"/>
  <c r="V9" i="20"/>
  <c r="V8" i="20" s="1"/>
  <c r="G10" i="20"/>
  <c r="I10" i="20"/>
  <c r="K10" i="20"/>
  <c r="M10" i="20"/>
  <c r="O10" i="20"/>
  <c r="Q10" i="20"/>
  <c r="V10" i="20"/>
  <c r="G11" i="20"/>
  <c r="G8" i="20" s="1"/>
  <c r="I11" i="20"/>
  <c r="K11" i="20"/>
  <c r="O11" i="20"/>
  <c r="Q11" i="20"/>
  <c r="V11" i="20"/>
  <c r="G12" i="20"/>
  <c r="M12" i="20" s="1"/>
  <c r="I12" i="20"/>
  <c r="K12" i="20"/>
  <c r="O12" i="20"/>
  <c r="O8" i="20" s="1"/>
  <c r="Q12" i="20"/>
  <c r="Q8" i="20" s="1"/>
  <c r="V12" i="20"/>
  <c r="G13" i="20"/>
  <c r="M13" i="20" s="1"/>
  <c r="I13" i="20"/>
  <c r="K13" i="20"/>
  <c r="O13" i="20"/>
  <c r="Q13" i="20"/>
  <c r="V13" i="20"/>
  <c r="G14" i="20"/>
  <c r="I14" i="20"/>
  <c r="K14" i="20"/>
  <c r="M14" i="20"/>
  <c r="O14" i="20"/>
  <c r="Q14" i="20"/>
  <c r="V14" i="20"/>
  <c r="G15" i="20"/>
  <c r="I15" i="20"/>
  <c r="K15" i="20"/>
  <c r="M15" i="20"/>
  <c r="O15" i="20"/>
  <c r="Q15" i="20"/>
  <c r="V15" i="20"/>
  <c r="G16" i="20"/>
  <c r="M16" i="20" s="1"/>
  <c r="I16" i="20"/>
  <c r="K16" i="20"/>
  <c r="O16" i="20"/>
  <c r="Q16" i="20"/>
  <c r="V16" i="20"/>
  <c r="G17" i="20"/>
  <c r="I17" i="20"/>
  <c r="K17" i="20"/>
  <c r="M17" i="20"/>
  <c r="O17" i="20"/>
  <c r="Q17" i="20"/>
  <c r="V17" i="20"/>
  <c r="G18" i="20"/>
  <c r="I18" i="20"/>
  <c r="K18" i="20"/>
  <c r="M18" i="20"/>
  <c r="O18" i="20"/>
  <c r="Q18" i="20"/>
  <c r="V18" i="20"/>
  <c r="G19" i="20"/>
  <c r="I19" i="20"/>
  <c r="K19" i="20"/>
  <c r="M19" i="20"/>
  <c r="O19" i="20"/>
  <c r="Q19" i="20"/>
  <c r="V19" i="20"/>
  <c r="G20" i="20"/>
  <c r="M20" i="20" s="1"/>
  <c r="I20" i="20"/>
  <c r="K20" i="20"/>
  <c r="O20" i="20"/>
  <c r="Q20" i="20"/>
  <c r="V20" i="20"/>
  <c r="G21" i="20"/>
  <c r="I21" i="20"/>
  <c r="K21" i="20"/>
  <c r="M21" i="20"/>
  <c r="O21" i="20"/>
  <c r="Q21" i="20"/>
  <c r="V21" i="20"/>
  <c r="G22" i="20"/>
  <c r="I22" i="20"/>
  <c r="K22" i="20"/>
  <c r="M22" i="20"/>
  <c r="O22" i="20"/>
  <c r="Q22" i="20"/>
  <c r="V22" i="20"/>
  <c r="G23" i="20"/>
  <c r="M23" i="20" s="1"/>
  <c r="I23" i="20"/>
  <c r="K23" i="20"/>
  <c r="O23" i="20"/>
  <c r="Q23" i="20"/>
  <c r="V23" i="20"/>
  <c r="G24" i="20"/>
  <c r="M24" i="20" s="1"/>
  <c r="I24" i="20"/>
  <c r="K24" i="20"/>
  <c r="O24" i="20"/>
  <c r="Q24" i="20"/>
  <c r="V24" i="20"/>
  <c r="G25" i="20"/>
  <c r="M25" i="20" s="1"/>
  <c r="I25" i="20"/>
  <c r="K25" i="20"/>
  <c r="O25" i="20"/>
  <c r="Q25" i="20"/>
  <c r="V25" i="20"/>
  <c r="G26" i="20"/>
  <c r="I26" i="20"/>
  <c r="K26" i="20"/>
  <c r="M26" i="20"/>
  <c r="O26" i="20"/>
  <c r="Q26" i="20"/>
  <c r="V26" i="20"/>
  <c r="G27" i="20"/>
  <c r="I27" i="20"/>
  <c r="K27" i="20"/>
  <c r="M27" i="20"/>
  <c r="O27" i="20"/>
  <c r="Q27" i="20"/>
  <c r="V27" i="20"/>
  <c r="G28" i="20"/>
  <c r="M28" i="20" s="1"/>
  <c r="I28" i="20"/>
  <c r="K28" i="20"/>
  <c r="O28" i="20"/>
  <c r="Q28" i="20"/>
  <c r="V28" i="20"/>
  <c r="G29" i="20"/>
  <c r="I29" i="20"/>
  <c r="K29" i="20"/>
  <c r="M29" i="20"/>
  <c r="O29" i="20"/>
  <c r="Q29" i="20"/>
  <c r="V29" i="20"/>
  <c r="G30" i="20"/>
  <c r="I30" i="20"/>
  <c r="K30" i="20"/>
  <c r="M30" i="20"/>
  <c r="O30" i="20"/>
  <c r="Q30" i="20"/>
  <c r="V30" i="20"/>
  <c r="G31" i="20"/>
  <c r="I31" i="20"/>
  <c r="K31" i="20"/>
  <c r="M31" i="20"/>
  <c r="O31" i="20"/>
  <c r="Q31" i="20"/>
  <c r="V31" i="20"/>
  <c r="G32" i="20"/>
  <c r="M32" i="20" s="1"/>
  <c r="I32" i="20"/>
  <c r="K32" i="20"/>
  <c r="O32" i="20"/>
  <c r="Q32" i="20"/>
  <c r="V32" i="20"/>
  <c r="G33" i="20"/>
  <c r="I33" i="20"/>
  <c r="K33" i="20"/>
  <c r="M33" i="20"/>
  <c r="O33" i="20"/>
  <c r="Q33" i="20"/>
  <c r="V33" i="20"/>
  <c r="G34" i="20"/>
  <c r="I34" i="20"/>
  <c r="K34" i="20"/>
  <c r="M34" i="20"/>
  <c r="O34" i="20"/>
  <c r="Q34" i="20"/>
  <c r="V34" i="20"/>
  <c r="G35" i="20"/>
  <c r="M35" i="20" s="1"/>
  <c r="I35" i="20"/>
  <c r="K35" i="20"/>
  <c r="O35" i="20"/>
  <c r="Q35" i="20"/>
  <c r="V35" i="20"/>
  <c r="G36" i="20"/>
  <c r="M36" i="20" s="1"/>
  <c r="I36" i="20"/>
  <c r="K36" i="20"/>
  <c r="O36" i="20"/>
  <c r="Q36" i="20"/>
  <c r="V36" i="20"/>
  <c r="G37" i="20"/>
  <c r="M37" i="20" s="1"/>
  <c r="I37" i="20"/>
  <c r="K37" i="20"/>
  <c r="O37" i="20"/>
  <c r="Q37" i="20"/>
  <c r="V37" i="20"/>
  <c r="G38" i="20"/>
  <c r="I38" i="20"/>
  <c r="K38" i="20"/>
  <c r="M38" i="20"/>
  <c r="O38" i="20"/>
  <c r="Q38" i="20"/>
  <c r="V38" i="20"/>
  <c r="G39" i="20"/>
  <c r="I39" i="20"/>
  <c r="K39" i="20"/>
  <c r="M39" i="20"/>
  <c r="O39" i="20"/>
  <c r="Q39" i="20"/>
  <c r="V39" i="20"/>
  <c r="G40" i="20"/>
  <c r="M40" i="20" s="1"/>
  <c r="I40" i="20"/>
  <c r="K40" i="20"/>
  <c r="O40" i="20"/>
  <c r="Q40" i="20"/>
  <c r="V40" i="20"/>
  <c r="G41" i="20"/>
  <c r="I41" i="20"/>
  <c r="K41" i="20"/>
  <c r="M41" i="20"/>
  <c r="O41" i="20"/>
  <c r="Q41" i="20"/>
  <c r="V41" i="20"/>
  <c r="G42" i="20"/>
  <c r="I42" i="20"/>
  <c r="K42" i="20"/>
  <c r="M42" i="20"/>
  <c r="O42" i="20"/>
  <c r="Q42" i="20"/>
  <c r="V42" i="20"/>
  <c r="G43" i="20"/>
  <c r="I43" i="20"/>
  <c r="K43" i="20"/>
  <c r="M43" i="20"/>
  <c r="O43" i="20"/>
  <c r="Q43" i="20"/>
  <c r="V43" i="20"/>
  <c r="G44" i="20"/>
  <c r="M44" i="20" s="1"/>
  <c r="I44" i="20"/>
  <c r="K44" i="20"/>
  <c r="O44" i="20"/>
  <c r="Q44" i="20"/>
  <c r="V44" i="20"/>
  <c r="G45" i="20"/>
  <c r="I45" i="20"/>
  <c r="K45" i="20"/>
  <c r="M45" i="20"/>
  <c r="O45" i="20"/>
  <c r="Q45" i="20"/>
  <c r="V45" i="20"/>
  <c r="G46" i="20"/>
  <c r="I46" i="20"/>
  <c r="K46" i="20"/>
  <c r="M46" i="20"/>
  <c r="O46" i="20"/>
  <c r="Q46" i="20"/>
  <c r="V46" i="20"/>
  <c r="G47" i="20"/>
  <c r="M47" i="20" s="1"/>
  <c r="I47" i="20"/>
  <c r="K47" i="20"/>
  <c r="O47" i="20"/>
  <c r="Q47" i="20"/>
  <c r="V47" i="20"/>
  <c r="G48" i="20"/>
  <c r="M48" i="20" s="1"/>
  <c r="I48" i="20"/>
  <c r="K48" i="20"/>
  <c r="O48" i="20"/>
  <c r="Q48" i="20"/>
  <c r="V48" i="20"/>
  <c r="G49" i="20"/>
  <c r="M49" i="20" s="1"/>
  <c r="I49" i="20"/>
  <c r="K49" i="20"/>
  <c r="O49" i="20"/>
  <c r="Q49" i="20"/>
  <c r="V49" i="20"/>
  <c r="G50" i="20"/>
  <c r="I50" i="20"/>
  <c r="K50" i="20"/>
  <c r="M50" i="20"/>
  <c r="O50" i="20"/>
  <c r="Q50" i="20"/>
  <c r="V50" i="20"/>
  <c r="G51" i="20"/>
  <c r="I51" i="20"/>
  <c r="K51" i="20"/>
  <c r="M51" i="20"/>
  <c r="O51" i="20"/>
  <c r="Q51" i="20"/>
  <c r="V51" i="20"/>
  <c r="G52" i="20"/>
  <c r="M52" i="20" s="1"/>
  <c r="I52" i="20"/>
  <c r="K52" i="20"/>
  <c r="O52" i="20"/>
  <c r="Q52" i="20"/>
  <c r="V52" i="20"/>
  <c r="G53" i="20"/>
  <c r="I53" i="20"/>
  <c r="K53" i="20"/>
  <c r="M53" i="20"/>
  <c r="O53" i="20"/>
  <c r="Q53" i="20"/>
  <c r="V53" i="20"/>
  <c r="G54" i="20"/>
  <c r="I54" i="20"/>
  <c r="K54" i="20"/>
  <c r="M54" i="20"/>
  <c r="O54" i="20"/>
  <c r="Q54" i="20"/>
  <c r="V54" i="20"/>
  <c r="G55" i="20"/>
  <c r="I55" i="20"/>
  <c r="K55" i="20"/>
  <c r="M55" i="20"/>
  <c r="O55" i="20"/>
  <c r="Q55" i="20"/>
  <c r="V55" i="20"/>
  <c r="G56" i="20"/>
  <c r="M56" i="20" s="1"/>
  <c r="I56" i="20"/>
  <c r="K56" i="20"/>
  <c r="O56" i="20"/>
  <c r="Q56" i="20"/>
  <c r="V56" i="20"/>
  <c r="G57" i="20"/>
  <c r="I57" i="20"/>
  <c r="K57" i="20"/>
  <c r="M57" i="20"/>
  <c r="O57" i="20"/>
  <c r="Q57" i="20"/>
  <c r="V57" i="20"/>
  <c r="G59" i="20"/>
  <c r="M59" i="20" s="1"/>
  <c r="I59" i="20"/>
  <c r="I58" i="20" s="1"/>
  <c r="K59" i="20"/>
  <c r="O59" i="20"/>
  <c r="O58" i="20" s="1"/>
  <c r="Q59" i="20"/>
  <c r="Q58" i="20" s="1"/>
  <c r="V59" i="20"/>
  <c r="G60" i="20"/>
  <c r="M60" i="20" s="1"/>
  <c r="I60" i="20"/>
  <c r="K60" i="20"/>
  <c r="O60" i="20"/>
  <c r="Q60" i="20"/>
  <c r="V60" i="20"/>
  <c r="G61" i="20"/>
  <c r="M61" i="20" s="1"/>
  <c r="I61" i="20"/>
  <c r="K61" i="20"/>
  <c r="O61" i="20"/>
  <c r="Q61" i="20"/>
  <c r="V61" i="20"/>
  <c r="G62" i="20"/>
  <c r="I62" i="20"/>
  <c r="K62" i="20"/>
  <c r="K58" i="20" s="1"/>
  <c r="M62" i="20"/>
  <c r="O62" i="20"/>
  <c r="Q62" i="20"/>
  <c r="V62" i="20"/>
  <c r="G63" i="20"/>
  <c r="I63" i="20"/>
  <c r="K63" i="20"/>
  <c r="M63" i="20"/>
  <c r="O63" i="20"/>
  <c r="Q63" i="20"/>
  <c r="V63" i="20"/>
  <c r="G64" i="20"/>
  <c r="M64" i="20" s="1"/>
  <c r="I64" i="20"/>
  <c r="K64" i="20"/>
  <c r="O64" i="20"/>
  <c r="Q64" i="20"/>
  <c r="V64" i="20"/>
  <c r="G65" i="20"/>
  <c r="I65" i="20"/>
  <c r="K65" i="20"/>
  <c r="M65" i="20"/>
  <c r="O65" i="20"/>
  <c r="Q65" i="20"/>
  <c r="V65" i="20"/>
  <c r="V58" i="20" s="1"/>
  <c r="G66" i="20"/>
  <c r="I66" i="20"/>
  <c r="K66" i="20"/>
  <c r="M66" i="20"/>
  <c r="O66" i="20"/>
  <c r="Q66" i="20"/>
  <c r="V66" i="20"/>
  <c r="G67" i="20"/>
  <c r="I67" i="20"/>
  <c r="K67" i="20"/>
  <c r="M67" i="20"/>
  <c r="O67" i="20"/>
  <c r="Q67" i="20"/>
  <c r="V67" i="20"/>
  <c r="G68" i="20"/>
  <c r="M68" i="20" s="1"/>
  <c r="I68" i="20"/>
  <c r="K68" i="20"/>
  <c r="O68" i="20"/>
  <c r="Q68" i="20"/>
  <c r="V68" i="20"/>
  <c r="G69" i="20"/>
  <c r="I69" i="20"/>
  <c r="K69" i="20"/>
  <c r="M69" i="20"/>
  <c r="O69" i="20"/>
  <c r="Q69" i="20"/>
  <c r="V69" i="20"/>
  <c r="G70" i="20"/>
  <c r="I70" i="20"/>
  <c r="K70" i="20"/>
  <c r="M70" i="20"/>
  <c r="O70" i="20"/>
  <c r="Q70" i="20"/>
  <c r="V70" i="20"/>
  <c r="G71" i="20"/>
  <c r="M71" i="20" s="1"/>
  <c r="I71" i="20"/>
  <c r="K71" i="20"/>
  <c r="O71" i="20"/>
  <c r="Q71" i="20"/>
  <c r="V71" i="20"/>
  <c r="G72" i="20"/>
  <c r="M72" i="20" s="1"/>
  <c r="I72" i="20"/>
  <c r="K72" i="20"/>
  <c r="O72" i="20"/>
  <c r="Q72" i="20"/>
  <c r="V72" i="20"/>
  <c r="G73" i="20"/>
  <c r="M73" i="20" s="1"/>
  <c r="I73" i="20"/>
  <c r="K73" i="20"/>
  <c r="O73" i="20"/>
  <c r="Q73" i="20"/>
  <c r="V73" i="20"/>
  <c r="G74" i="20"/>
  <c r="I74" i="20"/>
  <c r="K74" i="20"/>
  <c r="M74" i="20"/>
  <c r="O74" i="20"/>
  <c r="Q74" i="20"/>
  <c r="V74" i="20"/>
  <c r="G75" i="20"/>
  <c r="I75" i="20"/>
  <c r="K75" i="20"/>
  <c r="M75" i="20"/>
  <c r="O75" i="20"/>
  <c r="Q75" i="20"/>
  <c r="V75" i="20"/>
  <c r="G76" i="20"/>
  <c r="M76" i="20" s="1"/>
  <c r="I76" i="20"/>
  <c r="K76" i="20"/>
  <c r="O76" i="20"/>
  <c r="Q76" i="20"/>
  <c r="V76" i="20"/>
  <c r="G77" i="20"/>
  <c r="I77" i="20"/>
  <c r="K77" i="20"/>
  <c r="M77" i="20"/>
  <c r="O77" i="20"/>
  <c r="Q77" i="20"/>
  <c r="V77" i="20"/>
  <c r="G78" i="20"/>
  <c r="I78" i="20"/>
  <c r="K78" i="20"/>
  <c r="M78" i="20"/>
  <c r="O78" i="20"/>
  <c r="Q78" i="20"/>
  <c r="V78" i="20"/>
  <c r="G79" i="20"/>
  <c r="I79" i="20"/>
  <c r="K79" i="20"/>
  <c r="M79" i="20"/>
  <c r="O79" i="20"/>
  <c r="Q79" i="20"/>
  <c r="V79" i="20"/>
  <c r="G80" i="20"/>
  <c r="M80" i="20" s="1"/>
  <c r="I80" i="20"/>
  <c r="K80" i="20"/>
  <c r="O80" i="20"/>
  <c r="Q80" i="20"/>
  <c r="V80" i="20"/>
  <c r="G81" i="20"/>
  <c r="I81" i="20"/>
  <c r="K81" i="20"/>
  <c r="M81" i="20"/>
  <c r="O81" i="20"/>
  <c r="Q81" i="20"/>
  <c r="V81" i="20"/>
  <c r="G82" i="20"/>
  <c r="I82" i="20"/>
  <c r="K82" i="20"/>
  <c r="M82" i="20"/>
  <c r="O82" i="20"/>
  <c r="Q82" i="20"/>
  <c r="V82" i="20"/>
  <c r="G83" i="20"/>
  <c r="M83" i="20" s="1"/>
  <c r="I83" i="20"/>
  <c r="K83" i="20"/>
  <c r="O83" i="20"/>
  <c r="Q83" i="20"/>
  <c r="V83" i="20"/>
  <c r="G84" i="20"/>
  <c r="M84" i="20" s="1"/>
  <c r="I84" i="20"/>
  <c r="K84" i="20"/>
  <c r="O84" i="20"/>
  <c r="Q84" i="20"/>
  <c r="V84" i="20"/>
  <c r="G85" i="20"/>
  <c r="M85" i="20" s="1"/>
  <c r="I85" i="20"/>
  <c r="K85" i="20"/>
  <c r="O85" i="20"/>
  <c r="Q85" i="20"/>
  <c r="V85" i="20"/>
  <c r="G86" i="20"/>
  <c r="I86" i="20"/>
  <c r="K86" i="20"/>
  <c r="M86" i="20"/>
  <c r="O86" i="20"/>
  <c r="Q86" i="20"/>
  <c r="V86" i="20"/>
  <c r="G87" i="20"/>
  <c r="I87" i="20"/>
  <c r="K87" i="20"/>
  <c r="M87" i="20"/>
  <c r="O87" i="20"/>
  <c r="Q87" i="20"/>
  <c r="V87" i="20"/>
  <c r="G88" i="20"/>
  <c r="M88" i="20" s="1"/>
  <c r="I88" i="20"/>
  <c r="K88" i="20"/>
  <c r="O88" i="20"/>
  <c r="Q88" i="20"/>
  <c r="V88" i="20"/>
  <c r="G89" i="20"/>
  <c r="I89" i="20"/>
  <c r="K89" i="20"/>
  <c r="M89" i="20"/>
  <c r="O89" i="20"/>
  <c r="Q89" i="20"/>
  <c r="V89" i="20"/>
  <c r="G90" i="20"/>
  <c r="I90" i="20"/>
  <c r="K90" i="20"/>
  <c r="M90" i="20"/>
  <c r="O90" i="20"/>
  <c r="Q90" i="20"/>
  <c r="V90" i="20"/>
  <c r="G91" i="20"/>
  <c r="I91" i="20"/>
  <c r="K91" i="20"/>
  <c r="M91" i="20"/>
  <c r="O91" i="20"/>
  <c r="Q91" i="20"/>
  <c r="V91" i="20"/>
  <c r="G92" i="20"/>
  <c r="M92" i="20" s="1"/>
  <c r="I92" i="20"/>
  <c r="K92" i="20"/>
  <c r="O92" i="20"/>
  <c r="Q92" i="20"/>
  <c r="V92" i="20"/>
  <c r="G93" i="20"/>
  <c r="I93" i="20"/>
  <c r="K93" i="20"/>
  <c r="M93" i="20"/>
  <c r="O93" i="20"/>
  <c r="Q93" i="20"/>
  <c r="V93" i="20"/>
  <c r="G94" i="20"/>
  <c r="I94" i="20"/>
  <c r="K94" i="20"/>
  <c r="M94" i="20"/>
  <c r="O94" i="20"/>
  <c r="Q94" i="20"/>
  <c r="V94" i="20"/>
  <c r="G95" i="20"/>
  <c r="M95" i="20" s="1"/>
  <c r="I95" i="20"/>
  <c r="K95" i="20"/>
  <c r="O95" i="20"/>
  <c r="Q95" i="20"/>
  <c r="V95" i="20"/>
  <c r="G96" i="20"/>
  <c r="M96" i="20" s="1"/>
  <c r="I96" i="20"/>
  <c r="K96" i="20"/>
  <c r="O96" i="20"/>
  <c r="Q96" i="20"/>
  <c r="V96" i="20"/>
  <c r="G97" i="20"/>
  <c r="M97" i="20" s="1"/>
  <c r="I97" i="20"/>
  <c r="K97" i="20"/>
  <c r="O97" i="20"/>
  <c r="Q97" i="20"/>
  <c r="V97" i="20"/>
  <c r="G98" i="20"/>
  <c r="I98" i="20"/>
  <c r="K98" i="20"/>
  <c r="M98" i="20"/>
  <c r="O98" i="20"/>
  <c r="Q98" i="20"/>
  <c r="V98" i="20"/>
  <c r="G99" i="20"/>
  <c r="I99" i="20"/>
  <c r="K99" i="20"/>
  <c r="M99" i="20"/>
  <c r="O99" i="20"/>
  <c r="Q99" i="20"/>
  <c r="V99" i="20"/>
  <c r="G100" i="20"/>
  <c r="M100" i="20" s="1"/>
  <c r="I100" i="20"/>
  <c r="K100" i="20"/>
  <c r="O100" i="20"/>
  <c r="Q100" i="20"/>
  <c r="V100" i="20"/>
  <c r="G101" i="20"/>
  <c r="I101" i="20"/>
  <c r="K101" i="20"/>
  <c r="M101" i="20"/>
  <c r="O101" i="20"/>
  <c r="Q101" i="20"/>
  <c r="V101" i="20"/>
  <c r="G102" i="20"/>
  <c r="I102" i="20"/>
  <c r="K102" i="20"/>
  <c r="M102" i="20"/>
  <c r="O102" i="20"/>
  <c r="Q102" i="20"/>
  <c r="V102" i="20"/>
  <c r="G103" i="20"/>
  <c r="I103" i="20"/>
  <c r="K103" i="20"/>
  <c r="M103" i="20"/>
  <c r="O103" i="20"/>
  <c r="Q103" i="20"/>
  <c r="V103" i="20"/>
  <c r="G104" i="20"/>
  <c r="M104" i="20" s="1"/>
  <c r="I104" i="20"/>
  <c r="K104" i="20"/>
  <c r="O104" i="20"/>
  <c r="Q104" i="20"/>
  <c r="V104" i="20"/>
  <c r="G105" i="20"/>
  <c r="I105" i="20"/>
  <c r="K105" i="20"/>
  <c r="M105" i="20"/>
  <c r="O105" i="20"/>
  <c r="Q105" i="20"/>
  <c r="V105" i="20"/>
  <c r="G106" i="20"/>
  <c r="I106" i="20"/>
  <c r="K106" i="20"/>
  <c r="M106" i="20"/>
  <c r="O106" i="20"/>
  <c r="Q106" i="20"/>
  <c r="V106" i="20"/>
  <c r="G107" i="20"/>
  <c r="G108" i="20"/>
  <c r="M108" i="20" s="1"/>
  <c r="M107" i="20" s="1"/>
  <c r="I108" i="20"/>
  <c r="I107" i="20" s="1"/>
  <c r="K108" i="20"/>
  <c r="O108" i="20"/>
  <c r="O107" i="20" s="1"/>
  <c r="Q108" i="20"/>
  <c r="Q107" i="20" s="1"/>
  <c r="V108" i="20"/>
  <c r="V107" i="20" s="1"/>
  <c r="G109" i="20"/>
  <c r="M109" i="20" s="1"/>
  <c r="I109" i="20"/>
  <c r="K109" i="20"/>
  <c r="K107" i="20" s="1"/>
  <c r="O109" i="20"/>
  <c r="Q109" i="20"/>
  <c r="V109" i="20"/>
  <c r="G111" i="20"/>
  <c r="G110" i="20" s="1"/>
  <c r="I111" i="20"/>
  <c r="I110" i="20" s="1"/>
  <c r="K111" i="20"/>
  <c r="M111" i="20"/>
  <c r="O111" i="20"/>
  <c r="O110" i="20" s="1"/>
  <c r="Q111" i="20"/>
  <c r="V111" i="20"/>
  <c r="G112" i="20"/>
  <c r="M112" i="20" s="1"/>
  <c r="I112" i="20"/>
  <c r="K112" i="20"/>
  <c r="O112" i="20"/>
  <c r="Q112" i="20"/>
  <c r="Q110" i="20" s="1"/>
  <c r="V112" i="20"/>
  <c r="G113" i="20"/>
  <c r="I113" i="20"/>
  <c r="K113" i="20"/>
  <c r="M113" i="20"/>
  <c r="O113" i="20"/>
  <c r="Q113" i="20"/>
  <c r="V113" i="20"/>
  <c r="V110" i="20" s="1"/>
  <c r="G114" i="20"/>
  <c r="I114" i="20"/>
  <c r="K114" i="20"/>
  <c r="M114" i="20"/>
  <c r="O114" i="20"/>
  <c r="Q114" i="20"/>
  <c r="V114" i="20"/>
  <c r="G115" i="20"/>
  <c r="I115" i="20"/>
  <c r="K115" i="20"/>
  <c r="M115" i="20"/>
  <c r="O115" i="20"/>
  <c r="Q115" i="20"/>
  <c r="V115" i="20"/>
  <c r="G116" i="20"/>
  <c r="M116" i="20" s="1"/>
  <c r="I116" i="20"/>
  <c r="K116" i="20"/>
  <c r="O116" i="20"/>
  <c r="Q116" i="20"/>
  <c r="V116" i="20"/>
  <c r="G117" i="20"/>
  <c r="I117" i="20"/>
  <c r="K117" i="20"/>
  <c r="K110" i="20" s="1"/>
  <c r="M117" i="20"/>
  <c r="O117" i="20"/>
  <c r="Q117" i="20"/>
  <c r="V117" i="20"/>
  <c r="G118" i="20"/>
  <c r="I118" i="20"/>
  <c r="K118" i="20"/>
  <c r="M118" i="20"/>
  <c r="O118" i="20"/>
  <c r="Q118" i="20"/>
  <c r="V118" i="20"/>
  <c r="G119" i="20"/>
  <c r="M119" i="20" s="1"/>
  <c r="I119" i="20"/>
  <c r="K119" i="20"/>
  <c r="O119" i="20"/>
  <c r="Q119" i="20"/>
  <c r="V119" i="20"/>
  <c r="G120" i="20"/>
  <c r="M120" i="20" s="1"/>
  <c r="I120" i="20"/>
  <c r="K120" i="20"/>
  <c r="O120" i="20"/>
  <c r="Q120" i="20"/>
  <c r="V120" i="20"/>
  <c r="G122" i="20"/>
  <c r="I122" i="20"/>
  <c r="K122" i="20"/>
  <c r="K121" i="20" s="1"/>
  <c r="M122" i="20"/>
  <c r="O122" i="20"/>
  <c r="O121" i="20" s="1"/>
  <c r="Q122" i="20"/>
  <c r="V122" i="20"/>
  <c r="G123" i="20"/>
  <c r="I123" i="20"/>
  <c r="K123" i="20"/>
  <c r="M123" i="20"/>
  <c r="O123" i="20"/>
  <c r="Q123" i="20"/>
  <c r="V123" i="20"/>
  <c r="G124" i="20"/>
  <c r="G121" i="20" s="1"/>
  <c r="I124" i="20"/>
  <c r="I121" i="20" s="1"/>
  <c r="K124" i="20"/>
  <c r="O124" i="20"/>
  <c r="Q124" i="20"/>
  <c r="V124" i="20"/>
  <c r="G125" i="20"/>
  <c r="I125" i="20"/>
  <c r="K125" i="20"/>
  <c r="M125" i="20"/>
  <c r="O125" i="20"/>
  <c r="Q125" i="20"/>
  <c r="Q121" i="20" s="1"/>
  <c r="V125" i="20"/>
  <c r="V121" i="20" s="1"/>
  <c r="G126" i="20"/>
  <c r="I126" i="20"/>
  <c r="K126" i="20"/>
  <c r="M126" i="20"/>
  <c r="O126" i="20"/>
  <c r="Q126" i="20"/>
  <c r="V126" i="20"/>
  <c r="G127" i="20"/>
  <c r="I127" i="20"/>
  <c r="K127" i="20"/>
  <c r="M127" i="20"/>
  <c r="O127" i="20"/>
  <c r="Q127" i="20"/>
  <c r="V127" i="20"/>
  <c r="G128" i="20"/>
  <c r="M128" i="20" s="1"/>
  <c r="I128" i="20"/>
  <c r="K128" i="20"/>
  <c r="O128" i="20"/>
  <c r="Q128" i="20"/>
  <c r="V128" i="20"/>
  <c r="G129" i="20"/>
  <c r="I129" i="20"/>
  <c r="K129" i="20"/>
  <c r="M129" i="20"/>
  <c r="O129" i="20"/>
  <c r="Q129" i="20"/>
  <c r="V129" i="20"/>
  <c r="G130" i="20"/>
  <c r="I130" i="20"/>
  <c r="K130" i="20"/>
  <c r="M130" i="20"/>
  <c r="O130" i="20"/>
  <c r="Q130" i="20"/>
  <c r="V130" i="20"/>
  <c r="G131" i="20"/>
  <c r="M131" i="20" s="1"/>
  <c r="I131" i="20"/>
  <c r="K131" i="20"/>
  <c r="O131" i="20"/>
  <c r="Q131" i="20"/>
  <c r="V131" i="20"/>
  <c r="AE133" i="20"/>
  <c r="BA154" i="19"/>
  <c r="BA151" i="19"/>
  <c r="G9" i="19"/>
  <c r="M9" i="19" s="1"/>
  <c r="I9" i="19"/>
  <c r="K9" i="19"/>
  <c r="O9" i="19"/>
  <c r="Q9" i="19"/>
  <c r="V9" i="19"/>
  <c r="G10" i="19"/>
  <c r="M10" i="19" s="1"/>
  <c r="I10" i="19"/>
  <c r="K10" i="19"/>
  <c r="O10" i="19"/>
  <c r="Q10" i="19"/>
  <c r="V10" i="19"/>
  <c r="G11" i="19"/>
  <c r="M11" i="19" s="1"/>
  <c r="I11" i="19"/>
  <c r="K11" i="19"/>
  <c r="O11" i="19"/>
  <c r="Q11" i="19"/>
  <c r="V11" i="19"/>
  <c r="G12" i="19"/>
  <c r="M12" i="19" s="1"/>
  <c r="I12" i="19"/>
  <c r="K12" i="19"/>
  <c r="O12" i="19"/>
  <c r="Q12" i="19"/>
  <c r="V12" i="19"/>
  <c r="G13" i="19"/>
  <c r="M13" i="19" s="1"/>
  <c r="I13" i="19"/>
  <c r="K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3" i="19"/>
  <c r="M23" i="19" s="1"/>
  <c r="I23" i="19"/>
  <c r="K23" i="19"/>
  <c r="O23" i="19"/>
  <c r="Q23" i="19"/>
  <c r="V23" i="19"/>
  <c r="G24" i="19"/>
  <c r="M24" i="19" s="1"/>
  <c r="I24" i="19"/>
  <c r="K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M29" i="19" s="1"/>
  <c r="I29" i="19"/>
  <c r="K29" i="19"/>
  <c r="O29" i="19"/>
  <c r="Q29" i="19"/>
  <c r="V29" i="19"/>
  <c r="G30" i="19"/>
  <c r="M30" i="19" s="1"/>
  <c r="I30" i="19"/>
  <c r="K30" i="19"/>
  <c r="O30" i="19"/>
  <c r="Q30" i="19"/>
  <c r="V30" i="19"/>
  <c r="G31" i="19"/>
  <c r="M31" i="19" s="1"/>
  <c r="I31" i="19"/>
  <c r="K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0" i="19"/>
  <c r="M40" i="19" s="1"/>
  <c r="I40" i="19"/>
  <c r="K40" i="19"/>
  <c r="O40" i="19"/>
  <c r="Q40" i="19"/>
  <c r="V40" i="19"/>
  <c r="G41" i="19"/>
  <c r="M41" i="19" s="1"/>
  <c r="I41" i="19"/>
  <c r="K41" i="19"/>
  <c r="O41" i="19"/>
  <c r="Q41" i="19"/>
  <c r="V41" i="19"/>
  <c r="G42" i="19"/>
  <c r="M42" i="19" s="1"/>
  <c r="I42" i="19"/>
  <c r="K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G47" i="19"/>
  <c r="M47" i="19" s="1"/>
  <c r="I47" i="19"/>
  <c r="K47" i="19"/>
  <c r="O47" i="19"/>
  <c r="Q47" i="19"/>
  <c r="V47" i="19"/>
  <c r="G48" i="19"/>
  <c r="M48" i="19" s="1"/>
  <c r="I48" i="19"/>
  <c r="K48" i="19"/>
  <c r="O48" i="19"/>
  <c r="Q48" i="19"/>
  <c r="V48" i="19"/>
  <c r="G49" i="19"/>
  <c r="M49" i="19" s="1"/>
  <c r="I49" i="19"/>
  <c r="K49" i="19"/>
  <c r="O49" i="19"/>
  <c r="Q49" i="19"/>
  <c r="V49" i="19"/>
  <c r="G50" i="19"/>
  <c r="M50" i="19" s="1"/>
  <c r="I50" i="19"/>
  <c r="K50" i="19"/>
  <c r="O50" i="19"/>
  <c r="Q50" i="19"/>
  <c r="V50" i="19"/>
  <c r="G51" i="19"/>
  <c r="M51" i="19" s="1"/>
  <c r="I51" i="19"/>
  <c r="K51" i="19"/>
  <c r="O51" i="19"/>
  <c r="Q51" i="19"/>
  <c r="V51" i="19"/>
  <c r="G52" i="19"/>
  <c r="M52" i="19" s="1"/>
  <c r="I52" i="19"/>
  <c r="K52" i="19"/>
  <c r="O52" i="19"/>
  <c r="Q52" i="19"/>
  <c r="V52" i="19"/>
  <c r="G53" i="19"/>
  <c r="M53" i="19" s="1"/>
  <c r="I53" i="19"/>
  <c r="K53" i="19"/>
  <c r="O53" i="19"/>
  <c r="Q53" i="19"/>
  <c r="V53" i="19"/>
  <c r="G54" i="19"/>
  <c r="M54" i="19" s="1"/>
  <c r="I54" i="19"/>
  <c r="K54" i="19"/>
  <c r="O54" i="19"/>
  <c r="Q54" i="19"/>
  <c r="V54" i="19"/>
  <c r="G55" i="19"/>
  <c r="M55" i="19" s="1"/>
  <c r="I55" i="19"/>
  <c r="K55" i="19"/>
  <c r="O55" i="19"/>
  <c r="Q55" i="19"/>
  <c r="V55" i="19"/>
  <c r="G56" i="19"/>
  <c r="M56" i="19" s="1"/>
  <c r="I56" i="19"/>
  <c r="K56" i="19"/>
  <c r="O56" i="19"/>
  <c r="Q56" i="19"/>
  <c r="V56" i="19"/>
  <c r="G57" i="19"/>
  <c r="M57" i="19" s="1"/>
  <c r="I57" i="19"/>
  <c r="K57" i="19"/>
  <c r="O57" i="19"/>
  <c r="Q57" i="19"/>
  <c r="V57" i="19"/>
  <c r="G58" i="19"/>
  <c r="M58" i="19" s="1"/>
  <c r="I58" i="19"/>
  <c r="K58" i="19"/>
  <c r="O58" i="19"/>
  <c r="Q58" i="19"/>
  <c r="V58" i="19"/>
  <c r="G59" i="19"/>
  <c r="M59" i="19" s="1"/>
  <c r="I59" i="19"/>
  <c r="K59" i="19"/>
  <c r="O59" i="19"/>
  <c r="Q59" i="19"/>
  <c r="V59" i="19"/>
  <c r="G60" i="19"/>
  <c r="M60" i="19" s="1"/>
  <c r="I60" i="19"/>
  <c r="K60" i="19"/>
  <c r="O60" i="19"/>
  <c r="Q60" i="19"/>
  <c r="V60" i="19"/>
  <c r="G61" i="19"/>
  <c r="M61" i="19" s="1"/>
  <c r="I61" i="19"/>
  <c r="K61" i="19"/>
  <c r="O61" i="19"/>
  <c r="Q61" i="19"/>
  <c r="V61" i="19"/>
  <c r="G62" i="19"/>
  <c r="M62" i="19" s="1"/>
  <c r="I62" i="19"/>
  <c r="K62" i="19"/>
  <c r="O62" i="19"/>
  <c r="Q62" i="19"/>
  <c r="V62" i="19"/>
  <c r="G63" i="19"/>
  <c r="M63" i="19" s="1"/>
  <c r="I63" i="19"/>
  <c r="K63" i="19"/>
  <c r="O63" i="19"/>
  <c r="Q63" i="19"/>
  <c r="V63" i="19"/>
  <c r="G64" i="19"/>
  <c r="M64" i="19" s="1"/>
  <c r="I64" i="19"/>
  <c r="K64" i="19"/>
  <c r="O64" i="19"/>
  <c r="Q64" i="19"/>
  <c r="V64" i="19"/>
  <c r="G65" i="19"/>
  <c r="I65" i="19"/>
  <c r="K65" i="19"/>
  <c r="M65" i="19"/>
  <c r="O65" i="19"/>
  <c r="Q65" i="19"/>
  <c r="V65" i="19"/>
  <c r="G66" i="19"/>
  <c r="M66" i="19" s="1"/>
  <c r="I66" i="19"/>
  <c r="K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G70" i="19"/>
  <c r="M70" i="19" s="1"/>
  <c r="I70" i="19"/>
  <c r="K70" i="19"/>
  <c r="O70" i="19"/>
  <c r="Q70" i="19"/>
  <c r="V70" i="19"/>
  <c r="G71" i="19"/>
  <c r="M71" i="19" s="1"/>
  <c r="I71" i="19"/>
  <c r="K71" i="19"/>
  <c r="O71" i="19"/>
  <c r="Q71" i="19"/>
  <c r="V71" i="19"/>
  <c r="G72" i="19"/>
  <c r="M72" i="19" s="1"/>
  <c r="I72" i="19"/>
  <c r="K72" i="19"/>
  <c r="O72" i="19"/>
  <c r="Q72" i="19"/>
  <c r="V72" i="19"/>
  <c r="G73" i="19"/>
  <c r="M73" i="19" s="1"/>
  <c r="I73" i="19"/>
  <c r="K73" i="19"/>
  <c r="O73" i="19"/>
  <c r="Q73" i="19"/>
  <c r="V73" i="19"/>
  <c r="G74" i="19"/>
  <c r="I74" i="19"/>
  <c r="K74" i="19"/>
  <c r="O74" i="19"/>
  <c r="Q74" i="19"/>
  <c r="V74" i="19"/>
  <c r="G75" i="19"/>
  <c r="M75" i="19" s="1"/>
  <c r="I75" i="19"/>
  <c r="K75" i="19"/>
  <c r="O75" i="19"/>
  <c r="Q75" i="19"/>
  <c r="V75" i="19"/>
  <c r="G76" i="19"/>
  <c r="M76" i="19" s="1"/>
  <c r="I76" i="19"/>
  <c r="K76" i="19"/>
  <c r="O76" i="19"/>
  <c r="Q76" i="19"/>
  <c r="V76" i="19"/>
  <c r="G77" i="19"/>
  <c r="M77" i="19" s="1"/>
  <c r="I77" i="19"/>
  <c r="K77" i="19"/>
  <c r="O77" i="19"/>
  <c r="Q77" i="19"/>
  <c r="V77" i="19"/>
  <c r="G79" i="19"/>
  <c r="M79" i="19" s="1"/>
  <c r="I79" i="19"/>
  <c r="K79" i="19"/>
  <c r="O79" i="19"/>
  <c r="Q79" i="19"/>
  <c r="V79" i="19"/>
  <c r="G80" i="19"/>
  <c r="M80" i="19" s="1"/>
  <c r="I80" i="19"/>
  <c r="K80" i="19"/>
  <c r="O80" i="19"/>
  <c r="Q80" i="19"/>
  <c r="V80" i="19"/>
  <c r="G81" i="19"/>
  <c r="I81" i="19"/>
  <c r="K81" i="19"/>
  <c r="O81" i="19"/>
  <c r="Q81" i="19"/>
  <c r="V81" i="19"/>
  <c r="G82" i="19"/>
  <c r="M82" i="19" s="1"/>
  <c r="I82" i="19"/>
  <c r="K82" i="19"/>
  <c r="O82" i="19"/>
  <c r="Q82" i="19"/>
  <c r="V82" i="19"/>
  <c r="G83" i="19"/>
  <c r="M83" i="19" s="1"/>
  <c r="I83" i="19"/>
  <c r="K83" i="19"/>
  <c r="O83" i="19"/>
  <c r="Q83" i="19"/>
  <c r="V83" i="19"/>
  <c r="G84" i="19"/>
  <c r="M84" i="19" s="1"/>
  <c r="I84" i="19"/>
  <c r="K84" i="19"/>
  <c r="O84" i="19"/>
  <c r="Q84" i="19"/>
  <c r="V84" i="19"/>
  <c r="G85" i="19"/>
  <c r="M85" i="19" s="1"/>
  <c r="I85" i="19"/>
  <c r="K85" i="19"/>
  <c r="O85" i="19"/>
  <c r="Q85" i="19"/>
  <c r="V85" i="19"/>
  <c r="G86" i="19"/>
  <c r="M86" i="19" s="1"/>
  <c r="I86" i="19"/>
  <c r="K86" i="19"/>
  <c r="O86" i="19"/>
  <c r="Q86" i="19"/>
  <c r="V86" i="19"/>
  <c r="G87" i="19"/>
  <c r="M87" i="19" s="1"/>
  <c r="I87" i="19"/>
  <c r="K87" i="19"/>
  <c r="O87" i="19"/>
  <c r="Q87" i="19"/>
  <c r="V87" i="19"/>
  <c r="G88" i="19"/>
  <c r="M88" i="19" s="1"/>
  <c r="I88" i="19"/>
  <c r="K88" i="19"/>
  <c r="O88" i="19"/>
  <c r="Q88" i="19"/>
  <c r="V88" i="19"/>
  <c r="G89" i="19"/>
  <c r="I89" i="19"/>
  <c r="K89" i="19"/>
  <c r="M89" i="19"/>
  <c r="O89" i="19"/>
  <c r="Q89" i="19"/>
  <c r="V89" i="19"/>
  <c r="G90" i="19"/>
  <c r="M90" i="19" s="1"/>
  <c r="I90" i="19"/>
  <c r="K90" i="19"/>
  <c r="O90" i="19"/>
  <c r="Q90" i="19"/>
  <c r="V90" i="19"/>
  <c r="G91" i="19"/>
  <c r="M91" i="19" s="1"/>
  <c r="I91" i="19"/>
  <c r="K91" i="19"/>
  <c r="O91" i="19"/>
  <c r="Q91" i="19"/>
  <c r="V91" i="19"/>
  <c r="G92" i="19"/>
  <c r="M92" i="19" s="1"/>
  <c r="I92" i="19"/>
  <c r="K92" i="19"/>
  <c r="O92" i="19"/>
  <c r="Q92" i="19"/>
  <c r="V92" i="19"/>
  <c r="G93" i="19"/>
  <c r="M93" i="19" s="1"/>
  <c r="I93" i="19"/>
  <c r="K93" i="19"/>
  <c r="O93" i="19"/>
  <c r="Q93" i="19"/>
  <c r="V93" i="19"/>
  <c r="G94" i="19"/>
  <c r="M94" i="19" s="1"/>
  <c r="I94" i="19"/>
  <c r="K94" i="19"/>
  <c r="O94" i="19"/>
  <c r="Q94" i="19"/>
  <c r="V94" i="19"/>
  <c r="G95" i="19"/>
  <c r="M95" i="19" s="1"/>
  <c r="I95" i="19"/>
  <c r="K95" i="19"/>
  <c r="O95" i="19"/>
  <c r="Q95" i="19"/>
  <c r="V95" i="19"/>
  <c r="G96" i="19"/>
  <c r="M96" i="19" s="1"/>
  <c r="I96" i="19"/>
  <c r="K96" i="19"/>
  <c r="O96" i="19"/>
  <c r="Q96" i="19"/>
  <c r="V96" i="19"/>
  <c r="G97" i="19"/>
  <c r="M97" i="19" s="1"/>
  <c r="I97" i="19"/>
  <c r="K97" i="19"/>
  <c r="O97" i="19"/>
  <c r="Q97" i="19"/>
  <c r="V97" i="19"/>
  <c r="G98" i="19"/>
  <c r="M98" i="19" s="1"/>
  <c r="I98" i="19"/>
  <c r="K98" i="19"/>
  <c r="O98" i="19"/>
  <c r="Q98" i="19"/>
  <c r="V98" i="19"/>
  <c r="G99" i="19"/>
  <c r="M99" i="19" s="1"/>
  <c r="I99" i="19"/>
  <c r="K99" i="19"/>
  <c r="O99" i="19"/>
  <c r="Q99" i="19"/>
  <c r="V99" i="19"/>
  <c r="G100" i="19"/>
  <c r="M100" i="19" s="1"/>
  <c r="I100" i="19"/>
  <c r="K100" i="19"/>
  <c r="O100" i="19"/>
  <c r="Q100" i="19"/>
  <c r="V100" i="19"/>
  <c r="G101" i="19"/>
  <c r="M101" i="19" s="1"/>
  <c r="I101" i="19"/>
  <c r="K101" i="19"/>
  <c r="O101" i="19"/>
  <c r="Q101" i="19"/>
  <c r="V101" i="19"/>
  <c r="G102" i="19"/>
  <c r="M102" i="19" s="1"/>
  <c r="I102" i="19"/>
  <c r="K102" i="19"/>
  <c r="O102" i="19"/>
  <c r="Q102" i="19"/>
  <c r="V102" i="19"/>
  <c r="G104" i="19"/>
  <c r="M104" i="19" s="1"/>
  <c r="I104" i="19"/>
  <c r="K104" i="19"/>
  <c r="O104" i="19"/>
  <c r="Q104" i="19"/>
  <c r="V104" i="19"/>
  <c r="G105" i="19"/>
  <c r="M105" i="19" s="1"/>
  <c r="I105" i="19"/>
  <c r="K105" i="19"/>
  <c r="O105" i="19"/>
  <c r="Q105" i="19"/>
  <c r="V105" i="19"/>
  <c r="G106" i="19"/>
  <c r="M106" i="19" s="1"/>
  <c r="I106" i="19"/>
  <c r="K106" i="19"/>
  <c r="O106" i="19"/>
  <c r="Q106" i="19"/>
  <c r="V106" i="19"/>
  <c r="G107" i="19"/>
  <c r="M107" i="19" s="1"/>
  <c r="I107" i="19"/>
  <c r="K107" i="19"/>
  <c r="O107" i="19"/>
  <c r="Q107" i="19"/>
  <c r="V107" i="19"/>
  <c r="G108" i="19"/>
  <c r="M108" i="19" s="1"/>
  <c r="I108" i="19"/>
  <c r="K108" i="19"/>
  <c r="O108" i="19"/>
  <c r="Q108" i="19"/>
  <c r="V108" i="19"/>
  <c r="G109" i="19"/>
  <c r="M109" i="19" s="1"/>
  <c r="I109" i="19"/>
  <c r="K109" i="19"/>
  <c r="O109" i="19"/>
  <c r="Q109" i="19"/>
  <c r="V109" i="19"/>
  <c r="G110" i="19"/>
  <c r="M110" i="19" s="1"/>
  <c r="I110" i="19"/>
  <c r="K110" i="19"/>
  <c r="O110" i="19"/>
  <c r="Q110" i="19"/>
  <c r="V110" i="19"/>
  <c r="G111" i="19"/>
  <c r="M111" i="19" s="1"/>
  <c r="I111" i="19"/>
  <c r="K111" i="19"/>
  <c r="O111" i="19"/>
  <c r="Q111" i="19"/>
  <c r="V111" i="19"/>
  <c r="G112" i="19"/>
  <c r="I112" i="19"/>
  <c r="K112" i="19"/>
  <c r="M112" i="19"/>
  <c r="O112" i="19"/>
  <c r="Q112" i="19"/>
  <c r="V112" i="19"/>
  <c r="G113" i="19"/>
  <c r="M113" i="19" s="1"/>
  <c r="I113" i="19"/>
  <c r="K113" i="19"/>
  <c r="O113" i="19"/>
  <c r="Q113" i="19"/>
  <c r="V113" i="19"/>
  <c r="G114" i="19"/>
  <c r="M114" i="19" s="1"/>
  <c r="I114" i="19"/>
  <c r="K114" i="19"/>
  <c r="O114" i="19"/>
  <c r="Q114" i="19"/>
  <c r="V114" i="19"/>
  <c r="G115" i="19"/>
  <c r="M115" i="19" s="1"/>
  <c r="I115" i="19"/>
  <c r="K115" i="19"/>
  <c r="O115" i="19"/>
  <c r="Q115" i="19"/>
  <c r="V115" i="19"/>
  <c r="G116" i="19"/>
  <c r="M116" i="19" s="1"/>
  <c r="I116" i="19"/>
  <c r="K116" i="19"/>
  <c r="O116" i="19"/>
  <c r="Q116" i="19"/>
  <c r="V116" i="19"/>
  <c r="G117" i="19"/>
  <c r="I117" i="19"/>
  <c r="K117" i="19"/>
  <c r="M117" i="19"/>
  <c r="O117" i="19"/>
  <c r="Q117" i="19"/>
  <c r="V117" i="19"/>
  <c r="G118" i="19"/>
  <c r="M118" i="19" s="1"/>
  <c r="I118" i="19"/>
  <c r="K118" i="19"/>
  <c r="O118" i="19"/>
  <c r="Q118" i="19"/>
  <c r="V118" i="19"/>
  <c r="G119" i="19"/>
  <c r="M119" i="19" s="1"/>
  <c r="I119" i="19"/>
  <c r="K119" i="19"/>
  <c r="O119" i="19"/>
  <c r="Q119" i="19"/>
  <c r="V119" i="19"/>
  <c r="G120" i="19"/>
  <c r="M120" i="19" s="1"/>
  <c r="I120" i="19"/>
  <c r="K120" i="19"/>
  <c r="O120" i="19"/>
  <c r="Q120" i="19"/>
  <c r="V120" i="19"/>
  <c r="G121" i="19"/>
  <c r="M121" i="19" s="1"/>
  <c r="I121" i="19"/>
  <c r="K121" i="19"/>
  <c r="O121" i="19"/>
  <c r="Q121" i="19"/>
  <c r="V121" i="19"/>
  <c r="G122" i="19"/>
  <c r="I122" i="19"/>
  <c r="K122" i="19"/>
  <c r="M122" i="19"/>
  <c r="O122" i="19"/>
  <c r="Q122" i="19"/>
  <c r="V122" i="19"/>
  <c r="G123" i="19"/>
  <c r="M123" i="19" s="1"/>
  <c r="I123" i="19"/>
  <c r="K123" i="19"/>
  <c r="O123" i="19"/>
  <c r="Q123" i="19"/>
  <c r="V123" i="19"/>
  <c r="G124" i="19"/>
  <c r="M124" i="19" s="1"/>
  <c r="I124" i="19"/>
  <c r="K124" i="19"/>
  <c r="O124" i="19"/>
  <c r="Q124" i="19"/>
  <c r="V124" i="19"/>
  <c r="G125" i="19"/>
  <c r="M125" i="19" s="1"/>
  <c r="I125" i="19"/>
  <c r="K125" i="19"/>
  <c r="O125" i="19"/>
  <c r="Q125" i="19"/>
  <c r="V125" i="19"/>
  <c r="G126" i="19"/>
  <c r="M126" i="19" s="1"/>
  <c r="I126" i="19"/>
  <c r="K126" i="19"/>
  <c r="O126" i="19"/>
  <c r="Q126" i="19"/>
  <c r="V126" i="19"/>
  <c r="G127" i="19"/>
  <c r="M127" i="19" s="1"/>
  <c r="I127" i="19"/>
  <c r="K127" i="19"/>
  <c r="O127" i="19"/>
  <c r="Q127" i="19"/>
  <c r="V127" i="19"/>
  <c r="G128" i="19"/>
  <c r="M128" i="19" s="1"/>
  <c r="I128" i="19"/>
  <c r="K128" i="19"/>
  <c r="O128" i="19"/>
  <c r="Q128" i="19"/>
  <c r="V128" i="19"/>
  <c r="G129" i="19"/>
  <c r="M129" i="19" s="1"/>
  <c r="I129" i="19"/>
  <c r="K129" i="19"/>
  <c r="O129" i="19"/>
  <c r="Q129" i="19"/>
  <c r="V129" i="19"/>
  <c r="G130" i="19"/>
  <c r="M130" i="19" s="1"/>
  <c r="I130" i="19"/>
  <c r="K130" i="19"/>
  <c r="O130" i="19"/>
  <c r="Q130" i="19"/>
  <c r="V130" i="19"/>
  <c r="G131" i="19"/>
  <c r="M131" i="19" s="1"/>
  <c r="I131" i="19"/>
  <c r="K131" i="19"/>
  <c r="O131" i="19"/>
  <c r="Q131" i="19"/>
  <c r="V131" i="19"/>
  <c r="G132" i="19"/>
  <c r="M132" i="19" s="1"/>
  <c r="I132" i="19"/>
  <c r="K132" i="19"/>
  <c r="O132" i="19"/>
  <c r="Q132" i="19"/>
  <c r="V132" i="19"/>
  <c r="G133" i="19"/>
  <c r="M133" i="19" s="1"/>
  <c r="I133" i="19"/>
  <c r="K133" i="19"/>
  <c r="O133" i="19"/>
  <c r="Q133" i="19"/>
  <c r="V133" i="19"/>
  <c r="G134" i="19"/>
  <c r="M134" i="19" s="1"/>
  <c r="I134" i="19"/>
  <c r="K134" i="19"/>
  <c r="O134" i="19"/>
  <c r="Q134" i="19"/>
  <c r="V134" i="19"/>
  <c r="G135" i="19"/>
  <c r="M135" i="19" s="1"/>
  <c r="I135" i="19"/>
  <c r="K135" i="19"/>
  <c r="O135" i="19"/>
  <c r="Q135" i="19"/>
  <c r="V135" i="19"/>
  <c r="G136" i="19"/>
  <c r="M136" i="19" s="1"/>
  <c r="I136" i="19"/>
  <c r="K136" i="19"/>
  <c r="O136" i="19"/>
  <c r="Q136" i="19"/>
  <c r="V136" i="19"/>
  <c r="G137" i="19"/>
  <c r="M137" i="19" s="1"/>
  <c r="I137" i="19"/>
  <c r="K137" i="19"/>
  <c r="O137" i="19"/>
  <c r="Q137" i="19"/>
  <c r="V137" i="19"/>
  <c r="G138" i="19"/>
  <c r="M138" i="19" s="1"/>
  <c r="I138" i="19"/>
  <c r="K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M142" i="19" s="1"/>
  <c r="I142" i="19"/>
  <c r="K142" i="19"/>
  <c r="O142" i="19"/>
  <c r="Q142" i="19"/>
  <c r="V142" i="19"/>
  <c r="G143" i="19"/>
  <c r="M143" i="19" s="1"/>
  <c r="I143" i="19"/>
  <c r="K143" i="19"/>
  <c r="O143" i="19"/>
  <c r="Q143" i="19"/>
  <c r="V143" i="19"/>
  <c r="G144" i="19"/>
  <c r="M144" i="19" s="1"/>
  <c r="I144" i="19"/>
  <c r="K144" i="19"/>
  <c r="O144" i="19"/>
  <c r="Q144" i="19"/>
  <c r="V144" i="19"/>
  <c r="G145" i="19"/>
  <c r="I145" i="19"/>
  <c r="K145" i="19"/>
  <c r="M145" i="19"/>
  <c r="O145" i="19"/>
  <c r="Q145" i="19"/>
  <c r="V145" i="19"/>
  <c r="G146" i="19"/>
  <c r="M146" i="19" s="1"/>
  <c r="I146" i="19"/>
  <c r="K146" i="19"/>
  <c r="O146" i="19"/>
  <c r="Q146" i="19"/>
  <c r="V146" i="19"/>
  <c r="G148" i="19"/>
  <c r="M148" i="19" s="1"/>
  <c r="I148" i="19"/>
  <c r="K148" i="19"/>
  <c r="O148" i="19"/>
  <c r="Q148" i="19"/>
  <c r="V148" i="19"/>
  <c r="G149" i="19"/>
  <c r="M149" i="19" s="1"/>
  <c r="I149" i="19"/>
  <c r="K149" i="19"/>
  <c r="O149" i="19"/>
  <c r="Q149" i="19"/>
  <c r="V149" i="19"/>
  <c r="G150" i="19"/>
  <c r="I150" i="19"/>
  <c r="K150" i="19"/>
  <c r="M150" i="19"/>
  <c r="O150" i="19"/>
  <c r="Q150" i="19"/>
  <c r="V150" i="19"/>
  <c r="G152" i="19"/>
  <c r="M152" i="19" s="1"/>
  <c r="I152" i="19"/>
  <c r="K152" i="19"/>
  <c r="O152" i="19"/>
  <c r="Q152" i="19"/>
  <c r="V152" i="19"/>
  <c r="G153" i="19"/>
  <c r="M153" i="19" s="1"/>
  <c r="I153" i="19"/>
  <c r="K153" i="19"/>
  <c r="O153" i="19"/>
  <c r="Q153" i="19"/>
  <c r="V153" i="19"/>
  <c r="G155" i="19"/>
  <c r="M155" i="19" s="1"/>
  <c r="I155" i="19"/>
  <c r="K155" i="19"/>
  <c r="O155" i="19"/>
  <c r="Q155" i="19"/>
  <c r="V155" i="19"/>
  <c r="G157" i="19"/>
  <c r="M157" i="19" s="1"/>
  <c r="I157" i="19"/>
  <c r="K157" i="19"/>
  <c r="O157" i="19"/>
  <c r="Q157" i="19"/>
  <c r="V157" i="19"/>
  <c r="G159" i="19"/>
  <c r="M159" i="19" s="1"/>
  <c r="I159" i="19"/>
  <c r="K159" i="19"/>
  <c r="O159" i="19"/>
  <c r="Q159" i="19"/>
  <c r="V159" i="19"/>
  <c r="G160" i="19"/>
  <c r="M160" i="19" s="1"/>
  <c r="I160" i="19"/>
  <c r="K160" i="19"/>
  <c r="O160" i="19"/>
  <c r="Q160" i="19"/>
  <c r="V160" i="19"/>
  <c r="G161" i="19"/>
  <c r="M161" i="19" s="1"/>
  <c r="I161" i="19"/>
  <c r="K161" i="19"/>
  <c r="O161" i="19"/>
  <c r="Q161" i="19"/>
  <c r="V161" i="19"/>
  <c r="G162" i="19"/>
  <c r="M162" i="19" s="1"/>
  <c r="I162" i="19"/>
  <c r="K162" i="19"/>
  <c r="O162" i="19"/>
  <c r="Q162" i="19"/>
  <c r="V162" i="19"/>
  <c r="G163" i="19"/>
  <c r="I163" i="19"/>
  <c r="K163" i="19"/>
  <c r="O163" i="19"/>
  <c r="Q163" i="19"/>
  <c r="V163" i="19"/>
  <c r="G164" i="19"/>
  <c r="M164" i="19" s="1"/>
  <c r="I164" i="19"/>
  <c r="K164" i="19"/>
  <c r="O164" i="19"/>
  <c r="Q164" i="19"/>
  <c r="V164" i="19"/>
  <c r="G165" i="19"/>
  <c r="M165" i="19" s="1"/>
  <c r="I165" i="19"/>
  <c r="K165" i="19"/>
  <c r="O165" i="19"/>
  <c r="Q165" i="19"/>
  <c r="V165" i="19"/>
  <c r="G166" i="19"/>
  <c r="M166" i="19" s="1"/>
  <c r="I166" i="19"/>
  <c r="K166" i="19"/>
  <c r="O166" i="19"/>
  <c r="Q166" i="19"/>
  <c r="V166" i="19"/>
  <c r="G167" i="19"/>
  <c r="M167" i="19" s="1"/>
  <c r="I167" i="19"/>
  <c r="K167" i="19"/>
  <c r="O167" i="19"/>
  <c r="Q167" i="19"/>
  <c r="V167" i="19"/>
  <c r="G168" i="19"/>
  <c r="M168" i="19" s="1"/>
  <c r="I168" i="19"/>
  <c r="K168" i="19"/>
  <c r="O168" i="19"/>
  <c r="Q168" i="19"/>
  <c r="V168" i="19"/>
  <c r="G169" i="19"/>
  <c r="M169" i="19" s="1"/>
  <c r="I169" i="19"/>
  <c r="K169" i="19"/>
  <c r="O169" i="19"/>
  <c r="Q169" i="19"/>
  <c r="V169" i="19"/>
  <c r="G171" i="19"/>
  <c r="M171" i="19" s="1"/>
  <c r="I171" i="19"/>
  <c r="K171" i="19"/>
  <c r="O171" i="19"/>
  <c r="Q171" i="19"/>
  <c r="V171" i="19"/>
  <c r="G173" i="19"/>
  <c r="M173" i="19" s="1"/>
  <c r="I173" i="19"/>
  <c r="K173" i="19"/>
  <c r="O173" i="19"/>
  <c r="Q173" i="19"/>
  <c r="V173" i="19"/>
  <c r="G174" i="19"/>
  <c r="M174" i="19" s="1"/>
  <c r="I174" i="19"/>
  <c r="K174" i="19"/>
  <c r="O174" i="19"/>
  <c r="Q174" i="19"/>
  <c r="V174" i="19"/>
  <c r="G175" i="19"/>
  <c r="M175" i="19" s="1"/>
  <c r="I175" i="19"/>
  <c r="K175" i="19"/>
  <c r="O175" i="19"/>
  <c r="Q175" i="19"/>
  <c r="V175" i="19"/>
  <c r="G176" i="19"/>
  <c r="I176" i="19"/>
  <c r="K176" i="19"/>
  <c r="O176" i="19"/>
  <c r="Q176" i="19"/>
  <c r="V176" i="19"/>
  <c r="G177" i="19"/>
  <c r="M177" i="19" s="1"/>
  <c r="I177" i="19"/>
  <c r="K177" i="19"/>
  <c r="O177" i="19"/>
  <c r="Q177" i="19"/>
  <c r="V177" i="19"/>
  <c r="G178" i="19"/>
  <c r="M178" i="19" s="1"/>
  <c r="I178" i="19"/>
  <c r="K178" i="19"/>
  <c r="O178" i="19"/>
  <c r="Q178" i="19"/>
  <c r="V178" i="19"/>
  <c r="G179" i="19"/>
  <c r="M179" i="19" s="1"/>
  <c r="I179" i="19"/>
  <c r="K179" i="19"/>
  <c r="O179" i="19"/>
  <c r="Q179" i="19"/>
  <c r="V179" i="19"/>
  <c r="G180" i="19"/>
  <c r="M180" i="19" s="1"/>
  <c r="I180" i="19"/>
  <c r="K180" i="19"/>
  <c r="O180" i="19"/>
  <c r="Q180" i="19"/>
  <c r="V180" i="19"/>
  <c r="G181" i="19"/>
  <c r="M181" i="19" s="1"/>
  <c r="I181" i="19"/>
  <c r="K181" i="19"/>
  <c r="O181" i="19"/>
  <c r="Q181" i="19"/>
  <c r="V181" i="19"/>
  <c r="G182" i="19"/>
  <c r="M182" i="19" s="1"/>
  <c r="I182" i="19"/>
  <c r="K182" i="19"/>
  <c r="O182" i="19"/>
  <c r="Q182" i="19"/>
  <c r="V182" i="19"/>
  <c r="G183" i="19"/>
  <c r="M183" i="19" s="1"/>
  <c r="I183" i="19"/>
  <c r="K183" i="19"/>
  <c r="O183" i="19"/>
  <c r="Q183" i="19"/>
  <c r="V183" i="19"/>
  <c r="G184" i="19"/>
  <c r="M184" i="19" s="1"/>
  <c r="I184" i="19"/>
  <c r="K184" i="19"/>
  <c r="O184" i="19"/>
  <c r="Q184" i="19"/>
  <c r="V184" i="19"/>
  <c r="G186" i="19"/>
  <c r="M186" i="19" s="1"/>
  <c r="I186" i="19"/>
  <c r="K186" i="19"/>
  <c r="O186" i="19"/>
  <c r="Q186" i="19"/>
  <c r="V186" i="19"/>
  <c r="G187" i="19"/>
  <c r="M187" i="19" s="1"/>
  <c r="I187" i="19"/>
  <c r="K187" i="19"/>
  <c r="O187" i="19"/>
  <c r="Q187" i="19"/>
  <c r="V187" i="19"/>
  <c r="G188" i="19"/>
  <c r="I188" i="19"/>
  <c r="K188" i="19"/>
  <c r="O188" i="19"/>
  <c r="Q188" i="19"/>
  <c r="V188" i="19"/>
  <c r="G189" i="19"/>
  <c r="M189" i="19" s="1"/>
  <c r="I189" i="19"/>
  <c r="K189" i="19"/>
  <c r="O189" i="19"/>
  <c r="Q189" i="19"/>
  <c r="V189" i="19"/>
  <c r="G190" i="19"/>
  <c r="M190" i="19" s="1"/>
  <c r="I190" i="19"/>
  <c r="K190" i="19"/>
  <c r="O190" i="19"/>
  <c r="Q190" i="19"/>
  <c r="V190" i="19"/>
  <c r="G191" i="19"/>
  <c r="M191" i="19" s="1"/>
  <c r="I191" i="19"/>
  <c r="K191" i="19"/>
  <c r="O191" i="19"/>
  <c r="Q191" i="19"/>
  <c r="V191" i="19"/>
  <c r="G192" i="19"/>
  <c r="M192" i="19" s="1"/>
  <c r="I192" i="19"/>
  <c r="K192" i="19"/>
  <c r="O192" i="19"/>
  <c r="Q192" i="19"/>
  <c r="V192" i="19"/>
  <c r="G193" i="19"/>
  <c r="M193" i="19" s="1"/>
  <c r="I193" i="19"/>
  <c r="K193" i="19"/>
  <c r="O193" i="19"/>
  <c r="Q193" i="19"/>
  <c r="V193" i="19"/>
  <c r="G194" i="19"/>
  <c r="M194" i="19" s="1"/>
  <c r="I194" i="19"/>
  <c r="K194" i="19"/>
  <c r="O194" i="19"/>
  <c r="Q194" i="19"/>
  <c r="V194" i="19"/>
  <c r="G195" i="19"/>
  <c r="M195" i="19" s="1"/>
  <c r="I195" i="19"/>
  <c r="K195" i="19"/>
  <c r="O195" i="19"/>
  <c r="Q195" i="19"/>
  <c r="V195" i="19"/>
  <c r="G196" i="19"/>
  <c r="M196" i="19" s="1"/>
  <c r="I196" i="19"/>
  <c r="K196" i="19"/>
  <c r="O196" i="19"/>
  <c r="Q196" i="19"/>
  <c r="V196" i="19"/>
  <c r="G198" i="19"/>
  <c r="M198" i="19" s="1"/>
  <c r="I198" i="19"/>
  <c r="K198" i="19"/>
  <c r="O198" i="19"/>
  <c r="Q198" i="19"/>
  <c r="V198" i="19"/>
  <c r="G199" i="19"/>
  <c r="M199" i="19" s="1"/>
  <c r="I199" i="19"/>
  <c r="K199" i="19"/>
  <c r="O199" i="19"/>
  <c r="Q199" i="19"/>
  <c r="V199" i="19"/>
  <c r="G200" i="19"/>
  <c r="I200" i="19"/>
  <c r="K200" i="19"/>
  <c r="O200" i="19"/>
  <c r="Q200" i="19"/>
  <c r="V200" i="19"/>
  <c r="G201" i="19"/>
  <c r="M201" i="19" s="1"/>
  <c r="I201" i="19"/>
  <c r="K201" i="19"/>
  <c r="O201" i="19"/>
  <c r="Q201" i="19"/>
  <c r="V201" i="19"/>
  <c r="G202" i="19"/>
  <c r="M202" i="19" s="1"/>
  <c r="I202" i="19"/>
  <c r="K202" i="19"/>
  <c r="O202" i="19"/>
  <c r="Q202" i="19"/>
  <c r="V202" i="19"/>
  <c r="G203" i="19"/>
  <c r="M203" i="19" s="1"/>
  <c r="I203" i="19"/>
  <c r="K203" i="19"/>
  <c r="O203" i="19"/>
  <c r="Q203" i="19"/>
  <c r="V203" i="19"/>
  <c r="G204" i="19"/>
  <c r="M204" i="19" s="1"/>
  <c r="I204" i="19"/>
  <c r="K204" i="19"/>
  <c r="O204" i="19"/>
  <c r="Q204" i="19"/>
  <c r="V204" i="19"/>
  <c r="G205" i="19"/>
  <c r="M205" i="19" s="1"/>
  <c r="I205" i="19"/>
  <c r="K205" i="19"/>
  <c r="O205" i="19"/>
  <c r="Q205" i="19"/>
  <c r="V205" i="19"/>
  <c r="G206" i="19"/>
  <c r="M206" i="19" s="1"/>
  <c r="I206" i="19"/>
  <c r="K206" i="19"/>
  <c r="O206" i="19"/>
  <c r="Q206" i="19"/>
  <c r="V206" i="19"/>
  <c r="G207" i="19"/>
  <c r="M207" i="19" s="1"/>
  <c r="I207" i="19"/>
  <c r="K207" i="19"/>
  <c r="O207" i="19"/>
  <c r="Q207" i="19"/>
  <c r="V207" i="19"/>
  <c r="G208" i="19"/>
  <c r="M208" i="19" s="1"/>
  <c r="I208" i="19"/>
  <c r="K208" i="19"/>
  <c r="O208" i="19"/>
  <c r="Q208" i="19"/>
  <c r="V208" i="19"/>
  <c r="G209" i="19"/>
  <c r="M209" i="19" s="1"/>
  <c r="I209" i="19"/>
  <c r="K209" i="19"/>
  <c r="O209" i="19"/>
  <c r="Q209" i="19"/>
  <c r="V209" i="19"/>
  <c r="AE211" i="19"/>
  <c r="F39" i="1" s="1"/>
  <c r="G32" i="18"/>
  <c r="G9" i="18"/>
  <c r="I9" i="18"/>
  <c r="I8" i="18" s="1"/>
  <c r="K9" i="18"/>
  <c r="K8" i="18" s="1"/>
  <c r="M9" i="18"/>
  <c r="O9" i="18"/>
  <c r="Q9" i="18"/>
  <c r="V9" i="18"/>
  <c r="V8" i="18" s="1"/>
  <c r="G10" i="18"/>
  <c r="G8" i="18" s="1"/>
  <c r="I10" i="18"/>
  <c r="K10" i="18"/>
  <c r="O10" i="18"/>
  <c r="Q10" i="18"/>
  <c r="V10" i="18"/>
  <c r="G11" i="18"/>
  <c r="M11" i="18" s="1"/>
  <c r="I11" i="18"/>
  <c r="K11" i="18"/>
  <c r="O11" i="18"/>
  <c r="Q11" i="18"/>
  <c r="Q8" i="18" s="1"/>
  <c r="V11" i="18"/>
  <c r="G12" i="18"/>
  <c r="M12" i="18" s="1"/>
  <c r="I12" i="18"/>
  <c r="K12" i="18"/>
  <c r="O12" i="18"/>
  <c r="O8" i="18" s="1"/>
  <c r="Q12" i="18"/>
  <c r="V12" i="18"/>
  <c r="G13" i="18"/>
  <c r="I13" i="18"/>
  <c r="K13" i="18"/>
  <c r="M13" i="18"/>
  <c r="O13" i="18"/>
  <c r="Q13" i="18"/>
  <c r="V13" i="18"/>
  <c r="G14" i="18"/>
  <c r="I14" i="18"/>
  <c r="K14" i="18"/>
  <c r="M14" i="18"/>
  <c r="O14" i="18"/>
  <c r="Q14" i="18"/>
  <c r="V14" i="18"/>
  <c r="G15" i="18"/>
  <c r="I15" i="18"/>
  <c r="K15" i="18"/>
  <c r="M15" i="18"/>
  <c r="O15" i="18"/>
  <c r="Q15" i="18"/>
  <c r="V15" i="18"/>
  <c r="I16" i="18"/>
  <c r="G17" i="18"/>
  <c r="M17" i="18" s="1"/>
  <c r="I17" i="18"/>
  <c r="K17" i="18"/>
  <c r="K16" i="18" s="1"/>
  <c r="O17" i="18"/>
  <c r="Q17" i="18"/>
  <c r="Q16" i="18" s="1"/>
  <c r="V17" i="18"/>
  <c r="V16" i="18" s="1"/>
  <c r="G18" i="18"/>
  <c r="I18" i="18"/>
  <c r="K18" i="18"/>
  <c r="M18" i="18"/>
  <c r="O18" i="18"/>
  <c r="O16" i="18" s="1"/>
  <c r="Q18" i="18"/>
  <c r="V18" i="18"/>
  <c r="G19" i="18"/>
  <c r="I19" i="18"/>
  <c r="K19" i="18"/>
  <c r="M19" i="18"/>
  <c r="O19" i="18"/>
  <c r="Q19" i="18"/>
  <c r="V19" i="18"/>
  <c r="G20" i="18"/>
  <c r="I20" i="18"/>
  <c r="K20" i="18"/>
  <c r="M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6" i="18"/>
  <c r="I26" i="18"/>
  <c r="K26" i="18"/>
  <c r="K25" i="18" s="1"/>
  <c r="M26" i="18"/>
  <c r="O26" i="18"/>
  <c r="Q26" i="18"/>
  <c r="V26" i="18"/>
  <c r="G27" i="18"/>
  <c r="I27" i="18"/>
  <c r="I25" i="18" s="1"/>
  <c r="K27" i="18"/>
  <c r="M27" i="18"/>
  <c r="O27" i="18"/>
  <c r="Q27" i="18"/>
  <c r="V27" i="18"/>
  <c r="G28" i="18"/>
  <c r="G25" i="18" s="1"/>
  <c r="I28" i="18"/>
  <c r="K28" i="18"/>
  <c r="O28" i="18"/>
  <c r="Q28" i="18"/>
  <c r="V28" i="18"/>
  <c r="V25" i="18" s="1"/>
  <c r="G29" i="18"/>
  <c r="M29" i="18" s="1"/>
  <c r="I29" i="18"/>
  <c r="K29" i="18"/>
  <c r="O29" i="18"/>
  <c r="Q29" i="18"/>
  <c r="Q25" i="18" s="1"/>
  <c r="V29" i="18"/>
  <c r="G30" i="18"/>
  <c r="I30" i="18"/>
  <c r="K30" i="18"/>
  <c r="M30" i="18"/>
  <c r="O30" i="18"/>
  <c r="O25" i="18" s="1"/>
  <c r="Q30" i="18"/>
  <c r="V30" i="18"/>
  <c r="AE32" i="18"/>
  <c r="G34" i="17"/>
  <c r="G9" i="17"/>
  <c r="G8" i="17" s="1"/>
  <c r="I9" i="17"/>
  <c r="K9" i="17"/>
  <c r="K8" i="17" s="1"/>
  <c r="M9" i="17"/>
  <c r="O9" i="17"/>
  <c r="O8" i="17" s="1"/>
  <c r="Q9" i="17"/>
  <c r="Q8" i="17" s="1"/>
  <c r="V9" i="17"/>
  <c r="V8" i="17" s="1"/>
  <c r="G10" i="17"/>
  <c r="M10" i="17" s="1"/>
  <c r="I10" i="17"/>
  <c r="K10" i="17"/>
  <c r="O10" i="17"/>
  <c r="Q10" i="17"/>
  <c r="V10" i="17"/>
  <c r="G11" i="17"/>
  <c r="M11" i="17" s="1"/>
  <c r="I11" i="17"/>
  <c r="I8" i="17" s="1"/>
  <c r="K11" i="17"/>
  <c r="O11" i="17"/>
  <c r="Q11" i="17"/>
  <c r="V11" i="17"/>
  <c r="G12" i="17"/>
  <c r="I12" i="17"/>
  <c r="K12" i="17"/>
  <c r="M12" i="17"/>
  <c r="O12" i="17"/>
  <c r="Q12" i="17"/>
  <c r="V12" i="17"/>
  <c r="G13" i="17"/>
  <c r="M13" i="17" s="1"/>
  <c r="I13" i="17"/>
  <c r="K13" i="17"/>
  <c r="O13" i="17"/>
  <c r="Q13" i="17"/>
  <c r="V13" i="17"/>
  <c r="G14" i="17"/>
  <c r="I14" i="17"/>
  <c r="K14" i="17"/>
  <c r="M14" i="17"/>
  <c r="O14" i="17"/>
  <c r="Q14" i="17"/>
  <c r="V14" i="17"/>
  <c r="G16" i="17"/>
  <c r="I16" i="17"/>
  <c r="I15" i="17" s="1"/>
  <c r="K16" i="17"/>
  <c r="K15" i="17" s="1"/>
  <c r="M16" i="17"/>
  <c r="O16" i="17"/>
  <c r="O15" i="17" s="1"/>
  <c r="Q16" i="17"/>
  <c r="Q15" i="17" s="1"/>
  <c r="V16" i="17"/>
  <c r="V15" i="17" s="1"/>
  <c r="G17" i="17"/>
  <c r="I17" i="17"/>
  <c r="K17" i="17"/>
  <c r="M17" i="17"/>
  <c r="O17" i="17"/>
  <c r="Q17" i="17"/>
  <c r="V17" i="17"/>
  <c r="G18" i="17"/>
  <c r="I18" i="17"/>
  <c r="K18" i="17"/>
  <c r="M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K25" i="17"/>
  <c r="G26" i="17"/>
  <c r="I26" i="17"/>
  <c r="I25" i="17" s="1"/>
  <c r="K26" i="17"/>
  <c r="M26" i="17"/>
  <c r="M25" i="17" s="1"/>
  <c r="O26" i="17"/>
  <c r="O25" i="17" s="1"/>
  <c r="Q26" i="17"/>
  <c r="Q25" i="17" s="1"/>
  <c r="V26" i="17"/>
  <c r="V25" i="17" s="1"/>
  <c r="G27" i="17"/>
  <c r="M27" i="17" s="1"/>
  <c r="I27" i="17"/>
  <c r="K27" i="17"/>
  <c r="O27" i="17"/>
  <c r="Q27" i="17"/>
  <c r="V27" i="17"/>
  <c r="G28" i="17"/>
  <c r="I28" i="17"/>
  <c r="K28" i="17"/>
  <c r="M28" i="17"/>
  <c r="O28" i="17"/>
  <c r="Q28" i="17"/>
  <c r="V28" i="17"/>
  <c r="G29" i="17"/>
  <c r="I29" i="17"/>
  <c r="K29" i="17"/>
  <c r="M29" i="17"/>
  <c r="O29" i="17"/>
  <c r="Q29" i="17"/>
  <c r="V29" i="17"/>
  <c r="G30" i="17"/>
  <c r="I30" i="17"/>
  <c r="K30" i="17"/>
  <c r="M30" i="17"/>
  <c r="O30" i="17"/>
  <c r="Q30" i="17"/>
  <c r="V30" i="17"/>
  <c r="G31" i="17"/>
  <c r="I31" i="17"/>
  <c r="K31" i="17"/>
  <c r="M31" i="17"/>
  <c r="O31" i="17"/>
  <c r="Q31" i="17"/>
  <c r="V31" i="17"/>
  <c r="G32" i="17"/>
  <c r="M32" i="17" s="1"/>
  <c r="I32" i="17"/>
  <c r="K32" i="17"/>
  <c r="O32" i="17"/>
  <c r="Q32" i="17"/>
  <c r="V32" i="17"/>
  <c r="AE34" i="17"/>
  <c r="G122" i="16"/>
  <c r="BA36" i="16"/>
  <c r="BA28" i="16"/>
  <c r="BA15" i="16"/>
  <c r="M8" i="16"/>
  <c r="O8" i="16"/>
  <c r="G9" i="16"/>
  <c r="G8" i="16" s="1"/>
  <c r="I9" i="16"/>
  <c r="I8" i="16" s="1"/>
  <c r="K9" i="16"/>
  <c r="K8" i="16" s="1"/>
  <c r="M9" i="16"/>
  <c r="O9" i="16"/>
  <c r="Q9" i="16"/>
  <c r="Q8" i="16" s="1"/>
  <c r="V9" i="16"/>
  <c r="G11" i="16"/>
  <c r="I11" i="16"/>
  <c r="K11" i="16"/>
  <c r="M11" i="16"/>
  <c r="O11" i="16"/>
  <c r="Q11" i="16"/>
  <c r="V11" i="16"/>
  <c r="V8" i="16" s="1"/>
  <c r="I16" i="16"/>
  <c r="V16" i="16"/>
  <c r="G17" i="16"/>
  <c r="G16" i="16" s="1"/>
  <c r="I17" i="16"/>
  <c r="K17" i="16"/>
  <c r="K16" i="16" s="1"/>
  <c r="O17" i="16"/>
  <c r="O16" i="16" s="1"/>
  <c r="Q17" i="16"/>
  <c r="Q16" i="16" s="1"/>
  <c r="V17" i="16"/>
  <c r="G20" i="16"/>
  <c r="M20" i="16" s="1"/>
  <c r="I20" i="16"/>
  <c r="K20" i="16"/>
  <c r="O20" i="16"/>
  <c r="Q20" i="16"/>
  <c r="V20" i="16"/>
  <c r="K21" i="16"/>
  <c r="G22" i="16"/>
  <c r="I22" i="16"/>
  <c r="K22" i="16"/>
  <c r="M22" i="16"/>
  <c r="O22" i="16"/>
  <c r="Q22" i="16"/>
  <c r="Q21" i="16" s="1"/>
  <c r="V22" i="16"/>
  <c r="V21" i="16" s="1"/>
  <c r="G25" i="16"/>
  <c r="M25" i="16" s="1"/>
  <c r="I25" i="16"/>
  <c r="I21" i="16" s="1"/>
  <c r="K25" i="16"/>
  <c r="O25" i="16"/>
  <c r="Q25" i="16"/>
  <c r="V25" i="16"/>
  <c r="G27" i="16"/>
  <c r="M27" i="16" s="1"/>
  <c r="I27" i="16"/>
  <c r="K27" i="16"/>
  <c r="O27" i="16"/>
  <c r="Q27" i="16"/>
  <c r="V27" i="16"/>
  <c r="G30" i="16"/>
  <c r="M30" i="16" s="1"/>
  <c r="I30" i="16"/>
  <c r="K30" i="16"/>
  <c r="O30" i="16"/>
  <c r="Q30" i="16"/>
  <c r="V30" i="16"/>
  <c r="G33" i="16"/>
  <c r="I33" i="16"/>
  <c r="K33" i="16"/>
  <c r="M33" i="16"/>
  <c r="O33" i="16"/>
  <c r="O21" i="16" s="1"/>
  <c r="Q33" i="16"/>
  <c r="V33" i="16"/>
  <c r="G35" i="16"/>
  <c r="I35" i="16"/>
  <c r="K35" i="16"/>
  <c r="M35" i="16"/>
  <c r="O35" i="16"/>
  <c r="Q35" i="16"/>
  <c r="V35" i="16"/>
  <c r="G38" i="16"/>
  <c r="I38" i="16"/>
  <c r="M38" i="16"/>
  <c r="G39" i="16"/>
  <c r="I39" i="16"/>
  <c r="K39" i="16"/>
  <c r="K38" i="16" s="1"/>
  <c r="M39" i="16"/>
  <c r="O39" i="16"/>
  <c r="O38" i="16" s="1"/>
  <c r="Q39" i="16"/>
  <c r="Q38" i="16" s="1"/>
  <c r="V39" i="16"/>
  <c r="V38" i="16" s="1"/>
  <c r="I40" i="16"/>
  <c r="V40" i="16"/>
  <c r="G41" i="16"/>
  <c r="G40" i="16" s="1"/>
  <c r="I41" i="16"/>
  <c r="K41" i="16"/>
  <c r="K40" i="16" s="1"/>
  <c r="O41" i="16"/>
  <c r="O40" i="16" s="1"/>
  <c r="Q41" i="16"/>
  <c r="Q40" i="16" s="1"/>
  <c r="V41" i="16"/>
  <c r="O42" i="16"/>
  <c r="Q42" i="16"/>
  <c r="G43" i="16"/>
  <c r="G42" i="16" s="1"/>
  <c r="I43" i="16"/>
  <c r="I42" i="16" s="1"/>
  <c r="K43" i="16"/>
  <c r="K42" i="16" s="1"/>
  <c r="M43" i="16"/>
  <c r="O43" i="16"/>
  <c r="Q43" i="16"/>
  <c r="V43" i="16"/>
  <c r="G44" i="16"/>
  <c r="I44" i="16"/>
  <c r="K44" i="16"/>
  <c r="M44" i="16"/>
  <c r="O44" i="16"/>
  <c r="Q44" i="16"/>
  <c r="V44" i="16"/>
  <c r="V42" i="16" s="1"/>
  <c r="G47" i="16"/>
  <c r="M47" i="16" s="1"/>
  <c r="I47" i="16"/>
  <c r="K47" i="16"/>
  <c r="O47" i="16"/>
  <c r="Q47" i="16"/>
  <c r="V47" i="16"/>
  <c r="G50" i="16"/>
  <c r="I50" i="16"/>
  <c r="Q50" i="16"/>
  <c r="G51" i="16"/>
  <c r="M51" i="16" s="1"/>
  <c r="M50" i="16" s="1"/>
  <c r="I51" i="16"/>
  <c r="K51" i="16"/>
  <c r="O51" i="16"/>
  <c r="Q51" i="16"/>
  <c r="V51" i="16"/>
  <c r="V50" i="16" s="1"/>
  <c r="G53" i="16"/>
  <c r="I53" i="16"/>
  <c r="K53" i="16"/>
  <c r="K50" i="16" s="1"/>
  <c r="M53" i="16"/>
  <c r="O53" i="16"/>
  <c r="O50" i="16" s="1"/>
  <c r="Q53" i="16"/>
  <c r="V53" i="16"/>
  <c r="G56" i="16"/>
  <c r="G55" i="16" s="1"/>
  <c r="I56" i="16"/>
  <c r="I55" i="16" s="1"/>
  <c r="K56" i="16"/>
  <c r="K55" i="16" s="1"/>
  <c r="M56" i="16"/>
  <c r="O56" i="16"/>
  <c r="Q56" i="16"/>
  <c r="Q55" i="16" s="1"/>
  <c r="V56" i="16"/>
  <c r="G57" i="16"/>
  <c r="I57" i="16"/>
  <c r="K57" i="16"/>
  <c r="M57" i="16"/>
  <c r="O57" i="16"/>
  <c r="Q57" i="16"/>
  <c r="V57" i="16"/>
  <c r="V55" i="16" s="1"/>
  <c r="G59" i="16"/>
  <c r="M59" i="16" s="1"/>
  <c r="I59" i="16"/>
  <c r="K59" i="16"/>
  <c r="O59" i="16"/>
  <c r="Q59" i="16"/>
  <c r="V59" i="16"/>
  <c r="G61" i="16"/>
  <c r="M61" i="16" s="1"/>
  <c r="I61" i="16"/>
  <c r="K61" i="16"/>
  <c r="O61" i="16"/>
  <c r="O55" i="16" s="1"/>
  <c r="Q61" i="16"/>
  <c r="V61" i="16"/>
  <c r="G62" i="16"/>
  <c r="M62" i="16" s="1"/>
  <c r="I62" i="16"/>
  <c r="K62" i="16"/>
  <c r="O62" i="16"/>
  <c r="Q62" i="16"/>
  <c r="V62" i="16"/>
  <c r="G64" i="16"/>
  <c r="I64" i="16"/>
  <c r="K64" i="16"/>
  <c r="M64" i="16"/>
  <c r="O64" i="16"/>
  <c r="Q64" i="16"/>
  <c r="V64" i="16"/>
  <c r="K66" i="16"/>
  <c r="G67" i="16"/>
  <c r="M67" i="16" s="1"/>
  <c r="I67" i="16"/>
  <c r="I66" i="16" s="1"/>
  <c r="K67" i="16"/>
  <c r="O67" i="16"/>
  <c r="O66" i="16" s="1"/>
  <c r="Q67" i="16"/>
  <c r="V67" i="16"/>
  <c r="G69" i="16"/>
  <c r="M69" i="16" s="1"/>
  <c r="I69" i="16"/>
  <c r="K69" i="16"/>
  <c r="O69" i="16"/>
  <c r="Q69" i="16"/>
  <c r="Q66" i="16" s="1"/>
  <c r="V69" i="16"/>
  <c r="V66" i="16" s="1"/>
  <c r="G72" i="16"/>
  <c r="M72" i="16" s="1"/>
  <c r="I72" i="16"/>
  <c r="K72" i="16"/>
  <c r="O72" i="16"/>
  <c r="Q72" i="16"/>
  <c r="V72" i="16"/>
  <c r="G74" i="16"/>
  <c r="I74" i="16"/>
  <c r="K74" i="16"/>
  <c r="M74" i="16"/>
  <c r="O74" i="16"/>
  <c r="Q74" i="16"/>
  <c r="V74" i="16"/>
  <c r="G77" i="16"/>
  <c r="G76" i="16" s="1"/>
  <c r="I77" i="16"/>
  <c r="I76" i="16" s="1"/>
  <c r="K77" i="16"/>
  <c r="K76" i="16" s="1"/>
  <c r="M77" i="16"/>
  <c r="O77" i="16"/>
  <c r="Q77" i="16"/>
  <c r="Q76" i="16" s="1"/>
  <c r="V77" i="16"/>
  <c r="G80" i="16"/>
  <c r="I80" i="16"/>
  <c r="K80" i="16"/>
  <c r="M80" i="16"/>
  <c r="O80" i="16"/>
  <c r="Q80" i="16"/>
  <c r="V80" i="16"/>
  <c r="V76" i="16" s="1"/>
  <c r="G82" i="16"/>
  <c r="M82" i="16" s="1"/>
  <c r="I82" i="16"/>
  <c r="K82" i="16"/>
  <c r="O82" i="16"/>
  <c r="Q82" i="16"/>
  <c r="V82" i="16"/>
  <c r="G84" i="16"/>
  <c r="M84" i="16" s="1"/>
  <c r="I84" i="16"/>
  <c r="K84" i="16"/>
  <c r="O84" i="16"/>
  <c r="O76" i="16" s="1"/>
  <c r="Q84" i="16"/>
  <c r="V84" i="16"/>
  <c r="G85" i="16"/>
  <c r="M85" i="16" s="1"/>
  <c r="I85" i="16"/>
  <c r="K85" i="16"/>
  <c r="O85" i="16"/>
  <c r="Q85" i="16"/>
  <c r="V85" i="16"/>
  <c r="G87" i="16"/>
  <c r="I87" i="16"/>
  <c r="K87" i="16"/>
  <c r="M87" i="16"/>
  <c r="O87" i="16"/>
  <c r="Q87" i="16"/>
  <c r="V87" i="16"/>
  <c r="G88" i="16"/>
  <c r="I88" i="16"/>
  <c r="K88" i="16"/>
  <c r="M88" i="16"/>
  <c r="O88" i="16"/>
  <c r="Q88" i="16"/>
  <c r="V88" i="16"/>
  <c r="G91" i="16"/>
  <c r="M91" i="16" s="1"/>
  <c r="I91" i="16"/>
  <c r="K91" i="16"/>
  <c r="O91" i="16"/>
  <c r="Q91" i="16"/>
  <c r="V91" i="16"/>
  <c r="G94" i="16"/>
  <c r="M94" i="16" s="1"/>
  <c r="I94" i="16"/>
  <c r="K94" i="16"/>
  <c r="O94" i="16"/>
  <c r="Q94" i="16"/>
  <c r="V94" i="16"/>
  <c r="G96" i="16"/>
  <c r="M96" i="16" s="1"/>
  <c r="I96" i="16"/>
  <c r="K96" i="16"/>
  <c r="O96" i="16"/>
  <c r="Q96" i="16"/>
  <c r="V96" i="16"/>
  <c r="G99" i="16"/>
  <c r="I99" i="16"/>
  <c r="K99" i="16"/>
  <c r="M99" i="16"/>
  <c r="O99" i="16"/>
  <c r="O98" i="16" s="1"/>
  <c r="Q99" i="16"/>
  <c r="V99" i="16"/>
  <c r="V98" i="16" s="1"/>
  <c r="G101" i="16"/>
  <c r="I101" i="16"/>
  <c r="I98" i="16" s="1"/>
  <c r="K101" i="16"/>
  <c r="K98" i="16" s="1"/>
  <c r="M101" i="16"/>
  <c r="O101" i="16"/>
  <c r="Q101" i="16"/>
  <c r="V101" i="16"/>
  <c r="G103" i="16"/>
  <c r="I103" i="16"/>
  <c r="K103" i="16"/>
  <c r="M103" i="16"/>
  <c r="O103" i="16"/>
  <c r="Q103" i="16"/>
  <c r="V103" i="16"/>
  <c r="G105" i="16"/>
  <c r="M105" i="16" s="1"/>
  <c r="I105" i="16"/>
  <c r="K105" i="16"/>
  <c r="O105" i="16"/>
  <c r="Q105" i="16"/>
  <c r="V105" i="16"/>
  <c r="G109" i="16"/>
  <c r="M109" i="16" s="1"/>
  <c r="I109" i="16"/>
  <c r="K109" i="16"/>
  <c r="O109" i="16"/>
  <c r="Q109" i="16"/>
  <c r="Q98" i="16" s="1"/>
  <c r="V109" i="16"/>
  <c r="O112" i="16"/>
  <c r="G113" i="16"/>
  <c r="G112" i="16" s="1"/>
  <c r="I113" i="16"/>
  <c r="I112" i="16" s="1"/>
  <c r="K113" i="16"/>
  <c r="K112" i="16" s="1"/>
  <c r="M113" i="16"/>
  <c r="M112" i="16" s="1"/>
  <c r="O113" i="16"/>
  <c r="Q113" i="16"/>
  <c r="V113" i="16"/>
  <c r="G114" i="16"/>
  <c r="I114" i="16"/>
  <c r="K114" i="16"/>
  <c r="M114" i="16"/>
  <c r="O114" i="16"/>
  <c r="Q114" i="16"/>
  <c r="V114" i="16"/>
  <c r="G116" i="16"/>
  <c r="M116" i="16" s="1"/>
  <c r="I116" i="16"/>
  <c r="K116" i="16"/>
  <c r="O116" i="16"/>
  <c r="Q116" i="16"/>
  <c r="V116" i="16"/>
  <c r="G117" i="16"/>
  <c r="M117" i="16" s="1"/>
  <c r="I117" i="16"/>
  <c r="K117" i="16"/>
  <c r="O117" i="16"/>
  <c r="Q117" i="16"/>
  <c r="Q112" i="16" s="1"/>
  <c r="V117" i="16"/>
  <c r="V112" i="16" s="1"/>
  <c r="G118" i="16"/>
  <c r="M118" i="16" s="1"/>
  <c r="I118" i="16"/>
  <c r="K118" i="16"/>
  <c r="O118" i="16"/>
  <c r="Q118" i="16"/>
  <c r="V118" i="16"/>
  <c r="G119" i="16"/>
  <c r="I119" i="16"/>
  <c r="K119" i="16"/>
  <c r="M119" i="16"/>
  <c r="O119" i="16"/>
  <c r="Q119" i="16"/>
  <c r="V119" i="16"/>
  <c r="AE122" i="16"/>
  <c r="G679" i="15"/>
  <c r="BA465" i="15"/>
  <c r="BA427" i="15"/>
  <c r="BA182" i="15"/>
  <c r="BA177" i="15"/>
  <c r="BA133" i="15"/>
  <c r="BA108" i="15"/>
  <c r="BA57" i="15"/>
  <c r="BA43" i="15"/>
  <c r="BA38" i="15"/>
  <c r="G8" i="15"/>
  <c r="G9" i="15"/>
  <c r="I9" i="15"/>
  <c r="I8" i="15" s="1"/>
  <c r="K9" i="15"/>
  <c r="K8" i="15" s="1"/>
  <c r="M9" i="15"/>
  <c r="O9" i="15"/>
  <c r="O8" i="15" s="1"/>
  <c r="Q9" i="15"/>
  <c r="Q8" i="15" s="1"/>
  <c r="V9" i="15"/>
  <c r="V8" i="15" s="1"/>
  <c r="G13" i="15"/>
  <c r="M13" i="15" s="1"/>
  <c r="I13" i="15"/>
  <c r="K13" i="15"/>
  <c r="O13" i="15"/>
  <c r="Q13" i="15"/>
  <c r="V13" i="15"/>
  <c r="G18" i="15"/>
  <c r="I18" i="15"/>
  <c r="K18" i="15"/>
  <c r="M18" i="15"/>
  <c r="O18" i="15"/>
  <c r="Q18" i="15"/>
  <c r="V18" i="15"/>
  <c r="G23" i="15"/>
  <c r="I23" i="15"/>
  <c r="K23" i="15"/>
  <c r="M23" i="15"/>
  <c r="O23" i="15"/>
  <c r="Q23" i="15"/>
  <c r="V23" i="15"/>
  <c r="G27" i="15"/>
  <c r="I27" i="15"/>
  <c r="G28" i="15"/>
  <c r="I28" i="15"/>
  <c r="K28" i="15"/>
  <c r="K27" i="15" s="1"/>
  <c r="M28" i="15"/>
  <c r="M27" i="15" s="1"/>
  <c r="O28" i="15"/>
  <c r="O27" i="15" s="1"/>
  <c r="Q28" i="15"/>
  <c r="Q27" i="15" s="1"/>
  <c r="V28" i="15"/>
  <c r="V27" i="15" s="1"/>
  <c r="G31" i="15"/>
  <c r="M31" i="15" s="1"/>
  <c r="I31" i="15"/>
  <c r="K31" i="15"/>
  <c r="O31" i="15"/>
  <c r="Q31" i="15"/>
  <c r="V31" i="15"/>
  <c r="G34" i="15"/>
  <c r="I34" i="15"/>
  <c r="K34" i="15"/>
  <c r="M34" i="15"/>
  <c r="O34" i="15"/>
  <c r="Q34" i="15"/>
  <c r="V34" i="15"/>
  <c r="G37" i="15"/>
  <c r="I37" i="15"/>
  <c r="K37" i="15"/>
  <c r="M37" i="15"/>
  <c r="O37" i="15"/>
  <c r="Q37" i="15"/>
  <c r="V37" i="15"/>
  <c r="G42" i="15"/>
  <c r="I42" i="15"/>
  <c r="K42" i="15"/>
  <c r="M42" i="15"/>
  <c r="O42" i="15"/>
  <c r="O41" i="15" s="1"/>
  <c r="Q42" i="15"/>
  <c r="Q41" i="15" s="1"/>
  <c r="V42" i="15"/>
  <c r="V41" i="15" s="1"/>
  <c r="G46" i="15"/>
  <c r="M46" i="15" s="1"/>
  <c r="I46" i="15"/>
  <c r="K46" i="15"/>
  <c r="O46" i="15"/>
  <c r="Q46" i="15"/>
  <c r="V46" i="15"/>
  <c r="G48" i="15"/>
  <c r="I48" i="15"/>
  <c r="K48" i="15"/>
  <c r="M48" i="15"/>
  <c r="O48" i="15"/>
  <c r="Q48" i="15"/>
  <c r="V48" i="15"/>
  <c r="G50" i="15"/>
  <c r="M50" i="15" s="1"/>
  <c r="I50" i="15"/>
  <c r="K50" i="15"/>
  <c r="O50" i="15"/>
  <c r="Q50" i="15"/>
  <c r="V50" i="15"/>
  <c r="G53" i="15"/>
  <c r="I53" i="15"/>
  <c r="I41" i="15" s="1"/>
  <c r="K53" i="15"/>
  <c r="K41" i="15" s="1"/>
  <c r="M53" i="15"/>
  <c r="O53" i="15"/>
  <c r="Q53" i="15"/>
  <c r="V53" i="15"/>
  <c r="G59" i="15"/>
  <c r="I59" i="15"/>
  <c r="K59" i="15"/>
  <c r="M59" i="15"/>
  <c r="O59" i="15"/>
  <c r="Q59" i="15"/>
  <c r="V59" i="15"/>
  <c r="G61" i="15"/>
  <c r="M61" i="15" s="1"/>
  <c r="I61" i="15"/>
  <c r="K61" i="15"/>
  <c r="O61" i="15"/>
  <c r="Q61" i="15"/>
  <c r="V61" i="15"/>
  <c r="Q66" i="15"/>
  <c r="V66" i="15"/>
  <c r="G67" i="15"/>
  <c r="M67" i="15" s="1"/>
  <c r="M66" i="15" s="1"/>
  <c r="I67" i="15"/>
  <c r="K67" i="15"/>
  <c r="O67" i="15"/>
  <c r="Q67" i="15"/>
  <c r="V67" i="15"/>
  <c r="G70" i="15"/>
  <c r="I70" i="15"/>
  <c r="I66" i="15" s="1"/>
  <c r="K70" i="15"/>
  <c r="K66" i="15" s="1"/>
  <c r="M70" i="15"/>
  <c r="O70" i="15"/>
  <c r="O66" i="15" s="1"/>
  <c r="Q70" i="15"/>
  <c r="V70" i="15"/>
  <c r="G73" i="15"/>
  <c r="I73" i="15"/>
  <c r="K73" i="15"/>
  <c r="M73" i="15"/>
  <c r="O73" i="15"/>
  <c r="Q73" i="15"/>
  <c r="V73" i="15"/>
  <c r="G75" i="15"/>
  <c r="G76" i="15"/>
  <c r="I76" i="15"/>
  <c r="K76" i="15"/>
  <c r="M76" i="15"/>
  <c r="O76" i="15"/>
  <c r="O75" i="15" s="1"/>
  <c r="Q76" i="15"/>
  <c r="Q75" i="15" s="1"/>
  <c r="V76" i="15"/>
  <c r="V75" i="15" s="1"/>
  <c r="G88" i="15"/>
  <c r="M88" i="15" s="1"/>
  <c r="I88" i="15"/>
  <c r="K88" i="15"/>
  <c r="O88" i="15"/>
  <c r="Q88" i="15"/>
  <c r="V88" i="15"/>
  <c r="G104" i="15"/>
  <c r="I104" i="15"/>
  <c r="K104" i="15"/>
  <c r="M104" i="15"/>
  <c r="O104" i="15"/>
  <c r="Q104" i="15"/>
  <c r="V104" i="15"/>
  <c r="G107" i="15"/>
  <c r="M107" i="15" s="1"/>
  <c r="I107" i="15"/>
  <c r="K107" i="15"/>
  <c r="O107" i="15"/>
  <c r="Q107" i="15"/>
  <c r="V107" i="15"/>
  <c r="G120" i="15"/>
  <c r="I120" i="15"/>
  <c r="I75" i="15" s="1"/>
  <c r="K120" i="15"/>
  <c r="M120" i="15"/>
  <c r="O120" i="15"/>
  <c r="Q120" i="15"/>
  <c r="V120" i="15"/>
  <c r="G132" i="15"/>
  <c r="I132" i="15"/>
  <c r="K132" i="15"/>
  <c r="M132" i="15"/>
  <c r="O132" i="15"/>
  <c r="Q132" i="15"/>
  <c r="V132" i="15"/>
  <c r="G135" i="15"/>
  <c r="M135" i="15" s="1"/>
  <c r="I135" i="15"/>
  <c r="K135" i="15"/>
  <c r="O135" i="15"/>
  <c r="Q135" i="15"/>
  <c r="V135" i="15"/>
  <c r="G141" i="15"/>
  <c r="I141" i="15"/>
  <c r="K141" i="15"/>
  <c r="M141" i="15"/>
  <c r="O141" i="15"/>
  <c r="Q141" i="15"/>
  <c r="V141" i="15"/>
  <c r="G151" i="15"/>
  <c r="M151" i="15" s="1"/>
  <c r="I151" i="15"/>
  <c r="K151" i="15"/>
  <c r="O151" i="15"/>
  <c r="Q151" i="15"/>
  <c r="V151" i="15"/>
  <c r="G159" i="15"/>
  <c r="I159" i="15"/>
  <c r="K159" i="15"/>
  <c r="K75" i="15" s="1"/>
  <c r="M159" i="15"/>
  <c r="O159" i="15"/>
  <c r="Q159" i="15"/>
  <c r="V159" i="15"/>
  <c r="G163" i="15"/>
  <c r="I163" i="15"/>
  <c r="K163" i="15"/>
  <c r="M163" i="15"/>
  <c r="O163" i="15"/>
  <c r="Q163" i="15"/>
  <c r="V163" i="15"/>
  <c r="G168" i="15"/>
  <c r="G169" i="15"/>
  <c r="I169" i="15"/>
  <c r="K169" i="15"/>
  <c r="M169" i="15"/>
  <c r="O169" i="15"/>
  <c r="O168" i="15" s="1"/>
  <c r="Q169" i="15"/>
  <c r="Q168" i="15" s="1"/>
  <c r="V169" i="15"/>
  <c r="V168" i="15" s="1"/>
  <c r="G176" i="15"/>
  <c r="M176" i="15" s="1"/>
  <c r="I176" i="15"/>
  <c r="K176" i="15"/>
  <c r="O176" i="15"/>
  <c r="Q176" i="15"/>
  <c r="V176" i="15"/>
  <c r="G179" i="15"/>
  <c r="I179" i="15"/>
  <c r="K179" i="15"/>
  <c r="M179" i="15"/>
  <c r="O179" i="15"/>
  <c r="Q179" i="15"/>
  <c r="V179" i="15"/>
  <c r="G181" i="15"/>
  <c r="M181" i="15" s="1"/>
  <c r="I181" i="15"/>
  <c r="K181" i="15"/>
  <c r="O181" i="15"/>
  <c r="Q181" i="15"/>
  <c r="V181" i="15"/>
  <c r="G185" i="15"/>
  <c r="I185" i="15"/>
  <c r="I168" i="15" s="1"/>
  <c r="K185" i="15"/>
  <c r="M185" i="15"/>
  <c r="O185" i="15"/>
  <c r="Q185" i="15"/>
  <c r="V185" i="15"/>
  <c r="G187" i="15"/>
  <c r="I187" i="15"/>
  <c r="K187" i="15"/>
  <c r="M187" i="15"/>
  <c r="O187" i="15"/>
  <c r="Q187" i="15"/>
  <c r="V187" i="15"/>
  <c r="G189" i="15"/>
  <c r="M189" i="15" s="1"/>
  <c r="I189" i="15"/>
  <c r="K189" i="15"/>
  <c r="O189" i="15"/>
  <c r="Q189" i="15"/>
  <c r="V189" i="15"/>
  <c r="G191" i="15"/>
  <c r="I191" i="15"/>
  <c r="K191" i="15"/>
  <c r="M191" i="15"/>
  <c r="O191" i="15"/>
  <c r="Q191" i="15"/>
  <c r="V191" i="15"/>
  <c r="G193" i="15"/>
  <c r="M193" i="15" s="1"/>
  <c r="I193" i="15"/>
  <c r="K193" i="15"/>
  <c r="O193" i="15"/>
  <c r="Q193" i="15"/>
  <c r="V193" i="15"/>
  <c r="G196" i="15"/>
  <c r="I196" i="15"/>
  <c r="K196" i="15"/>
  <c r="K168" i="15" s="1"/>
  <c r="M196" i="15"/>
  <c r="O196" i="15"/>
  <c r="Q196" i="15"/>
  <c r="V196" i="15"/>
  <c r="O199" i="15"/>
  <c r="Q199" i="15"/>
  <c r="V199" i="15"/>
  <c r="G200" i="15"/>
  <c r="G199" i="15" s="1"/>
  <c r="I200" i="15"/>
  <c r="I199" i="15" s="1"/>
  <c r="K200" i="15"/>
  <c r="K199" i="15" s="1"/>
  <c r="O200" i="15"/>
  <c r="Q200" i="15"/>
  <c r="V200" i="15"/>
  <c r="Q214" i="15"/>
  <c r="G215" i="15"/>
  <c r="M215" i="15" s="1"/>
  <c r="I215" i="15"/>
  <c r="I214" i="15" s="1"/>
  <c r="K215" i="15"/>
  <c r="O215" i="15"/>
  <c r="Q215" i="15"/>
  <c r="V215" i="15"/>
  <c r="G232" i="15"/>
  <c r="I232" i="15"/>
  <c r="K232" i="15"/>
  <c r="K214" i="15" s="1"/>
  <c r="M232" i="15"/>
  <c r="O232" i="15"/>
  <c r="O214" i="15" s="1"/>
  <c r="Q232" i="15"/>
  <c r="V232" i="15"/>
  <c r="G234" i="15"/>
  <c r="M234" i="15" s="1"/>
  <c r="I234" i="15"/>
  <c r="K234" i="15"/>
  <c r="O234" i="15"/>
  <c r="Q234" i="15"/>
  <c r="V234" i="15"/>
  <c r="G236" i="15"/>
  <c r="I236" i="15"/>
  <c r="K236" i="15"/>
  <c r="M236" i="15"/>
  <c r="O236" i="15"/>
  <c r="Q236" i="15"/>
  <c r="V236" i="15"/>
  <c r="G253" i="15"/>
  <c r="I253" i="15"/>
  <c r="K253" i="15"/>
  <c r="M253" i="15"/>
  <c r="O253" i="15"/>
  <c r="Q253" i="15"/>
  <c r="V253" i="15"/>
  <c r="V214" i="15" s="1"/>
  <c r="G256" i="15"/>
  <c r="M256" i="15" s="1"/>
  <c r="I256" i="15"/>
  <c r="K256" i="15"/>
  <c r="O256" i="15"/>
  <c r="Q256" i="15"/>
  <c r="V256" i="15"/>
  <c r="O257" i="15"/>
  <c r="G258" i="15"/>
  <c r="M258" i="15" s="1"/>
  <c r="I258" i="15"/>
  <c r="K258" i="15"/>
  <c r="O258" i="15"/>
  <c r="Q258" i="15"/>
  <c r="V258" i="15"/>
  <c r="G266" i="15"/>
  <c r="I266" i="15"/>
  <c r="I257" i="15" s="1"/>
  <c r="K266" i="15"/>
  <c r="K257" i="15" s="1"/>
  <c r="M266" i="15"/>
  <c r="O266" i="15"/>
  <c r="Q266" i="15"/>
  <c r="V266" i="15"/>
  <c r="G272" i="15"/>
  <c r="I272" i="15"/>
  <c r="K272" i="15"/>
  <c r="M272" i="15"/>
  <c r="O272" i="15"/>
  <c r="Q272" i="15"/>
  <c r="V272" i="15"/>
  <c r="G275" i="15"/>
  <c r="M275" i="15" s="1"/>
  <c r="I275" i="15"/>
  <c r="K275" i="15"/>
  <c r="O275" i="15"/>
  <c r="Q275" i="15"/>
  <c r="V275" i="15"/>
  <c r="G278" i="15"/>
  <c r="I278" i="15"/>
  <c r="K278" i="15"/>
  <c r="M278" i="15"/>
  <c r="O278" i="15"/>
  <c r="Q278" i="15"/>
  <c r="Q257" i="15" s="1"/>
  <c r="V278" i="15"/>
  <c r="V257" i="15" s="1"/>
  <c r="G282" i="15"/>
  <c r="M282" i="15" s="1"/>
  <c r="I282" i="15"/>
  <c r="K282" i="15"/>
  <c r="O282" i="15"/>
  <c r="Q282" i="15"/>
  <c r="V282" i="15"/>
  <c r="G285" i="15"/>
  <c r="I285" i="15"/>
  <c r="K285" i="15"/>
  <c r="M285" i="15"/>
  <c r="O285" i="15"/>
  <c r="Q285" i="15"/>
  <c r="V285" i="15"/>
  <c r="G289" i="15"/>
  <c r="M289" i="15" s="1"/>
  <c r="I289" i="15"/>
  <c r="K289" i="15"/>
  <c r="O289" i="15"/>
  <c r="Q289" i="15"/>
  <c r="V289" i="15"/>
  <c r="G292" i="15"/>
  <c r="I292" i="15"/>
  <c r="K292" i="15"/>
  <c r="M292" i="15"/>
  <c r="O292" i="15"/>
  <c r="Q292" i="15"/>
  <c r="V292" i="15"/>
  <c r="G294" i="15"/>
  <c r="I294" i="15"/>
  <c r="K294" i="15"/>
  <c r="M294" i="15"/>
  <c r="O294" i="15"/>
  <c r="Q294" i="15"/>
  <c r="V294" i="15"/>
  <c r="G312" i="15"/>
  <c r="M312" i="15" s="1"/>
  <c r="I312" i="15"/>
  <c r="K312" i="15"/>
  <c r="O312" i="15"/>
  <c r="Q312" i="15"/>
  <c r="V312" i="15"/>
  <c r="O323" i="15"/>
  <c r="Q323" i="15"/>
  <c r="V323" i="15"/>
  <c r="G324" i="15"/>
  <c r="M324" i="15" s="1"/>
  <c r="M323" i="15" s="1"/>
  <c r="I324" i="15"/>
  <c r="K324" i="15"/>
  <c r="O324" i="15"/>
  <c r="Q324" i="15"/>
  <c r="V324" i="15"/>
  <c r="G326" i="15"/>
  <c r="G323" i="15" s="1"/>
  <c r="I326" i="15"/>
  <c r="I323" i="15" s="1"/>
  <c r="K326" i="15"/>
  <c r="K323" i="15" s="1"/>
  <c r="M326" i="15"/>
  <c r="O326" i="15"/>
  <c r="Q326" i="15"/>
  <c r="V326" i="15"/>
  <c r="G329" i="15"/>
  <c r="G328" i="15" s="1"/>
  <c r="I329" i="15"/>
  <c r="I328" i="15" s="1"/>
  <c r="K329" i="15"/>
  <c r="K328" i="15" s="1"/>
  <c r="O329" i="15"/>
  <c r="Q329" i="15"/>
  <c r="V329" i="15"/>
  <c r="G333" i="15"/>
  <c r="I333" i="15"/>
  <c r="K333" i="15"/>
  <c r="M333" i="15"/>
  <c r="O333" i="15"/>
  <c r="O328" i="15" s="1"/>
  <c r="Q333" i="15"/>
  <c r="Q328" i="15" s="1"/>
  <c r="V333" i="15"/>
  <c r="V328" i="15" s="1"/>
  <c r="G336" i="15"/>
  <c r="M336" i="15" s="1"/>
  <c r="I336" i="15"/>
  <c r="K336" i="15"/>
  <c r="O336" i="15"/>
  <c r="Q336" i="15"/>
  <c r="V336" i="15"/>
  <c r="O338" i="15"/>
  <c r="Q338" i="15"/>
  <c r="G339" i="15"/>
  <c r="M339" i="15" s="1"/>
  <c r="M338" i="15" s="1"/>
  <c r="I339" i="15"/>
  <c r="K339" i="15"/>
  <c r="O339" i="15"/>
  <c r="Q339" i="15"/>
  <c r="V339" i="15"/>
  <c r="V338" i="15" s="1"/>
  <c r="G349" i="15"/>
  <c r="G338" i="15" s="1"/>
  <c r="I349" i="15"/>
  <c r="I338" i="15" s="1"/>
  <c r="K349" i="15"/>
  <c r="K338" i="15" s="1"/>
  <c r="M349" i="15"/>
  <c r="O349" i="15"/>
  <c r="Q349" i="15"/>
  <c r="V349" i="15"/>
  <c r="V351" i="15"/>
  <c r="G352" i="15"/>
  <c r="G351" i="15" s="1"/>
  <c r="I352" i="15"/>
  <c r="I351" i="15" s="1"/>
  <c r="K352" i="15"/>
  <c r="O352" i="15"/>
  <c r="Q352" i="15"/>
  <c r="V352" i="15"/>
  <c r="G362" i="15"/>
  <c r="I362" i="15"/>
  <c r="K362" i="15"/>
  <c r="K351" i="15" s="1"/>
  <c r="M362" i="15"/>
  <c r="O362" i="15"/>
  <c r="O351" i="15" s="1"/>
  <c r="Q362" i="15"/>
  <c r="Q351" i="15" s="1"/>
  <c r="V362" i="15"/>
  <c r="G365" i="15"/>
  <c r="G364" i="15" s="1"/>
  <c r="I365" i="15"/>
  <c r="I364" i="15" s="1"/>
  <c r="K365" i="15"/>
  <c r="K364" i="15" s="1"/>
  <c r="M365" i="15"/>
  <c r="O365" i="15"/>
  <c r="O364" i="15" s="1"/>
  <c r="Q365" i="15"/>
  <c r="Q364" i="15" s="1"/>
  <c r="V365" i="15"/>
  <c r="G375" i="15"/>
  <c r="I375" i="15"/>
  <c r="K375" i="15"/>
  <c r="M375" i="15"/>
  <c r="O375" i="15"/>
  <c r="Q375" i="15"/>
  <c r="V375" i="15"/>
  <c r="V364" i="15" s="1"/>
  <c r="G384" i="15"/>
  <c r="M384" i="15" s="1"/>
  <c r="I384" i="15"/>
  <c r="K384" i="15"/>
  <c r="O384" i="15"/>
  <c r="Q384" i="15"/>
  <c r="V384" i="15"/>
  <c r="G387" i="15"/>
  <c r="I387" i="15"/>
  <c r="K387" i="15"/>
  <c r="M387" i="15"/>
  <c r="O387" i="15"/>
  <c r="Q387" i="15"/>
  <c r="V387" i="15"/>
  <c r="G389" i="15"/>
  <c r="M389" i="15" s="1"/>
  <c r="I389" i="15"/>
  <c r="K389" i="15"/>
  <c r="O389" i="15"/>
  <c r="Q389" i="15"/>
  <c r="V389" i="15"/>
  <c r="G391" i="15"/>
  <c r="I391" i="15"/>
  <c r="K391" i="15"/>
  <c r="M391" i="15"/>
  <c r="O391" i="15"/>
  <c r="Q391" i="15"/>
  <c r="V391" i="15"/>
  <c r="G394" i="15"/>
  <c r="M394" i="15" s="1"/>
  <c r="I394" i="15"/>
  <c r="K394" i="15"/>
  <c r="O394" i="15"/>
  <c r="Q394" i="15"/>
  <c r="V394" i="15"/>
  <c r="G397" i="15"/>
  <c r="I397" i="15"/>
  <c r="K397" i="15"/>
  <c r="M397" i="15"/>
  <c r="O397" i="15"/>
  <c r="Q397" i="15"/>
  <c r="V397" i="15"/>
  <c r="G407" i="15"/>
  <c r="I407" i="15"/>
  <c r="K407" i="15"/>
  <c r="M407" i="15"/>
  <c r="O407" i="15"/>
  <c r="Q407" i="15"/>
  <c r="V407" i="15"/>
  <c r="G416" i="15"/>
  <c r="M416" i="15" s="1"/>
  <c r="I416" i="15"/>
  <c r="K416" i="15"/>
  <c r="O416" i="15"/>
  <c r="Q416" i="15"/>
  <c r="V416" i="15"/>
  <c r="G419" i="15"/>
  <c r="I419" i="15"/>
  <c r="K419" i="15"/>
  <c r="M419" i="15"/>
  <c r="O419" i="15"/>
  <c r="Q419" i="15"/>
  <c r="V419" i="15"/>
  <c r="G421" i="15"/>
  <c r="M421" i="15" s="1"/>
  <c r="I421" i="15"/>
  <c r="K421" i="15"/>
  <c r="O421" i="15"/>
  <c r="Q421" i="15"/>
  <c r="V421" i="15"/>
  <c r="G423" i="15"/>
  <c r="I423" i="15"/>
  <c r="K423" i="15"/>
  <c r="M423" i="15"/>
  <c r="O423" i="15"/>
  <c r="G424" i="15"/>
  <c r="I424" i="15"/>
  <c r="K424" i="15"/>
  <c r="M424" i="15"/>
  <c r="O424" i="15"/>
  <c r="Q424" i="15"/>
  <c r="Q423" i="15" s="1"/>
  <c r="V424" i="15"/>
  <c r="V423" i="15" s="1"/>
  <c r="G425" i="15"/>
  <c r="G426" i="15"/>
  <c r="I426" i="15"/>
  <c r="K426" i="15"/>
  <c r="M426" i="15"/>
  <c r="O426" i="15"/>
  <c r="O425" i="15" s="1"/>
  <c r="Q426" i="15"/>
  <c r="Q425" i="15" s="1"/>
  <c r="V426" i="15"/>
  <c r="V425" i="15" s="1"/>
  <c r="G429" i="15"/>
  <c r="M429" i="15" s="1"/>
  <c r="I429" i="15"/>
  <c r="K429" i="15"/>
  <c r="O429" i="15"/>
  <c r="Q429" i="15"/>
  <c r="V429" i="15"/>
  <c r="G436" i="15"/>
  <c r="I436" i="15"/>
  <c r="K436" i="15"/>
  <c r="M436" i="15"/>
  <c r="O436" i="15"/>
  <c r="Q436" i="15"/>
  <c r="V436" i="15"/>
  <c r="G442" i="15"/>
  <c r="M442" i="15" s="1"/>
  <c r="I442" i="15"/>
  <c r="K442" i="15"/>
  <c r="O442" i="15"/>
  <c r="Q442" i="15"/>
  <c r="V442" i="15"/>
  <c r="G443" i="15"/>
  <c r="I443" i="15"/>
  <c r="I425" i="15" s="1"/>
  <c r="K443" i="15"/>
  <c r="K425" i="15" s="1"/>
  <c r="M443" i="15"/>
  <c r="O443" i="15"/>
  <c r="Q443" i="15"/>
  <c r="V443" i="15"/>
  <c r="G447" i="15"/>
  <c r="I447" i="15"/>
  <c r="K447" i="15"/>
  <c r="M447" i="15"/>
  <c r="O447" i="15"/>
  <c r="Q447" i="15"/>
  <c r="V447" i="15"/>
  <c r="G457" i="15"/>
  <c r="M457" i="15" s="1"/>
  <c r="I457" i="15"/>
  <c r="K457" i="15"/>
  <c r="O457" i="15"/>
  <c r="Q457" i="15"/>
  <c r="V457" i="15"/>
  <c r="G458" i="15"/>
  <c r="I458" i="15"/>
  <c r="K458" i="15"/>
  <c r="M458" i="15"/>
  <c r="O458" i="15"/>
  <c r="Q458" i="15"/>
  <c r="V458" i="15"/>
  <c r="G459" i="15"/>
  <c r="M459" i="15" s="1"/>
  <c r="I459" i="15"/>
  <c r="K459" i="15"/>
  <c r="O459" i="15"/>
  <c r="Q459" i="15"/>
  <c r="V459" i="15"/>
  <c r="G460" i="15"/>
  <c r="I460" i="15"/>
  <c r="K460" i="15"/>
  <c r="M460" i="15"/>
  <c r="O460" i="15"/>
  <c r="Q460" i="15"/>
  <c r="V460" i="15"/>
  <c r="G461" i="15"/>
  <c r="I461" i="15"/>
  <c r="K461" i="15"/>
  <c r="M461" i="15"/>
  <c r="O461" i="15"/>
  <c r="Q461" i="15"/>
  <c r="V461" i="15"/>
  <c r="G462" i="15"/>
  <c r="M462" i="15" s="1"/>
  <c r="I462" i="15"/>
  <c r="K462" i="15"/>
  <c r="O462" i="15"/>
  <c r="Q462" i="15"/>
  <c r="V462" i="15"/>
  <c r="G463" i="15"/>
  <c r="I463" i="15"/>
  <c r="K463" i="15"/>
  <c r="M463" i="15"/>
  <c r="O463" i="15"/>
  <c r="Q463" i="15"/>
  <c r="V463" i="15"/>
  <c r="G464" i="15"/>
  <c r="M464" i="15" s="1"/>
  <c r="I464" i="15"/>
  <c r="K464" i="15"/>
  <c r="O464" i="15"/>
  <c r="Q464" i="15"/>
  <c r="V464" i="15"/>
  <c r="G467" i="15"/>
  <c r="I467" i="15"/>
  <c r="K467" i="15"/>
  <c r="M467" i="15"/>
  <c r="O467" i="15"/>
  <c r="Q467" i="15"/>
  <c r="V467" i="15"/>
  <c r="G471" i="15"/>
  <c r="M471" i="15" s="1"/>
  <c r="I471" i="15"/>
  <c r="K471" i="15"/>
  <c r="O471" i="15"/>
  <c r="Q471" i="15"/>
  <c r="V471" i="15"/>
  <c r="G475" i="15"/>
  <c r="I475" i="15"/>
  <c r="K475" i="15"/>
  <c r="M475" i="15"/>
  <c r="O475" i="15"/>
  <c r="Q475" i="15"/>
  <c r="V475" i="15"/>
  <c r="G478" i="15"/>
  <c r="I478" i="15"/>
  <c r="K478" i="15"/>
  <c r="M478" i="15"/>
  <c r="O478" i="15"/>
  <c r="Q478" i="15"/>
  <c r="V478" i="15"/>
  <c r="G484" i="15"/>
  <c r="M484" i="15" s="1"/>
  <c r="I484" i="15"/>
  <c r="K484" i="15"/>
  <c r="O484" i="15"/>
  <c r="Q484" i="15"/>
  <c r="V484" i="15"/>
  <c r="G485" i="15"/>
  <c r="I485" i="15"/>
  <c r="K485" i="15"/>
  <c r="M485" i="15"/>
  <c r="O485" i="15"/>
  <c r="Q485" i="15"/>
  <c r="V485" i="15"/>
  <c r="G486" i="15"/>
  <c r="M486" i="15" s="1"/>
  <c r="I486" i="15"/>
  <c r="K486" i="15"/>
  <c r="O486" i="15"/>
  <c r="Q486" i="15"/>
  <c r="V486" i="15"/>
  <c r="G488" i="15"/>
  <c r="I488" i="15"/>
  <c r="K488" i="15"/>
  <c r="M488" i="15"/>
  <c r="O488" i="15"/>
  <c r="Q488" i="15"/>
  <c r="V488" i="15"/>
  <c r="G493" i="15"/>
  <c r="I493" i="15"/>
  <c r="K493" i="15"/>
  <c r="M493" i="15"/>
  <c r="O493" i="15"/>
  <c r="Q493" i="15"/>
  <c r="V493" i="15"/>
  <c r="G498" i="15"/>
  <c r="M498" i="15" s="1"/>
  <c r="I498" i="15"/>
  <c r="K498" i="15"/>
  <c r="O498" i="15"/>
  <c r="Q498" i="15"/>
  <c r="V498" i="15"/>
  <c r="G500" i="15"/>
  <c r="I500" i="15"/>
  <c r="K500" i="15"/>
  <c r="M500" i="15"/>
  <c r="O500" i="15"/>
  <c r="Q500" i="15"/>
  <c r="V500" i="15"/>
  <c r="G502" i="15"/>
  <c r="M502" i="15" s="1"/>
  <c r="I502" i="15"/>
  <c r="K502" i="15"/>
  <c r="O502" i="15"/>
  <c r="Q502" i="15"/>
  <c r="V502" i="15"/>
  <c r="G504" i="15"/>
  <c r="I504" i="15"/>
  <c r="K504" i="15"/>
  <c r="M504" i="15"/>
  <c r="O504" i="15"/>
  <c r="Q504" i="15"/>
  <c r="V504" i="15"/>
  <c r="G510" i="15"/>
  <c r="M510" i="15" s="1"/>
  <c r="I510" i="15"/>
  <c r="K510" i="15"/>
  <c r="O510" i="15"/>
  <c r="Q510" i="15"/>
  <c r="V510" i="15"/>
  <c r="G514" i="15"/>
  <c r="I514" i="15"/>
  <c r="K514" i="15"/>
  <c r="M514" i="15"/>
  <c r="O514" i="15"/>
  <c r="Q514" i="15"/>
  <c r="V514" i="15"/>
  <c r="G516" i="15"/>
  <c r="I516" i="15"/>
  <c r="K516" i="15"/>
  <c r="M516" i="15"/>
  <c r="O516" i="15"/>
  <c r="Q516" i="15"/>
  <c r="V516" i="15"/>
  <c r="G519" i="15"/>
  <c r="I519" i="15"/>
  <c r="K519" i="15"/>
  <c r="K518" i="15" s="1"/>
  <c r="M519" i="15"/>
  <c r="O519" i="15"/>
  <c r="O518" i="15" s="1"/>
  <c r="Q519" i="15"/>
  <c r="Q518" i="15" s="1"/>
  <c r="V519" i="15"/>
  <c r="V518" i="15" s="1"/>
  <c r="G528" i="15"/>
  <c r="M528" i="15" s="1"/>
  <c r="I528" i="15"/>
  <c r="K528" i="15"/>
  <c r="O528" i="15"/>
  <c r="Q528" i="15"/>
  <c r="V528" i="15"/>
  <c r="G536" i="15"/>
  <c r="I536" i="15"/>
  <c r="K536" i="15"/>
  <c r="M536" i="15"/>
  <c r="O536" i="15"/>
  <c r="Q536" i="15"/>
  <c r="V536" i="15"/>
  <c r="G538" i="15"/>
  <c r="I538" i="15"/>
  <c r="K538" i="15"/>
  <c r="M538" i="15"/>
  <c r="O538" i="15"/>
  <c r="Q538" i="15"/>
  <c r="V538" i="15"/>
  <c r="G540" i="15"/>
  <c r="G518" i="15" s="1"/>
  <c r="I540" i="15"/>
  <c r="I518" i="15" s="1"/>
  <c r="K540" i="15"/>
  <c r="O540" i="15"/>
  <c r="Q540" i="15"/>
  <c r="V540" i="15"/>
  <c r="G542" i="15"/>
  <c r="I542" i="15"/>
  <c r="K542" i="15"/>
  <c r="M542" i="15"/>
  <c r="O542" i="15"/>
  <c r="Q542" i="15"/>
  <c r="V542" i="15"/>
  <c r="G544" i="15"/>
  <c r="M544" i="15" s="1"/>
  <c r="I544" i="15"/>
  <c r="K544" i="15"/>
  <c r="O544" i="15"/>
  <c r="Q544" i="15"/>
  <c r="V544" i="15"/>
  <c r="G547" i="15"/>
  <c r="M547" i="15" s="1"/>
  <c r="M546" i="15" s="1"/>
  <c r="I547" i="15"/>
  <c r="K547" i="15"/>
  <c r="O547" i="15"/>
  <c r="Q547" i="15"/>
  <c r="V547" i="15"/>
  <c r="V546" i="15" s="1"/>
  <c r="G549" i="15"/>
  <c r="G546" i="15" s="1"/>
  <c r="I549" i="15"/>
  <c r="I546" i="15" s="1"/>
  <c r="K549" i="15"/>
  <c r="K546" i="15" s="1"/>
  <c r="M549" i="15"/>
  <c r="O549" i="15"/>
  <c r="Q549" i="15"/>
  <c r="V549" i="15"/>
  <c r="G552" i="15"/>
  <c r="I552" i="15"/>
  <c r="K552" i="15"/>
  <c r="M552" i="15"/>
  <c r="O552" i="15"/>
  <c r="Q552" i="15"/>
  <c r="V552" i="15"/>
  <c r="G562" i="15"/>
  <c r="M562" i="15" s="1"/>
  <c r="I562" i="15"/>
  <c r="K562" i="15"/>
  <c r="O562" i="15"/>
  <c r="Q562" i="15"/>
  <c r="V562" i="15"/>
  <c r="G572" i="15"/>
  <c r="I572" i="15"/>
  <c r="K572" i="15"/>
  <c r="M572" i="15"/>
  <c r="O572" i="15"/>
  <c r="O546" i="15" s="1"/>
  <c r="Q572" i="15"/>
  <c r="Q546" i="15" s="1"/>
  <c r="V572" i="15"/>
  <c r="G574" i="15"/>
  <c r="M574" i="15" s="1"/>
  <c r="I574" i="15"/>
  <c r="K574" i="15"/>
  <c r="O574" i="15"/>
  <c r="Q574" i="15"/>
  <c r="V574" i="15"/>
  <c r="G576" i="15"/>
  <c r="I576" i="15"/>
  <c r="K576" i="15"/>
  <c r="M576" i="15"/>
  <c r="O576" i="15"/>
  <c r="Q576" i="15"/>
  <c r="V576" i="15"/>
  <c r="G579" i="15"/>
  <c r="G578" i="15" s="1"/>
  <c r="I579" i="15"/>
  <c r="I578" i="15" s="1"/>
  <c r="K579" i="15"/>
  <c r="K578" i="15" s="1"/>
  <c r="O579" i="15"/>
  <c r="Q579" i="15"/>
  <c r="V579" i="15"/>
  <c r="G587" i="15"/>
  <c r="I587" i="15"/>
  <c r="K587" i="15"/>
  <c r="M587" i="15"/>
  <c r="O587" i="15"/>
  <c r="O578" i="15" s="1"/>
  <c r="Q587" i="15"/>
  <c r="Q578" i="15" s="1"/>
  <c r="V587" i="15"/>
  <c r="V578" i="15" s="1"/>
  <c r="G598" i="15"/>
  <c r="M598" i="15" s="1"/>
  <c r="I598" i="15"/>
  <c r="K598" i="15"/>
  <c r="O598" i="15"/>
  <c r="Q598" i="15"/>
  <c r="V598" i="15"/>
  <c r="G602" i="15"/>
  <c r="I602" i="15"/>
  <c r="K602" i="15"/>
  <c r="M602" i="15"/>
  <c r="O602" i="15"/>
  <c r="Q602" i="15"/>
  <c r="V602" i="15"/>
  <c r="G606" i="15"/>
  <c r="G605" i="15" s="1"/>
  <c r="I606" i="15"/>
  <c r="I605" i="15" s="1"/>
  <c r="K606" i="15"/>
  <c r="K605" i="15" s="1"/>
  <c r="M606" i="15"/>
  <c r="O606" i="15"/>
  <c r="O605" i="15" s="1"/>
  <c r="Q606" i="15"/>
  <c r="V606" i="15"/>
  <c r="G608" i="15"/>
  <c r="I608" i="15"/>
  <c r="K608" i="15"/>
  <c r="M608" i="15"/>
  <c r="O608" i="15"/>
  <c r="Q608" i="15"/>
  <c r="Q605" i="15" s="1"/>
  <c r="V608" i="15"/>
  <c r="V605" i="15" s="1"/>
  <c r="G614" i="15"/>
  <c r="M614" i="15" s="1"/>
  <c r="I614" i="15"/>
  <c r="K614" i="15"/>
  <c r="O614" i="15"/>
  <c r="Q614" i="15"/>
  <c r="V614" i="15"/>
  <c r="G616" i="15"/>
  <c r="I616" i="15"/>
  <c r="K616" i="15"/>
  <c r="M616" i="15"/>
  <c r="O616" i="15"/>
  <c r="Q616" i="15"/>
  <c r="V616" i="15"/>
  <c r="G618" i="15"/>
  <c r="M618" i="15" s="1"/>
  <c r="I618" i="15"/>
  <c r="K618" i="15"/>
  <c r="O618" i="15"/>
  <c r="Q618" i="15"/>
  <c r="V618" i="15"/>
  <c r="G630" i="15"/>
  <c r="I630" i="15"/>
  <c r="K630" i="15"/>
  <c r="M630" i="15"/>
  <c r="O630" i="15"/>
  <c r="Q630" i="15"/>
  <c r="V630" i="15"/>
  <c r="G633" i="15"/>
  <c r="I633" i="15"/>
  <c r="K633" i="15"/>
  <c r="M633" i="15"/>
  <c r="O633" i="15"/>
  <c r="Q633" i="15"/>
  <c r="V633" i="15"/>
  <c r="G636" i="15"/>
  <c r="M636" i="15" s="1"/>
  <c r="I636" i="15"/>
  <c r="K636" i="15"/>
  <c r="O636" i="15"/>
  <c r="Q636" i="15"/>
  <c r="V636" i="15"/>
  <c r="G643" i="15"/>
  <c r="I643" i="15"/>
  <c r="K643" i="15"/>
  <c r="M643" i="15"/>
  <c r="O643" i="15"/>
  <c r="Q643" i="15"/>
  <c r="V643" i="15"/>
  <c r="G658" i="15"/>
  <c r="M658" i="15" s="1"/>
  <c r="I658" i="15"/>
  <c r="K658" i="15"/>
  <c r="O658" i="15"/>
  <c r="Q658" i="15"/>
  <c r="V658" i="15"/>
  <c r="G661" i="15"/>
  <c r="I661" i="15"/>
  <c r="K661" i="15"/>
  <c r="M661" i="15"/>
  <c r="O661" i="15"/>
  <c r="Q661" i="15"/>
  <c r="V661" i="15"/>
  <c r="G669" i="15"/>
  <c r="G668" i="15" s="1"/>
  <c r="I669" i="15"/>
  <c r="I668" i="15" s="1"/>
  <c r="K669" i="15"/>
  <c r="K668" i="15" s="1"/>
  <c r="M669" i="15"/>
  <c r="O669" i="15"/>
  <c r="O668" i="15" s="1"/>
  <c r="Q669" i="15"/>
  <c r="Q668" i="15" s="1"/>
  <c r="V669" i="15"/>
  <c r="G670" i="15"/>
  <c r="I670" i="15"/>
  <c r="K670" i="15"/>
  <c r="M670" i="15"/>
  <c r="O670" i="15"/>
  <c r="Q670" i="15"/>
  <c r="V670" i="15"/>
  <c r="V668" i="15" s="1"/>
  <c r="G671" i="15"/>
  <c r="M671" i="15" s="1"/>
  <c r="I671" i="15"/>
  <c r="K671" i="15"/>
  <c r="O671" i="15"/>
  <c r="Q671" i="15"/>
  <c r="V671" i="15"/>
  <c r="G673" i="15"/>
  <c r="I673" i="15"/>
  <c r="K673" i="15"/>
  <c r="M673" i="15"/>
  <c r="O673" i="15"/>
  <c r="Q673" i="15"/>
  <c r="V673" i="15"/>
  <c r="G674" i="15"/>
  <c r="M674" i="15" s="1"/>
  <c r="I674" i="15"/>
  <c r="K674" i="15"/>
  <c r="O674" i="15"/>
  <c r="Q674" i="15"/>
  <c r="V674" i="15"/>
  <c r="G675" i="15"/>
  <c r="I675" i="15"/>
  <c r="K675" i="15"/>
  <c r="M675" i="15"/>
  <c r="O675" i="15"/>
  <c r="Q675" i="15"/>
  <c r="V675" i="15"/>
  <c r="G676" i="15"/>
  <c r="I676" i="15"/>
  <c r="K676" i="15"/>
  <c r="M676" i="15"/>
  <c r="O676" i="15"/>
  <c r="Q676" i="15"/>
  <c r="V676" i="15"/>
  <c r="AE679" i="15"/>
  <c r="AF679" i="15"/>
  <c r="G81" i="14"/>
  <c r="G9" i="14"/>
  <c r="G8" i="14" s="1"/>
  <c r="I9" i="14"/>
  <c r="I8" i="14" s="1"/>
  <c r="K9" i="14"/>
  <c r="O9" i="14"/>
  <c r="O8" i="14" s="1"/>
  <c r="Q9" i="14"/>
  <c r="Q8" i="14" s="1"/>
  <c r="V9" i="14"/>
  <c r="G14" i="14"/>
  <c r="M14" i="14" s="1"/>
  <c r="I14" i="14"/>
  <c r="K14" i="14"/>
  <c r="O14" i="14"/>
  <c r="Q14" i="14"/>
  <c r="V14" i="14"/>
  <c r="G19" i="14"/>
  <c r="M19" i="14" s="1"/>
  <c r="I19" i="14"/>
  <c r="K19" i="14"/>
  <c r="K8" i="14" s="1"/>
  <c r="O19" i="14"/>
  <c r="Q19" i="14"/>
  <c r="V19" i="14"/>
  <c r="V8" i="14" s="1"/>
  <c r="G22" i="14"/>
  <c r="I22" i="14"/>
  <c r="K22" i="14"/>
  <c r="M22" i="14"/>
  <c r="O22" i="14"/>
  <c r="Q22" i="14"/>
  <c r="V22" i="14"/>
  <c r="G24" i="14"/>
  <c r="O24" i="14"/>
  <c r="G25" i="14"/>
  <c r="M25" i="14" s="1"/>
  <c r="M24" i="14" s="1"/>
  <c r="I25" i="14"/>
  <c r="I24" i="14" s="1"/>
  <c r="K25" i="14"/>
  <c r="K24" i="14" s="1"/>
  <c r="O25" i="14"/>
  <c r="Q25" i="14"/>
  <c r="Q24" i="14" s="1"/>
  <c r="V25" i="14"/>
  <c r="V24" i="14" s="1"/>
  <c r="I27" i="14"/>
  <c r="K27" i="14"/>
  <c r="Q27" i="14"/>
  <c r="V27" i="14"/>
  <c r="G28" i="14"/>
  <c r="G27" i="14" s="1"/>
  <c r="I28" i="14"/>
  <c r="K28" i="14"/>
  <c r="M28" i="14"/>
  <c r="M27" i="14" s="1"/>
  <c r="O28" i="14"/>
  <c r="O27" i="14" s="1"/>
  <c r="Q28" i="14"/>
  <c r="V28" i="14"/>
  <c r="G29" i="14"/>
  <c r="G30" i="14"/>
  <c r="M30" i="14" s="1"/>
  <c r="I30" i="14"/>
  <c r="I29" i="14" s="1"/>
  <c r="K30" i="14"/>
  <c r="K29" i="14" s="1"/>
  <c r="O30" i="14"/>
  <c r="Q30" i="14"/>
  <c r="Q29" i="14" s="1"/>
  <c r="V30" i="14"/>
  <c r="G32" i="14"/>
  <c r="I32" i="14"/>
  <c r="K32" i="14"/>
  <c r="M32" i="14"/>
  <c r="O32" i="14"/>
  <c r="Q32" i="14"/>
  <c r="V32" i="14"/>
  <c r="V29" i="14" s="1"/>
  <c r="G36" i="14"/>
  <c r="I36" i="14"/>
  <c r="K36" i="14"/>
  <c r="M36" i="14"/>
  <c r="O36" i="14"/>
  <c r="Q36" i="14"/>
  <c r="V36" i="14"/>
  <c r="G38" i="14"/>
  <c r="M38" i="14" s="1"/>
  <c r="I38" i="14"/>
  <c r="K38" i="14"/>
  <c r="O38" i="14"/>
  <c r="O29" i="14" s="1"/>
  <c r="Q38" i="14"/>
  <c r="V38" i="14"/>
  <c r="G41" i="14"/>
  <c r="M41" i="14" s="1"/>
  <c r="I41" i="14"/>
  <c r="K41" i="14"/>
  <c r="O41" i="14"/>
  <c r="Q41" i="14"/>
  <c r="V41" i="14"/>
  <c r="G43" i="14"/>
  <c r="M43" i="14" s="1"/>
  <c r="I43" i="14"/>
  <c r="K43" i="14"/>
  <c r="O43" i="14"/>
  <c r="Q43" i="14"/>
  <c r="V43" i="14"/>
  <c r="K45" i="14"/>
  <c r="V45" i="14"/>
  <c r="G46" i="14"/>
  <c r="M46" i="14" s="1"/>
  <c r="M45" i="14" s="1"/>
  <c r="I46" i="14"/>
  <c r="I45" i="14" s="1"/>
  <c r="K46" i="14"/>
  <c r="O46" i="14"/>
  <c r="O45" i="14" s="1"/>
  <c r="Q46" i="14"/>
  <c r="V46" i="14"/>
  <c r="G48" i="14"/>
  <c r="M48" i="14" s="1"/>
  <c r="I48" i="14"/>
  <c r="K48" i="14"/>
  <c r="O48" i="14"/>
  <c r="Q48" i="14"/>
  <c r="Q45" i="14" s="1"/>
  <c r="V48" i="14"/>
  <c r="G51" i="14"/>
  <c r="G50" i="14" s="1"/>
  <c r="I51" i="14"/>
  <c r="K51" i="14"/>
  <c r="M51" i="14"/>
  <c r="O51" i="14"/>
  <c r="O50" i="14" s="1"/>
  <c r="Q51" i="14"/>
  <c r="V51" i="14"/>
  <c r="G54" i="14"/>
  <c r="M54" i="14" s="1"/>
  <c r="I54" i="14"/>
  <c r="K54" i="14"/>
  <c r="O54" i="14"/>
  <c r="Q54" i="14"/>
  <c r="V54" i="14"/>
  <c r="G56" i="14"/>
  <c r="M56" i="14" s="1"/>
  <c r="I56" i="14"/>
  <c r="I50" i="14" s="1"/>
  <c r="K56" i="14"/>
  <c r="O56" i="14"/>
  <c r="Q56" i="14"/>
  <c r="Q50" i="14" s="1"/>
  <c r="V56" i="14"/>
  <c r="G58" i="14"/>
  <c r="I58" i="14"/>
  <c r="K58" i="14"/>
  <c r="K50" i="14" s="1"/>
  <c r="M58" i="14"/>
  <c r="O58" i="14"/>
  <c r="Q58" i="14"/>
  <c r="V58" i="14"/>
  <c r="V50" i="14" s="1"/>
  <c r="G59" i="14"/>
  <c r="I59" i="14"/>
  <c r="K59" i="14"/>
  <c r="M59" i="14"/>
  <c r="O59" i="14"/>
  <c r="Q59" i="14"/>
  <c r="V59" i="14"/>
  <c r="G61" i="14"/>
  <c r="M61" i="14" s="1"/>
  <c r="I61" i="14"/>
  <c r="K61" i="14"/>
  <c r="O61" i="14"/>
  <c r="Q61" i="14"/>
  <c r="V61" i="14"/>
  <c r="G62" i="14"/>
  <c r="M62" i="14" s="1"/>
  <c r="I62" i="14"/>
  <c r="K62" i="14"/>
  <c r="O62" i="14"/>
  <c r="Q62" i="14"/>
  <c r="V62" i="14"/>
  <c r="G65" i="14"/>
  <c r="M65" i="14" s="1"/>
  <c r="I65" i="14"/>
  <c r="K65" i="14"/>
  <c r="O65" i="14"/>
  <c r="Q65" i="14"/>
  <c r="V65" i="14"/>
  <c r="G68" i="14"/>
  <c r="I68" i="14"/>
  <c r="K68" i="14"/>
  <c r="M68" i="14"/>
  <c r="O68" i="14"/>
  <c r="Q68" i="14"/>
  <c r="V68" i="14"/>
  <c r="G70" i="14"/>
  <c r="M70" i="14" s="1"/>
  <c r="I70" i="14"/>
  <c r="K70" i="14"/>
  <c r="O70" i="14"/>
  <c r="Q70" i="14"/>
  <c r="V70" i="14"/>
  <c r="Q72" i="14"/>
  <c r="G73" i="14"/>
  <c r="I73" i="14"/>
  <c r="K73" i="14"/>
  <c r="K72" i="14" s="1"/>
  <c r="M73" i="14"/>
  <c r="O73" i="14"/>
  <c r="Q73" i="14"/>
  <c r="V73" i="14"/>
  <c r="V72" i="14" s="1"/>
  <c r="G75" i="14"/>
  <c r="I75" i="14"/>
  <c r="K75" i="14"/>
  <c r="M75" i="14"/>
  <c r="O75" i="14"/>
  <c r="Q75" i="14"/>
  <c r="V75" i="14"/>
  <c r="G76" i="14"/>
  <c r="G72" i="14" s="1"/>
  <c r="I76" i="14"/>
  <c r="K76" i="14"/>
  <c r="O76" i="14"/>
  <c r="O72" i="14" s="1"/>
  <c r="Q76" i="14"/>
  <c r="V76" i="14"/>
  <c r="G77" i="14"/>
  <c r="M77" i="14" s="1"/>
  <c r="I77" i="14"/>
  <c r="I72" i="14" s="1"/>
  <c r="K77" i="14"/>
  <c r="O77" i="14"/>
  <c r="Q77" i="14"/>
  <c r="V77" i="14"/>
  <c r="G78" i="14"/>
  <c r="I78" i="14"/>
  <c r="K78" i="14"/>
  <c r="M78" i="14"/>
  <c r="O78" i="14"/>
  <c r="Q78" i="14"/>
  <c r="V78" i="14"/>
  <c r="AE81" i="14"/>
  <c r="G96" i="13"/>
  <c r="BA35" i="13"/>
  <c r="G9" i="13"/>
  <c r="I9" i="13"/>
  <c r="K9" i="13"/>
  <c r="M9" i="13"/>
  <c r="O9" i="13"/>
  <c r="Q9" i="13"/>
  <c r="V9" i="13"/>
  <c r="V8" i="13" s="1"/>
  <c r="G11" i="13"/>
  <c r="G8" i="13" s="1"/>
  <c r="I11" i="13"/>
  <c r="I8" i="13" s="1"/>
  <c r="K11" i="13"/>
  <c r="K8" i="13" s="1"/>
  <c r="M11" i="13"/>
  <c r="M8" i="13" s="1"/>
  <c r="O11" i="13"/>
  <c r="Q11" i="13"/>
  <c r="V11" i="13"/>
  <c r="G14" i="13"/>
  <c r="I14" i="13"/>
  <c r="K14" i="13"/>
  <c r="M14" i="13"/>
  <c r="O14" i="13"/>
  <c r="O8" i="13" s="1"/>
  <c r="Q14" i="13"/>
  <c r="Q8" i="13" s="1"/>
  <c r="V14" i="13"/>
  <c r="G17" i="13"/>
  <c r="G18" i="13"/>
  <c r="I18" i="13"/>
  <c r="K18" i="13"/>
  <c r="K17" i="13" s="1"/>
  <c r="M18" i="13"/>
  <c r="O18" i="13"/>
  <c r="O17" i="13" s="1"/>
  <c r="Q18" i="13"/>
  <c r="Q17" i="13" s="1"/>
  <c r="V18" i="13"/>
  <c r="V17" i="13" s="1"/>
  <c r="G21" i="13"/>
  <c r="M21" i="13" s="1"/>
  <c r="I21" i="13"/>
  <c r="K21" i="13"/>
  <c r="O21" i="13"/>
  <c r="Q21" i="13"/>
  <c r="V21" i="13"/>
  <c r="G25" i="13"/>
  <c r="I25" i="13"/>
  <c r="I17" i="13" s="1"/>
  <c r="K25" i="13"/>
  <c r="M25" i="13"/>
  <c r="O25" i="13"/>
  <c r="Q25" i="13"/>
  <c r="V25" i="13"/>
  <c r="G31" i="13"/>
  <c r="M31" i="13" s="1"/>
  <c r="I31" i="13"/>
  <c r="K31" i="13"/>
  <c r="O31" i="13"/>
  <c r="Q31" i="13"/>
  <c r="V31" i="13"/>
  <c r="G34" i="13"/>
  <c r="M34" i="13" s="1"/>
  <c r="I34" i="13"/>
  <c r="K34" i="13"/>
  <c r="O34" i="13"/>
  <c r="Q34" i="13"/>
  <c r="V34" i="13"/>
  <c r="G40" i="13"/>
  <c r="I40" i="13"/>
  <c r="K40" i="13"/>
  <c r="M40" i="13"/>
  <c r="O40" i="13"/>
  <c r="Q40" i="13"/>
  <c r="V40" i="13"/>
  <c r="G43" i="13"/>
  <c r="G44" i="13"/>
  <c r="I44" i="13"/>
  <c r="I43" i="13" s="1"/>
  <c r="K44" i="13"/>
  <c r="K43" i="13" s="1"/>
  <c r="M44" i="13"/>
  <c r="M43" i="13" s="1"/>
  <c r="O44" i="13"/>
  <c r="O43" i="13" s="1"/>
  <c r="Q44" i="13"/>
  <c r="Q43" i="13" s="1"/>
  <c r="V44" i="13"/>
  <c r="V43" i="13" s="1"/>
  <c r="V45" i="13"/>
  <c r="G46" i="13"/>
  <c r="G45" i="13" s="1"/>
  <c r="I46" i="13"/>
  <c r="I45" i="13" s="1"/>
  <c r="K46" i="13"/>
  <c r="K45" i="13" s="1"/>
  <c r="M46" i="13"/>
  <c r="M45" i="13" s="1"/>
  <c r="O46" i="13"/>
  <c r="O45" i="13" s="1"/>
  <c r="Q46" i="13"/>
  <c r="Q45" i="13" s="1"/>
  <c r="V46" i="13"/>
  <c r="G52" i="13"/>
  <c r="AF96" i="13" s="1"/>
  <c r="I52" i="13"/>
  <c r="I51" i="13" s="1"/>
  <c r="K52" i="13"/>
  <c r="K51" i="13" s="1"/>
  <c r="O52" i="13"/>
  <c r="Q52" i="13"/>
  <c r="V52" i="13"/>
  <c r="G54" i="13"/>
  <c r="I54" i="13"/>
  <c r="K54" i="13"/>
  <c r="M54" i="13"/>
  <c r="O54" i="13"/>
  <c r="O51" i="13" s="1"/>
  <c r="Q54" i="13"/>
  <c r="Q51" i="13" s="1"/>
  <c r="V54" i="13"/>
  <c r="V51" i="13" s="1"/>
  <c r="G57" i="13"/>
  <c r="I57" i="13"/>
  <c r="I56" i="13" s="1"/>
  <c r="K57" i="13"/>
  <c r="K56" i="13" s="1"/>
  <c r="M57" i="13"/>
  <c r="O57" i="13"/>
  <c r="O56" i="13" s="1"/>
  <c r="Q57" i="13"/>
  <c r="Q56" i="13" s="1"/>
  <c r="V57" i="13"/>
  <c r="V56" i="13" s="1"/>
  <c r="G63" i="13"/>
  <c r="M63" i="13" s="1"/>
  <c r="I63" i="13"/>
  <c r="K63" i="13"/>
  <c r="O63" i="13"/>
  <c r="Q63" i="13"/>
  <c r="V63" i="13"/>
  <c r="G65" i="13"/>
  <c r="I65" i="13"/>
  <c r="K65" i="13"/>
  <c r="M65" i="13"/>
  <c r="O65" i="13"/>
  <c r="Q65" i="13"/>
  <c r="V65" i="13"/>
  <c r="G67" i="13"/>
  <c r="I67" i="13"/>
  <c r="K67" i="13"/>
  <c r="M67" i="13"/>
  <c r="O67" i="13"/>
  <c r="Q67" i="13"/>
  <c r="V67" i="13"/>
  <c r="G69" i="13"/>
  <c r="G56" i="13" s="1"/>
  <c r="I69" i="13"/>
  <c r="K69" i="13"/>
  <c r="O69" i="13"/>
  <c r="Q69" i="13"/>
  <c r="V69" i="13"/>
  <c r="Q71" i="13"/>
  <c r="G72" i="13"/>
  <c r="G71" i="13" s="1"/>
  <c r="I72" i="13"/>
  <c r="K72" i="13"/>
  <c r="O72" i="13"/>
  <c r="Q72" i="13"/>
  <c r="V72" i="13"/>
  <c r="G74" i="13"/>
  <c r="I74" i="13"/>
  <c r="I71" i="13" s="1"/>
  <c r="K74" i="13"/>
  <c r="K71" i="13" s="1"/>
  <c r="M74" i="13"/>
  <c r="O74" i="13"/>
  <c r="O71" i="13" s="1"/>
  <c r="Q74" i="13"/>
  <c r="V74" i="13"/>
  <c r="G76" i="13"/>
  <c r="I76" i="13"/>
  <c r="K76" i="13"/>
  <c r="M76" i="13"/>
  <c r="O76" i="13"/>
  <c r="Q76" i="13"/>
  <c r="V76" i="13"/>
  <c r="G79" i="13"/>
  <c r="M79" i="13" s="1"/>
  <c r="I79" i="13"/>
  <c r="K79" i="13"/>
  <c r="O79" i="13"/>
  <c r="Q79" i="13"/>
  <c r="V79" i="13"/>
  <c r="G82" i="13"/>
  <c r="I82" i="13"/>
  <c r="K82" i="13"/>
  <c r="M82" i="13"/>
  <c r="O82" i="13"/>
  <c r="Q82" i="13"/>
  <c r="V82" i="13"/>
  <c r="V71" i="13" s="1"/>
  <c r="G87" i="13"/>
  <c r="G88" i="13"/>
  <c r="I88" i="13"/>
  <c r="I87" i="13" s="1"/>
  <c r="K88" i="13"/>
  <c r="K87" i="13" s="1"/>
  <c r="M88" i="13"/>
  <c r="O88" i="13"/>
  <c r="O87" i="13" s="1"/>
  <c r="Q88" i="13"/>
  <c r="Q87" i="13" s="1"/>
  <c r="V88" i="13"/>
  <c r="V87" i="13" s="1"/>
  <c r="G90" i="13"/>
  <c r="M90" i="13" s="1"/>
  <c r="I90" i="13"/>
  <c r="K90" i="13"/>
  <c r="O90" i="13"/>
  <c r="Q90" i="13"/>
  <c r="V90" i="13"/>
  <c r="G91" i="13"/>
  <c r="I91" i="13"/>
  <c r="K91" i="13"/>
  <c r="M91" i="13"/>
  <c r="O91" i="13"/>
  <c r="Q91" i="13"/>
  <c r="V91" i="13"/>
  <c r="G92" i="13"/>
  <c r="I92" i="13"/>
  <c r="K92" i="13"/>
  <c r="M92" i="13"/>
  <c r="O92" i="13"/>
  <c r="Q92" i="13"/>
  <c r="V92" i="13"/>
  <c r="G93" i="13"/>
  <c r="M93" i="13" s="1"/>
  <c r="I93" i="13"/>
  <c r="K93" i="13"/>
  <c r="O93" i="13"/>
  <c r="Q93" i="13"/>
  <c r="V93" i="13"/>
  <c r="AE96" i="13"/>
  <c r="G26" i="12"/>
  <c r="BA23" i="12"/>
  <c r="BA21" i="12"/>
  <c r="BA19" i="12"/>
  <c r="BA12" i="12"/>
  <c r="V8" i="12"/>
  <c r="G9" i="12"/>
  <c r="M9" i="12" s="1"/>
  <c r="I9" i="12"/>
  <c r="I8" i="12" s="1"/>
  <c r="K9" i="12"/>
  <c r="K8" i="12" s="1"/>
  <c r="O9" i="12"/>
  <c r="Q9" i="12"/>
  <c r="V9" i="12"/>
  <c r="G11" i="12"/>
  <c r="I11" i="12"/>
  <c r="K11" i="12"/>
  <c r="M11" i="12"/>
  <c r="O11" i="12"/>
  <c r="O8" i="12" s="1"/>
  <c r="Q11" i="12"/>
  <c r="Q8" i="12" s="1"/>
  <c r="V11" i="12"/>
  <c r="G13" i="12"/>
  <c r="M13" i="12" s="1"/>
  <c r="I13" i="12"/>
  <c r="K13" i="12"/>
  <c r="O13" i="12"/>
  <c r="Q13" i="12"/>
  <c r="V13" i="12"/>
  <c r="G15" i="12"/>
  <c r="K15" i="12"/>
  <c r="G16" i="12"/>
  <c r="I16" i="12"/>
  <c r="K16" i="12"/>
  <c r="M16" i="12"/>
  <c r="O16" i="12"/>
  <c r="O15" i="12" s="1"/>
  <c r="Q16" i="12"/>
  <c r="V16" i="12"/>
  <c r="V15" i="12" s="1"/>
  <c r="G18" i="12"/>
  <c r="M18" i="12" s="1"/>
  <c r="I18" i="12"/>
  <c r="I15" i="12" s="1"/>
  <c r="K18" i="12"/>
  <c r="O18" i="12"/>
  <c r="Q18" i="12"/>
  <c r="V18" i="12"/>
  <c r="G20" i="12"/>
  <c r="I20" i="12"/>
  <c r="K20" i="12"/>
  <c r="M20" i="12"/>
  <c r="O20" i="12"/>
  <c r="Q20" i="12"/>
  <c r="Q15" i="12" s="1"/>
  <c r="V20" i="12"/>
  <c r="G22" i="12"/>
  <c r="M22" i="12" s="1"/>
  <c r="I22" i="12"/>
  <c r="K22" i="12"/>
  <c r="O22" i="12"/>
  <c r="Q22" i="12"/>
  <c r="V22" i="12"/>
  <c r="G24" i="12"/>
  <c r="I24" i="12"/>
  <c r="K24" i="12"/>
  <c r="M24" i="12"/>
  <c r="O24" i="12"/>
  <c r="Q24" i="12"/>
  <c r="V24" i="12"/>
  <c r="AE26" i="12"/>
  <c r="I20" i="1"/>
  <c r="I19" i="1"/>
  <c r="I17" i="1"/>
  <c r="I16" i="1"/>
  <c r="AZ56" i="1"/>
  <c r="H52" i="1"/>
  <c r="I52" i="1" s="1"/>
  <c r="H51" i="1"/>
  <c r="I51" i="1" s="1"/>
  <c r="H49" i="1"/>
  <c r="I49" i="1" s="1"/>
  <c r="H48" i="1"/>
  <c r="I48" i="1" s="1"/>
  <c r="H47" i="1"/>
  <c r="I47" i="1" s="1"/>
  <c r="H46" i="1"/>
  <c r="I46" i="1" s="1"/>
  <c r="H45" i="1"/>
  <c r="I45" i="1" s="1"/>
  <c r="H44" i="1"/>
  <c r="I44" i="1" s="1"/>
  <c r="H42" i="1"/>
  <c r="H41" i="1"/>
  <c r="I41" i="1" s="1"/>
  <c r="H40" i="1"/>
  <c r="I40" i="1" s="1"/>
  <c r="J28" i="1"/>
  <c r="J26" i="1"/>
  <c r="G38" i="1"/>
  <c r="F38" i="1"/>
  <c r="J23" i="1"/>
  <c r="J24" i="1"/>
  <c r="J25" i="1"/>
  <c r="J27" i="1"/>
  <c r="E24" i="1"/>
  <c r="E26" i="1"/>
  <c r="G147" i="19" l="1"/>
  <c r="I99" i="1" s="1"/>
  <c r="I197" i="19"/>
  <c r="G172" i="19"/>
  <c r="I100" i="1" s="1"/>
  <c r="O172" i="19"/>
  <c r="G78" i="19"/>
  <c r="I98" i="1" s="1"/>
  <c r="V78" i="19"/>
  <c r="V8" i="19"/>
  <c r="K8" i="19"/>
  <c r="Q8" i="19"/>
  <c r="G197" i="19"/>
  <c r="I103" i="1" s="1"/>
  <c r="O78" i="19"/>
  <c r="O197" i="19"/>
  <c r="O185" i="19"/>
  <c r="K172" i="19"/>
  <c r="AF211" i="19"/>
  <c r="G39" i="1" s="1"/>
  <c r="G53" i="1" s="1"/>
  <c r="G25" i="1" s="1"/>
  <c r="A25" i="1" s="1"/>
  <c r="G26" i="1" s="1"/>
  <c r="O8" i="19"/>
  <c r="V147" i="19"/>
  <c r="I8" i="19"/>
  <c r="V197" i="19"/>
  <c r="V185" i="19"/>
  <c r="I147" i="19"/>
  <c r="K78" i="19"/>
  <c r="G185" i="19"/>
  <c r="I101" i="1" s="1"/>
  <c r="K197" i="19"/>
  <c r="K185" i="19"/>
  <c r="Q147" i="19"/>
  <c r="Q197" i="19"/>
  <c r="Q185" i="19"/>
  <c r="Q172" i="19"/>
  <c r="K147" i="19"/>
  <c r="I78" i="19"/>
  <c r="I185" i="19"/>
  <c r="I172" i="19"/>
  <c r="V172" i="19"/>
  <c r="O147" i="19"/>
  <c r="Q78" i="19"/>
  <c r="F53" i="1"/>
  <c r="G23" i="1" s="1"/>
  <c r="A23" i="1" s="1"/>
  <c r="F50" i="1"/>
  <c r="F43" i="1"/>
  <c r="M43" i="21"/>
  <c r="M8" i="21"/>
  <c r="M56" i="21"/>
  <c r="G83" i="21"/>
  <c r="M11" i="21"/>
  <c r="M110" i="20"/>
  <c r="M58" i="20"/>
  <c r="M124" i="20"/>
  <c r="M121" i="20" s="1"/>
  <c r="AF133" i="20"/>
  <c r="G58" i="20"/>
  <c r="M11" i="20"/>
  <c r="M8" i="20" s="1"/>
  <c r="M200" i="19"/>
  <c r="M197" i="19" s="1"/>
  <c r="M188" i="19"/>
  <c r="M185" i="19" s="1"/>
  <c r="M176" i="19"/>
  <c r="M172" i="19" s="1"/>
  <c r="M163" i="19"/>
  <c r="M147" i="19" s="1"/>
  <c r="M74" i="19"/>
  <c r="M8" i="19" s="1"/>
  <c r="G8" i="19"/>
  <c r="I97" i="1" s="1"/>
  <c r="M81" i="19"/>
  <c r="M78" i="19" s="1"/>
  <c r="M16" i="18"/>
  <c r="M25" i="18"/>
  <c r="M28" i="18"/>
  <c r="G16" i="18"/>
  <c r="AF32" i="18"/>
  <c r="M10" i="18"/>
  <c r="M8" i="18" s="1"/>
  <c r="M15" i="17"/>
  <c r="M8" i="17"/>
  <c r="AF34" i="17"/>
  <c r="G15" i="17"/>
  <c r="M55" i="16"/>
  <c r="M76" i="16"/>
  <c r="M98" i="16"/>
  <c r="M66" i="16"/>
  <c r="M21" i="16"/>
  <c r="M42" i="16"/>
  <c r="M41" i="16"/>
  <c r="M40" i="16" s="1"/>
  <c r="M17" i="16"/>
  <c r="M16" i="16" s="1"/>
  <c r="G21" i="16"/>
  <c r="G98" i="16"/>
  <c r="AF122" i="16"/>
  <c r="G66" i="16"/>
  <c r="M668" i="15"/>
  <c r="M214" i="15"/>
  <c r="M41" i="15"/>
  <c r="M605" i="15"/>
  <c r="M364" i="15"/>
  <c r="M168" i="15"/>
  <c r="M75" i="15"/>
  <c r="M425" i="15"/>
  <c r="M257" i="15"/>
  <c r="M8" i="15"/>
  <c r="M352" i="15"/>
  <c r="M351" i="15" s="1"/>
  <c r="M579" i="15"/>
  <c r="M578" i="15" s="1"/>
  <c r="M540" i="15"/>
  <c r="M518" i="15" s="1"/>
  <c r="M329" i="15"/>
  <c r="M328" i="15" s="1"/>
  <c r="M200" i="15"/>
  <c r="M199" i="15" s="1"/>
  <c r="G41" i="15"/>
  <c r="G257" i="15"/>
  <c r="G66" i="15"/>
  <c r="G214" i="15"/>
  <c r="M29" i="14"/>
  <c r="M50" i="14"/>
  <c r="M9" i="14"/>
  <c r="M8" i="14" s="1"/>
  <c r="M76" i="14"/>
  <c r="M72" i="14" s="1"/>
  <c r="G45" i="14"/>
  <c r="AF81" i="14"/>
  <c r="M87" i="13"/>
  <c r="M17" i="13"/>
  <c r="G51" i="13"/>
  <c r="M72" i="13"/>
  <c r="M71" i="13" s="1"/>
  <c r="M69" i="13"/>
  <c r="M56" i="13" s="1"/>
  <c r="M52" i="13"/>
  <c r="M51" i="13" s="1"/>
  <c r="M8" i="12"/>
  <c r="M15" i="12"/>
  <c r="G8" i="12"/>
  <c r="AF26" i="12"/>
  <c r="I18" i="1" l="1"/>
  <c r="I21" i="1" s="1"/>
  <c r="G43" i="1"/>
  <c r="H39" i="1"/>
  <c r="H53" i="1" s="1"/>
  <c r="A26" i="1"/>
  <c r="G211" i="19"/>
  <c r="I107" i="1"/>
  <c r="J105" i="1" s="1"/>
  <c r="G50" i="1"/>
  <c r="H50" i="1" s="1"/>
  <c r="I50" i="1" s="1"/>
  <c r="H43" i="1"/>
  <c r="I43" i="1" s="1"/>
  <c r="I39" i="1"/>
  <c r="I53" i="1" s="1"/>
  <c r="G28" i="1"/>
  <c r="A24" i="1"/>
  <c r="G24" i="1"/>
  <c r="A27" i="1" s="1"/>
  <c r="J43" i="1"/>
  <c r="J49" i="1"/>
  <c r="J45" i="1"/>
  <c r="J47" i="1"/>
  <c r="J46" i="1"/>
  <c r="J40" i="1"/>
  <c r="J50" i="1"/>
  <c r="J41" i="1"/>
  <c r="J52" i="1"/>
  <c r="J48" i="1"/>
  <c r="J44" i="1"/>
  <c r="J39" i="1"/>
  <c r="J53" i="1" s="1"/>
  <c r="J51" i="1"/>
  <c r="J84" i="1" l="1"/>
  <c r="J98" i="1"/>
  <c r="J81" i="1"/>
  <c r="J91" i="1"/>
  <c r="J76" i="1"/>
  <c r="J80" i="1"/>
  <c r="J102" i="1"/>
  <c r="J97" i="1"/>
  <c r="J74" i="1"/>
  <c r="J93" i="1"/>
  <c r="J95" i="1"/>
  <c r="J104" i="1"/>
  <c r="J96" i="1"/>
  <c r="J87" i="1"/>
  <c r="J103" i="1"/>
  <c r="J100" i="1"/>
  <c r="J99" i="1"/>
  <c r="J106" i="1"/>
  <c r="J75" i="1"/>
  <c r="J82" i="1"/>
  <c r="J88" i="1"/>
  <c r="J79" i="1"/>
  <c r="J90" i="1"/>
  <c r="J86" i="1"/>
  <c r="J77" i="1"/>
  <c r="J83" i="1"/>
  <c r="J92" i="1"/>
  <c r="J85" i="1"/>
  <c r="J89" i="1"/>
  <c r="J94" i="1"/>
  <c r="J101" i="1"/>
  <c r="J78" i="1"/>
  <c r="G29" i="1"/>
  <c r="G27" i="1" s="1"/>
  <c r="A29" i="1"/>
  <c r="J10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F8E6772A-103B-4538-B833-737AAC9AAA56}">
      <text>
        <r>
          <rPr>
            <sz val="9"/>
            <color indexed="81"/>
            <rFont val="Tahoma"/>
            <family val="2"/>
            <charset val="238"/>
          </rPr>
          <t>Jedná se o informaci, zda se jedná o položku, která je do rozpočtu zadána z cenové soustavy RTS, nebo vlastní.</t>
        </r>
      </text>
    </comment>
    <comment ref="T6" authorId="0" shapeId="0" xr:uid="{D6C99A1B-94F3-4ADF-B3E0-3DDC956EB7D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088CAA04-1D1E-470E-8F7D-ADEA8D582637}">
      <text>
        <r>
          <rPr>
            <sz val="9"/>
            <color indexed="81"/>
            <rFont val="Tahoma"/>
            <family val="2"/>
            <charset val="238"/>
          </rPr>
          <t>Jedná se o informaci, zda se jedná o položku, která je do rozpočtu zadána z cenové soustavy RTS, nebo vlastní.</t>
        </r>
      </text>
    </comment>
    <comment ref="T6" authorId="0" shapeId="0" xr:uid="{69C9CB93-E4AD-4C8D-A45A-3C3CD71740E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EA93094E-7AF8-4603-B698-728CE1CFE558}">
      <text>
        <r>
          <rPr>
            <sz val="9"/>
            <color indexed="81"/>
            <rFont val="Tahoma"/>
            <family val="2"/>
            <charset val="238"/>
          </rPr>
          <t>Jedná se o informaci, zda se jedná o položku, která je do rozpočtu zadána z cenové soustavy RTS, nebo vlastní.</t>
        </r>
      </text>
    </comment>
    <comment ref="T6" authorId="0" shapeId="0" xr:uid="{EDF17FBD-F9F0-4CE4-B0FB-8B9BB434F95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550259FD-1798-4402-97D9-43E43D1F8382}">
      <text>
        <r>
          <rPr>
            <sz val="9"/>
            <color indexed="81"/>
            <rFont val="Tahoma"/>
            <family val="2"/>
            <charset val="238"/>
          </rPr>
          <t>Jedná se o informaci, zda se jedná o položku, která je do rozpočtu zadána z cenové soustavy RTS, nebo vlastní.</t>
        </r>
      </text>
    </comment>
    <comment ref="T6" authorId="0" shapeId="0" xr:uid="{7A6015C1-11AA-4B3E-BE50-6B35ED21ED2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EA773BBA-D144-4BD8-8FB0-8D5ED4ADE8CD}">
      <text>
        <r>
          <rPr>
            <sz val="9"/>
            <color indexed="81"/>
            <rFont val="Tahoma"/>
            <family val="2"/>
            <charset val="238"/>
          </rPr>
          <t>Jedná se o informaci, zda se jedná o položku, která je do rozpočtu zadána z cenové soustavy RTS, nebo vlastní.</t>
        </r>
      </text>
    </comment>
    <comment ref="T6" authorId="0" shapeId="0" xr:uid="{3BBCE749-778C-4F32-8738-D60C14C3101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A8E887EE-4B30-4AEB-9FA7-78ED3F1E5D71}">
      <text>
        <r>
          <rPr>
            <sz val="9"/>
            <color indexed="81"/>
            <rFont val="Tahoma"/>
            <family val="2"/>
            <charset val="238"/>
          </rPr>
          <t>Jedná se o informaci, zda se jedná o položku, která je do rozpočtu zadána z cenové soustavy RTS, nebo vlastní.</t>
        </r>
      </text>
    </comment>
    <comment ref="T6" authorId="0" shapeId="0" xr:uid="{B664E15D-4CDC-4375-804E-E04F2688D08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09CFE0FD-18F9-4BCF-8E9A-4426BBF62B16}">
      <text>
        <r>
          <rPr>
            <sz val="9"/>
            <color indexed="81"/>
            <rFont val="Tahoma"/>
            <family val="2"/>
            <charset val="238"/>
          </rPr>
          <t>Jedná se o informaci, zda se jedná o položku, která je do rozpočtu zadána z cenové soustavy RTS, nebo vlastní.</t>
        </r>
      </text>
    </comment>
    <comment ref="T6" authorId="0" shapeId="0" xr:uid="{5F1B3D8B-5DDE-40BA-985F-EA8C5B207929}">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205B91F2-1FBF-4A8F-9D65-446892D2C484}">
      <text>
        <r>
          <rPr>
            <sz val="9"/>
            <color indexed="81"/>
            <rFont val="Tahoma"/>
            <family val="2"/>
            <charset val="238"/>
          </rPr>
          <t>Jedná se o informaci, zda se jedná o položku, která je do rozpočtu zadána z cenové soustavy RTS, nebo vlastní.</t>
        </r>
      </text>
    </comment>
    <comment ref="T6" authorId="0" shapeId="0" xr:uid="{BE6D3FFD-C5D1-46D4-8001-99FA79B6D483}">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6E961CC2-ABFE-4BAB-ABCD-B4DB73E373DB}">
      <text>
        <r>
          <rPr>
            <sz val="9"/>
            <color indexed="81"/>
            <rFont val="Tahoma"/>
            <family val="2"/>
            <charset val="238"/>
          </rPr>
          <t>Jedná se o informaci, zda se jedná o položku, která je do rozpočtu zadána z cenové soustavy RTS, nebo vlastní.</t>
        </r>
      </text>
    </comment>
    <comment ref="T6" authorId="0" shapeId="0" xr:uid="{30592C16-4634-48DD-92E3-7F96687C788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VISTR3</author>
  </authors>
  <commentList>
    <comment ref="S6" authorId="0" shapeId="0" xr:uid="{0C4C2B4C-11E4-4336-B62D-1D74EFD786A3}">
      <text>
        <r>
          <rPr>
            <sz val="9"/>
            <color indexed="81"/>
            <rFont val="Tahoma"/>
            <family val="2"/>
            <charset val="238"/>
          </rPr>
          <t>Jedná se o informaci, zda se jedná o položku, která je do rozpočtu zadána z cenové soustavy RTS, nebo vlastní.</t>
        </r>
      </text>
    </comment>
    <comment ref="T6" authorId="0" shapeId="0" xr:uid="{A47AF78C-9A1B-447E-8F0F-364B2D0144F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<sst xmlns="http://schemas.openxmlformats.org/spreadsheetml/2006/main" count="8062" uniqueCount="1481">
  <si>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</si>
  <si>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</si>
  <si>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</si>
  <si>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</si>
  <si>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</si>
  <si>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</si>
  <si>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</si>
  <si>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</si>
  <si>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</si>
  <si>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</si>
  <si>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</si>
  <si>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</si>
  <si>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</si>
  <si>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</si>
  <si>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</si>
  <si>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</si>
  <si>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</si>
  <si>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</si>
  <si>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</si>
  <si>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</si>
  <si>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</si>
  <si>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</si>
  <si>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</si>
  <si>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</si>
  <si>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</si>
  <si>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</si>
  <si>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</si>
  <si>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</si>
  <si>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</si>
  <si>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</si>
  <si>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</si>
  <si>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</si>
  <si>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</si>
  <si>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</si>
  <si>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</si>
  <si>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</si>
  <si>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</si>
  <si>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</si>
  <si>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</si>
  <si>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</si>
  <si>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</si>
  <si>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</si>
  <si>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</si>
  <si>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064/25</t>
  </si>
  <si>
    <t>Rekonstrukce havarijního stavu elektroinstalace IV. etapa</t>
  </si>
  <si>
    <t>Gymnázium Brno, Vídeňská, příspěvková organizace</t>
  </si>
  <si>
    <t>Vídeňská 55/47</t>
  </si>
  <si>
    <t>Brno - Štýřice</t>
  </si>
  <si>
    <t>63900</t>
  </si>
  <si>
    <t>00558982</t>
  </si>
  <si>
    <t>Stavba</t>
  </si>
  <si>
    <t>Ostatní a vedlejší náklady</t>
  </si>
  <si>
    <t>00A</t>
  </si>
  <si>
    <t>Vedlejší a ostatní náklady</t>
  </si>
  <si>
    <t>Stavební objekt</t>
  </si>
  <si>
    <t>01</t>
  </si>
  <si>
    <t>Gymnázium Vídeňská 47, Brno</t>
  </si>
  <si>
    <t>D.1.1.1.1</t>
  </si>
  <si>
    <t>Stavební úpravy 1.NP</t>
  </si>
  <si>
    <t>D.1.1.1.2</t>
  </si>
  <si>
    <t>Stavební úpravy  v 1.NP - PC učebna</t>
  </si>
  <si>
    <t>D.1.1.3</t>
  </si>
  <si>
    <t>Stavební úpravy 3.NP</t>
  </si>
  <si>
    <t>D.1.1.4</t>
  </si>
  <si>
    <t>Stavební úpravy  v 1.PP</t>
  </si>
  <si>
    <t>D.1.4.1</t>
  </si>
  <si>
    <t>Výměna osvětlení 1.NP chodba</t>
  </si>
  <si>
    <t>D.1.4.2</t>
  </si>
  <si>
    <t>Výměna osvětlení jídelna</t>
  </si>
  <si>
    <t>D.1.4.3</t>
  </si>
  <si>
    <t>Elektroinstalace - 3.NP</t>
  </si>
  <si>
    <t>D.1.4.4</t>
  </si>
  <si>
    <t>Elektroinstalace - 1.PP</t>
  </si>
  <si>
    <t>D.1.4.5</t>
  </si>
  <si>
    <t>Počítačová učebna přístavba</t>
  </si>
  <si>
    <t>Celkem za stavbu</t>
  </si>
  <si>
    <t>CZK</t>
  </si>
  <si>
    <t>#POPS</t>
  </si>
  <si>
    <t>Popis stavby: 064/25 - Rekonstrukce havarijního stavu elektroinstalace IV. etapa</t>
  </si>
  <si>
    <t>Popis stavby: 050179 - Rekonstrukce havarijního stavu elektroinstalace IV. etapa, stavební úpravy 3NP</t>
  </si>
  <si>
    <t>#POPO</t>
  </si>
  <si>
    <t>Popis objektu: 00 - Vedlejší a ostatní náklady</t>
  </si>
  <si>
    <t>#POPR</t>
  </si>
  <si>
    <t>Popis rozpočtu: 00A - Vedlejší a ostatní náklady</t>
  </si>
  <si>
    <t>Popis objektu: 01 - Gymnázium Vídeňská 47, Brno</t>
  </si>
  <si>
    <t>Popis rozpočtu: D.1.1.1.1 - Stavební úpravy 1.NP</t>
  </si>
  <si>
    <t>Popis rozpočtu: D.1.1.1.2 - Stavební úpravy  v 1.NP - PC učebna</t>
  </si>
  <si>
    <t>Popis rozpočtu: D.1.1.3 - Stavební úpravy 3.NP</t>
  </si>
  <si>
    <t>Popis rozpočtu: D.1.1.4 - Stavební úpravy  v 1.PP</t>
  </si>
  <si>
    <t>Popis rozpočtu: D.1.4.1 - Výměna osvětlení 1.NP chodba</t>
  </si>
  <si>
    <t>Popis rozpočtu: D.1.4.2 - Výměna osvětlení jídelna</t>
  </si>
  <si>
    <t>Popis rozpočtu: D.1.4.3 - Elektroinstalace - 3.NP</t>
  </si>
  <si>
    <t>Popis rozpočtu: D.1.4.4 - Elektroinstalace - 1.PP</t>
  </si>
  <si>
    <t>Popis rozpočtu: D.1.4.5 - Počítačová učebna přístavba</t>
  </si>
  <si>
    <t>Rekapitulace dílů</t>
  </si>
  <si>
    <t>Typ dílu</t>
  </si>
  <si>
    <t>31</t>
  </si>
  <si>
    <t>Zdi podpěrné a volné</t>
  </si>
  <si>
    <t>34</t>
  </si>
  <si>
    <t>Stěny a příčky</t>
  </si>
  <si>
    <t>342</t>
  </si>
  <si>
    <t>Stěny a příčky montované lehké</t>
  </si>
  <si>
    <t>416</t>
  </si>
  <si>
    <t>Podhledy a mezistropy montované lehké</t>
  </si>
  <si>
    <t>61</t>
  </si>
  <si>
    <t>Úpravy povrchů vnitřní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</si>
  <si>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</si>
  <si>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</si>
  <si>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</si>
  <si>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</si>
  <si>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</si>
  <si>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</si>
  <si>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</si>
  <si>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</si>
  <si>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</si>
  <si>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</si>
  <si>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</si>
  <si>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</si>
  <si>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</si>
  <si>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</si>
  <si>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</si>
  <si>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</si>
  <si>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</si>
  <si>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</si>
  <si>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</si>
  <si>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</si>
  <si>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725</t>
  </si>
  <si>
    <t>Zařizovací předměty</t>
  </si>
  <si>
    <t>735</t>
  </si>
  <si>
    <t>Otopná tělesa</t>
  </si>
  <si>
    <t>766</t>
  </si>
  <si>
    <t>Konstrukce truhlářské</t>
  </si>
  <si>
    <t>767</t>
  </si>
  <si>
    <t>Konstrukce zámečnické</t>
  </si>
  <si>
    <t>775</t>
  </si>
  <si>
    <t>Podlahy vlysové a parketové</t>
  </si>
  <si>
    <t>776</t>
  </si>
  <si>
    <t>Podlahy a stěny povlakové</t>
  </si>
  <si>
    <t>783</t>
  </si>
  <si>
    <t>Nátěry</t>
  </si>
  <si>
    <t>784</t>
  </si>
  <si>
    <t>Malby</t>
  </si>
  <si>
    <t>M21.1</t>
  </si>
  <si>
    <t>Elektromontáže</t>
  </si>
  <si>
    <t>M21.2</t>
  </si>
  <si>
    <t>Materiály</t>
  </si>
  <si>
    <t>M21.3</t>
  </si>
  <si>
    <t>Dodávky zařízení (specifikace)</t>
  </si>
  <si>
    <t>M21.3A</t>
  </si>
  <si>
    <t>Doplnění rozvodnice RSM 3.1</t>
  </si>
  <si>
    <t>M21.3B</t>
  </si>
  <si>
    <t>Doplnění rozvodnice RSM 3.2</t>
  </si>
  <si>
    <t>M21.3C</t>
  </si>
  <si>
    <t>Rozvodnice RSM 08 - 1.PP</t>
  </si>
  <si>
    <t>M700</t>
  </si>
  <si>
    <t>Práce v HZS</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</si>
  <si>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</si>
  <si>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</si>
  <si>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</si>
  <si>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</si>
  <si>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</si>
  <si>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</si>
  <si>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</si>
  <si>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</si>
  <si>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</si>
  <si>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</si>
  <si>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</si>
  <si>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</si>
  <si>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</si>
  <si>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</si>
  <si>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</si>
  <si>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</si>
  <si>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</si>
  <si>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</si>
  <si>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</si>
  <si>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</si>
  <si>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</si>
  <si>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</si>
  <si>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</si>
  <si>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</si>
  <si>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</si>
  <si>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</si>
  <si>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</si>
  <si>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</si>
  <si>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</si>
  <si>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</si>
  <si>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</si>
  <si>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</si>
  <si>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</si>
  <si>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</si>
  <si>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</si>
  <si>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</si>
  <si>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</si>
  <si>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</si>
  <si>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</si>
  <si>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Vlastní</t>
  </si>
  <si>
    <t>Indiv</t>
  </si>
  <si>
    <t>VRN</t>
  </si>
  <si>
    <t>Běžná</t>
  </si>
  <si>
    <t>POL99_8</t>
  </si>
  <si>
    <t>Veškeré náklady spojené s vybudováním, provozem a odstraněním zařízení staveniště.</t>
  </si>
  <si>
    <t>POP</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</si>
  <si>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</si>
  <si>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</si>
  <si>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</si>
  <si>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</si>
  <si>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</si>
  <si>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RTS 25/ I</t>
  </si>
  <si>
    <t>Koordinace stavebních a technologických dodávek stavby.</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</si>
  <si>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</si>
  <si>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</si>
  <si>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</si>
  <si>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</si>
  <si>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</si>
  <si>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</si>
  <si>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</si>
  <si>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</si>
  <si>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</si>
  <si>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005261010R</t>
  </si>
  <si>
    <t>Pojištění dodavatele a pojištění díla</t>
  </si>
  <si>
    <t>Náklady spojené s povinným pojištěním dodavatele nebo stavebního díla či jeho části, v rozsahu obchodních podmínek.</t>
  </si>
  <si>
    <t>00591</t>
  </si>
  <si>
    <t>Dodržení podmínek požárně bezpečnostního řešení</t>
  </si>
  <si>
    <t>SUM</t>
  </si>
  <si>
    <t>END</t>
  </si>
  <si>
    <t>Položkový soupis prací a dodávek</t>
  </si>
  <si>
    <t>347091211R00</t>
  </si>
  <si>
    <t>Úprava napojovací spáry SDK s jinou stavební konstrukcí akrylovým tmelem šířka spáry do 2 mm</t>
  </si>
  <si>
    <t>m</t>
  </si>
  <si>
    <t>801-1</t>
  </si>
  <si>
    <t>Práce</t>
  </si>
  <si>
    <t>POL1_</t>
  </si>
  <si>
    <t>chodba I. : (0,3+11,4)+2,0+9,2+(0,3+2,3)</t>
  </si>
  <si>
    <t>VV</t>
  </si>
  <si>
    <t>416021122R00</t>
  </si>
  <si>
    <t>Podhledy na kovové konstrukci opláštěné deskami sádrokartonovými nosná konstrukce z profilů CD s přímým uchycením 1x deska, tloušťky 12,5 mm, protipožární, bez izolace</t>
  </si>
  <si>
    <t>m2</t>
  </si>
  <si>
    <t>s úpravou rohů, koutů a hran konstrukcí, přebroušení a tmelení spár,</t>
  </si>
  <si>
    <t>chodba I. : 11,4*0,7</t>
  </si>
  <si>
    <t>416093121R00</t>
  </si>
  <si>
    <t>Doplňkové práce čelo podhledu SDK výšky od 200 do 500 mm, z desek standard, tloušťky 12,5 mm</t>
  </si>
  <si>
    <t>bez dodávky izolace</t>
  </si>
  <si>
    <t>chodba I. : 0,275*(0,3+11,4)+0,425*2,0+0,425*9,2+0,425*(0,3+2,3)</t>
  </si>
  <si>
    <t>601021104R00</t>
  </si>
  <si>
    <t xml:space="preserve">Omítka stropů a podhledů z hotových směsí adhézní nátěr, akrylátová disperze,  ,  ,  </t>
  </si>
  <si>
    <t>po jednotlivých vrstvách</t>
  </si>
  <si>
    <t>SPI</t>
  </si>
  <si>
    <t>Odkaz na mn. položky pořadí 5 : 17,55000</t>
  </si>
  <si>
    <t>601021143RT2</t>
  </si>
  <si>
    <t xml:space="preserve">Omítka stropů a podhledů z hotových směsí vrstva štuková, vápenná,  , tloušťka vrstvy 3 mm,  </t>
  </si>
  <si>
    <t>Včetně pomocného lešení.</t>
  </si>
  <si>
    <t>chodba I. : 4,5*2,9+0,2*2,25+4,5*0,9</t>
  </si>
  <si>
    <t>602021142RT2</t>
  </si>
  <si>
    <t xml:space="preserve">Omítka stěn z hotových směsí vrstva štuková, vápenná,  , tloušťka vrstvy 3 mm,  </t>
  </si>
  <si>
    <t>chodba I. : 3,3*(0,4+11,4)-2,2*1,8*4+3,05*(0,9+3,5+0,8)-2,0*1,0+3,5*(2,5+6,3+2,1+2,9+2,6)-2,0*0,8*3+0,2*(2,2+1,8+2,2)*4+0,2*(1,0+1,0+1,0+1,0)+3,05*5,5*2-2,0*0,7*2</t>
  </si>
  <si>
    <t>chodba II. : 3,05*(21,6*2-2,95-5,1)-2,0*0,8*10</t>
  </si>
  <si>
    <t>chodba III. : 3,05*4,9*2</t>
  </si>
  <si>
    <t>chodba IV. : 3,05*(5,45+0,2+2,7+5,45+0,2)-2,0*0,6*2-2,0*0,8*3-2,2*2,1</t>
  </si>
  <si>
    <t>602021191R00</t>
  </si>
  <si>
    <t>Omítka stěn z hotových směsí Doplňkové práce pro omítky stěn z hotových směsí  podkladní nátěr pod tenkovrstvé omítky</t>
  </si>
  <si>
    <t>Odkaz na mn. položky pořadí 6 : 278,04750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</si>
  <si>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</si>
  <si>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</si>
  <si>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</si>
  <si>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chodba I. : 2,2*1,8*4+2,0*0,8*3+2,0*0,7*2</t>
  </si>
  <si>
    <t>chodba II. : 2,0*0,8*10+2,35*2,35</t>
  </si>
  <si>
    <t>chodba III. : 3,0*2,95</t>
  </si>
  <si>
    <t>chodba IV. : 2,0*0,6*2+2,0*0,8*3+2,2*2,1+2,35*2,35</t>
  </si>
  <si>
    <t>610991001R00</t>
  </si>
  <si>
    <t>Začišťovací okenní lišta pro omítku tl. 6 mm</t>
  </si>
  <si>
    <t>nalepení a odříznutí po dokončení omítek</t>
  </si>
  <si>
    <t>chodba I. : (2,2+1,8+2,2)*4</t>
  </si>
  <si>
    <t>941955001R00</t>
  </si>
  <si>
    <t>Lešení lehké pracovní pomocné pomocné, o výšce lešeňové podlahy do 1,2 m</t>
  </si>
  <si>
    <t>800-3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</si>
  <si>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</si>
  <si>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</si>
  <si>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chodba I. : 61,5+11,4*0,7+4,5*2,9</t>
  </si>
  <si>
    <t>chodba II. : 50,8</t>
  </si>
  <si>
    <t>chodba III. : 13,6</t>
  </si>
  <si>
    <t>chodba IV. : 13,8</t>
  </si>
  <si>
    <t>999281105R00</t>
  </si>
  <si>
    <t xml:space="preserve">Přesun hmot pro opravy a údržbu objektů pro opravy a údržbu dosavadních objektů včetně vnějších plášťů  výšky do 6 m,  </t>
  </si>
  <si>
    <t>t</t>
  </si>
  <si>
    <t>801-4</t>
  </si>
  <si>
    <t>Přesun hmot</t>
  </si>
  <si>
    <t>POL7_1</t>
  </si>
  <si>
    <t>oborů 801, 803, 811 a 812</t>
  </si>
  <si>
    <t>999281193R00</t>
  </si>
  <si>
    <t>Přesun hmot pro opravy a údržbu objektů pro opravy a údržbu dosavadních objektů včetně vnějších plášťů  příplatek za zvětšený přesun přes vymezenou největší dopravní vzdálenost  do 1000 m</t>
  </si>
  <si>
    <t>767587111RU1</t>
  </si>
  <si>
    <t xml:space="preserve">Montáž podhledů lamelových a kazetových Podhledy nosný rošt pro podhledy  hrana kazety pod úrovní roštu, v modulu 600 x 600 mm,  </t>
  </si>
  <si>
    <t>800-767</t>
  </si>
  <si>
    <t xml:space="preserve">B : </t>
  </si>
  <si>
    <t>chodba I. : 61,5</t>
  </si>
  <si>
    <t>767587211RU1</t>
  </si>
  <si>
    <t>Montáž podhledů lamelových a kazetových Podhledy podhled minerální,  , 600x600 mm, včetně dodávky kazet</t>
  </si>
  <si>
    <t>Odkaz na mn. položky pořadí 14 : 139,70000</t>
  </si>
  <si>
    <t>767581801R00</t>
  </si>
  <si>
    <t>Demontáž podhledů kazet</t>
  </si>
  <si>
    <t>u schodiště : 8,5</t>
  </si>
  <si>
    <t>998767101R00</t>
  </si>
  <si>
    <t>Přesun hmot pro kovové stavební doplňk. konstrukce v objektech výšky do 6 m</t>
  </si>
  <si>
    <t>POL7_</t>
  </si>
  <si>
    <t>50 m vodorovně</t>
  </si>
  <si>
    <t>998767192R00</t>
  </si>
  <si>
    <t>Přesun hmot pro kovové stavební doplňk. konstrukce příplatek k ceně za zvětšený přesun přes vymezenou největší dopravní vzdálenost  do 100 m</t>
  </si>
  <si>
    <t>784111201R00</t>
  </si>
  <si>
    <t>Příprava povrchu Penetrace (napouštění) podkladu akrylát, jednonásobná</t>
  </si>
  <si>
    <t>800-784</t>
  </si>
  <si>
    <t>Odkaz na mn. položky pořadí 21 : 295,59750</t>
  </si>
  <si>
    <t>784111701R00</t>
  </si>
  <si>
    <t>Příprava povrchu Penetrace (napouštění) podkladu disperzní, jednonásobná, Hmota nátěrová typ: malířská; funkce: dekorační, biocidní; barva: bílá</t>
  </si>
  <si>
    <t>Odkaz na mn. položky pořadí 22 : 17,06250</t>
  </si>
  <si>
    <t>784115412R00</t>
  </si>
  <si>
    <t>Malby z malířských směsí otěruvzdorných,  , bělost 91 %, dvojnásobné, Hmota nátěrová typ: malířská; funkce: dekorační, biocidní; barva: bílá</t>
  </si>
  <si>
    <t>784115712R00</t>
  </si>
  <si>
    <t>Malby z malířských směsí omyvatelných, pro sádrokarton,  , bílé, dvojnásobné, Hmota nátěrová typ: malířská; funkce: dekorační, biocidní; barva: bílá</t>
  </si>
  <si>
    <t>Odkaz na mn. položky pořadí 2 : 7,98000</t>
  </si>
  <si>
    <t>Odkaz na mn. položky pořadí 3 : 9,08250</t>
  </si>
  <si>
    <t>784011222RT2</t>
  </si>
  <si>
    <t>Ostatní práce zakrytí podlah,  , včetně papírové lepenky</t>
  </si>
  <si>
    <t>979081111R00</t>
  </si>
  <si>
    <t>Odvoz suti a vybouraných hmot na skládku do 1 km</t>
  </si>
  <si>
    <t>801-3</t>
  </si>
  <si>
    <t>Přesun suti</t>
  </si>
  <si>
    <t>POL8_9</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</si>
  <si>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</si>
  <si>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</si>
  <si>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</si>
  <si>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</si>
  <si>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</si>
  <si>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</si>
  <si>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</si>
  <si>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</si>
  <si>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směs betonu, cihel a dřeva,  , skupina 17 09 04 z Katalogu odpadů</t>
  </si>
  <si>
    <t>kategorie 17 09 04 smíšené stavební a demoliční odpady</t>
  </si>
  <si>
    <t>JKSO:</t>
  </si>
  <si>
    <t>801.32</t>
  </si>
  <si>
    <t>budovy učeben všeobecně vzdělávacích škol</t>
  </si>
  <si>
    <t>JKSO</t>
  </si>
  <si>
    <t xml:space="preserve"> m3</t>
  </si>
  <si>
    <t>svislá nosná konstrukce zděná z cihel,tvárnic, bloků</t>
  </si>
  <si>
    <t>JKSOChar</t>
  </si>
  <si>
    <t>rekonstrukce a modernizace objektu s opravou</t>
  </si>
  <si>
    <t>JKSOAkce</t>
  </si>
  <si>
    <t>631316115R00</t>
  </si>
  <si>
    <t xml:space="preserve">Mazanina z betonu prostého speciální povrchové úpravy mazanin postřik nových betonových podlah proti prvotnímu vysychání,  </t>
  </si>
  <si>
    <t>(z kameniva) hlazená dřevěným hladítkem</t>
  </si>
  <si>
    <t>0,3*(1,15*4*2+0,3+3,05+1,43)</t>
  </si>
  <si>
    <t>0,55*0,55*11</t>
  </si>
  <si>
    <t>0,2*1,93</t>
  </si>
  <si>
    <t>631312141R00</t>
  </si>
  <si>
    <t>Doplnění mazanin betonem prostým rýh v dosavadních mazaninách</t>
  </si>
  <si>
    <t>m3</t>
  </si>
  <si>
    <t>prostým betonem (s dodáním hmot) bez potěru,</t>
  </si>
  <si>
    <t>0,3*(1,15*4*2+0,3+3,05+1,43)*0,05</t>
  </si>
  <si>
    <t>0,55*0,55*11*0,05</t>
  </si>
  <si>
    <t>0,2*1,93*0,05</t>
  </si>
  <si>
    <t>631319224R00</t>
  </si>
  <si>
    <t>Doplnění mazanin betonem prostým Příplatek za výrobu betonu C 25/30, na staveništi, ze suché směsi</t>
  </si>
  <si>
    <t>Odkaz na mn. položky pořadí 2 : 0,39538</t>
  </si>
  <si>
    <t>631319151R00</t>
  </si>
  <si>
    <t xml:space="preserve">Příplatek za přehlazení povrchu tloušťka mazaniny do 80 mm </t>
  </si>
  <si>
    <t>betonové mazaniny min. B 10 ocelovým hladítkem</t>
  </si>
  <si>
    <t>909      T00</t>
  </si>
  <si>
    <t>Hzs - nezměřitelné stavební práce a přípomoci</t>
  </si>
  <si>
    <t>h</t>
  </si>
  <si>
    <t>Demontáž/zpětná montáž kotvení PC stolů : 24</t>
  </si>
  <si>
    <t>965042121RT2</t>
  </si>
  <si>
    <t>Bourání podkladů pod dlažby nebo litých celistvých dlažeb a mazanin  betonových nebo z litého asfaltu, tloušťky do 100 mm, plochy do 1 m2</t>
  </si>
  <si>
    <t>0,55*0,55*0,1*11</t>
  </si>
  <si>
    <t>970241100R00</t>
  </si>
  <si>
    <t>Řezání prostého betonu hloubka řezu 100 mm</t>
  </si>
  <si>
    <t>((0,55+0,125+1,15)*4*2+0,5*2)*2</t>
  </si>
  <si>
    <t>0,5*4*2+3,05*2+1,43*2</t>
  </si>
  <si>
    <t>(0,3+0,125+0,15+1,93)*2</t>
  </si>
  <si>
    <t>974042555R00</t>
  </si>
  <si>
    <t>Vysekání rýh v betonové a jiné monolitické dlažbě do hloubky 100 mm, šířky do 200 mm</t>
  </si>
  <si>
    <t>s betonovým podkladem,</t>
  </si>
  <si>
    <t>974042557R00</t>
  </si>
  <si>
    <t>Vysekání rýh v betonové a jiné monolitické dlažbě do hloubky 100 mm, šířky do 300 mm</t>
  </si>
  <si>
    <t>1,15*4*2+0,3+3,05+1,43</t>
  </si>
  <si>
    <t>633811111T00</t>
  </si>
  <si>
    <t xml:space="preserve">Broušení nerovností betonových podlah do 2 mm </t>
  </si>
  <si>
    <t>URS 25/ I</t>
  </si>
  <si>
    <t>"Učebna PC" - odstranění zbytků lepidla : 95,55</t>
  </si>
  <si>
    <t>965048150D</t>
  </si>
  <si>
    <t>Dočištění povrchu od stávajícího lepidla</t>
  </si>
  <si>
    <t>"Učebna PC" : 95,55</t>
  </si>
  <si>
    <t>776101101R00</t>
  </si>
  <si>
    <t>Přípravné práce vysávání povlakových podlah průmyslovým vysavačem</t>
  </si>
  <si>
    <t>800-775</t>
  </si>
  <si>
    <t>položky neobsahují žádný materiál</t>
  </si>
  <si>
    <t>776101121R00</t>
  </si>
  <si>
    <t>Přípravné práce penetrace podkladu</t>
  </si>
  <si>
    <t>776401800R00</t>
  </si>
  <si>
    <t>Demontáž soklíků nebo lišt pryžových nebo PVC odstranění a uložení na hromady</t>
  </si>
  <si>
    <t>"Učebna PC" : (12,275+7,175)*2-0,85+0,3*4+0,8+0,5</t>
  </si>
  <si>
    <t>776421100RT1</t>
  </si>
  <si>
    <t>Lepení soklíků PVC a napojení krytiny na stěnu lepení podlahových soklíků z PVC a vinylu</t>
  </si>
  <si>
    <t>776511810RT1</t>
  </si>
  <si>
    <t>Odstranění povlakových podlah z nášlapné plochy lepených, bez podložky, z ploch přes 20 m2</t>
  </si>
  <si>
    <t>776521200RT1</t>
  </si>
  <si>
    <t>Lepení povlakových podlah z plastů  ve formě čtverců z PVC nebo vinylu, montáž</t>
  </si>
  <si>
    <t>28342451R</t>
  </si>
  <si>
    <t>lišta soklová; pro vinylové podlahy; materiál PVC; š = 11,8 mm; h = 58,0 mm; 9 barev</t>
  </si>
  <si>
    <t>SPCM</t>
  </si>
  <si>
    <t>Specifikace</t>
  </si>
  <si>
    <t>POL3_</t>
  </si>
  <si>
    <t xml:space="preserve">+5% : </t>
  </si>
  <si>
    <t>Odkaz na mn. položky pořadí 18 : 26,30000*1,05</t>
  </si>
  <si>
    <t>284160591R</t>
  </si>
  <si>
    <t>Krytina podlahová vinylová heterogenní; dílce; tl = 2,50 mm; nášlapná vrstva = 0,70 mm; povrchová úprava: PUR; zatížení: 23, 34, 43; protiskluznost: R10; Lw = 3 dB; trvalá deformace do 0,10 mm; rozměrová stálost do 0,25 %; RtF: Bfl; - s1</t>
  </si>
  <si>
    <t>Odkaz na mn. položky pořadí 20 : 95,55000*1,05</t>
  </si>
  <si>
    <t>998776101R00</t>
  </si>
  <si>
    <t>Přesun hmot pro podlahy povlakové v objektech výšky do 6 m</t>
  </si>
  <si>
    <t>POL7_7</t>
  </si>
  <si>
    <t>vodorovně do 50 m</t>
  </si>
  <si>
    <t>998776192R00</t>
  </si>
  <si>
    <t>Přesun hmot pro podlahy povlakové příplatek k ceně za zvětšený přesun přes vymezenou největší dopravní vzdálenost  do 100 m</t>
  </si>
  <si>
    <t>310236241R00</t>
  </si>
  <si>
    <t>Zazdívka otvorů o ploše přes 0,0225 m2 do 0,09 m2 ve zdivu nadzákladovém cihlami pálenými o tloušťce zdi do 300 mm</t>
  </si>
  <si>
    <t>kus</t>
  </si>
  <si>
    <t>včetně pomocného pracovního lešení</t>
  </si>
  <si>
    <t xml:space="preserve">Stáv. odvětrávací průduchy 150/350mm : </t>
  </si>
  <si>
    <t>309 : 2</t>
  </si>
  <si>
    <t>317167132R00</t>
  </si>
  <si>
    <t>Překlady keramické montáž a dodávka nenosné, délky 1250 mm, šířky 145 mm, výšky 71 mm</t>
  </si>
  <si>
    <t>Včetně:</t>
  </si>
  <si>
    <t>- podepření plochých překladů v montážním stavu,</t>
  </si>
  <si>
    <t>- dodávky překladů.</t>
  </si>
  <si>
    <t>T3 : 3</t>
  </si>
  <si>
    <t>317941121R00</t>
  </si>
  <si>
    <t>Osazení ocelových válcovaných nosníků na zdivu bez dodávky materiálu, výšky do 120 mm</t>
  </si>
  <si>
    <t>profilu I, nebo IE, nebo U, nebo UE, nebo L</t>
  </si>
  <si>
    <t xml:space="preserve">hmotnost 1,36 kg/m : </t>
  </si>
  <si>
    <t>T2 : 1,3*2*6*1,36*0,001</t>
  </si>
  <si>
    <t>T14+T15 : 5,3*2*1,36*0,001</t>
  </si>
  <si>
    <t>15411640R</t>
  </si>
  <si>
    <t>Profil ocelový otevřený průřez: L; značka: S235JR (1.0038); h = 30 mm; šířka ramene2 = 30 mm; t = 3,0 mm</t>
  </si>
  <si>
    <t>T2 : 1,3*2*6*1,36*0,001*1,08</t>
  </si>
  <si>
    <t>T14+T15 : 5,3*2*1,36*0,001*1,08</t>
  </si>
  <si>
    <t>340271415R00</t>
  </si>
  <si>
    <t>Zazdívka otvorů příček z pórobetonových tvárnic plochy do 0,25 m2, tloušťka zdiva 150 mm</t>
  </si>
  <si>
    <t>340271515R00</t>
  </si>
  <si>
    <t>Zazdívka otvorů příček z pórobetonových tvárnic plochy od 0,25 m2 do 1 m2, tloušťka zdiva 150 mm</t>
  </si>
  <si>
    <t>T2 : 1,0*0,65*0,15*6</t>
  </si>
  <si>
    <t>340271610R00</t>
  </si>
  <si>
    <t>Zazdívka otvorů příček z pórobetonových tvárnic plochy od 1 m2  do 4 m2, tloušťka zdiva 100 mm</t>
  </si>
  <si>
    <t>314 : ((0,975*0,6*2+0,975*1,375*2)-(0,6*0,6*2+1,375*0,6*2))*0,1</t>
  </si>
  <si>
    <t>349231811RT2</t>
  </si>
  <si>
    <t>Přizdívka ostění s ozubem  přes 80 do 150 mm</t>
  </si>
  <si>
    <t>ve vybouraných otvorech, s vysekáním kapes pro zavázání, z jakýchkoliv cihel, z pomocného pracovního lešení o výšce podlahy do 1900 mm a pro zatížení do 1,5 kPa,</t>
  </si>
  <si>
    <t>T2 : 2,05*0,15*6</t>
  </si>
  <si>
    <t>T3 : 2,65*0,15*3</t>
  </si>
  <si>
    <t>342261112RT3</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</si>
  <si>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</si>
  <si>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</si>
  <si>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308 : 3,2*2,9-1,97*0,8</t>
  </si>
  <si>
    <t>315 : 3,2*4,9-1,97*0,9-0,975*1,375</t>
  </si>
  <si>
    <t>342263990RD1</t>
  </si>
  <si>
    <t>Úpravy, doplňkové práce a příplatky pro sádrokartonové a sádrovláknité příčky příplatek za desku tloušťky 12,5 mm, se zvýšenou pevností, z jedné strany příčky</t>
  </si>
  <si>
    <t>314 : 3,2*3,1</t>
  </si>
  <si>
    <t>342263990RD2</t>
  </si>
  <si>
    <t>Úpravy, doplňkové práce a příplatky pro sádrokartonové a sádrovláknité příčky příplatek za desku tloušťky 12,5 mm, se zvýšenou pevností, z obou stran příčky, nebo z jedné strany dvojitě</t>
  </si>
  <si>
    <t>342090131R00</t>
  </si>
  <si>
    <t>Úprava nosné konstrukce a opláštění SDK příčky pro zřízení otvoru pro dveře jednokřídlé, při hmotnosti jednoho křídla do 25 kg, v SDK příčce z R-CW a R-UW profilů š. 100 mm, 1 x opláštěné</t>
  </si>
  <si>
    <t>308 : 1</t>
  </si>
  <si>
    <t>315 : 1</t>
  </si>
  <si>
    <t>347016122R00</t>
  </si>
  <si>
    <t xml:space="preserve">Předstěny opláštěné sádrokartonovými deskami volně stojící, bez izolace 1x nosná ocelová konstrukce CW 75, jednoduše opláštěná, desky protipožární, tloušťky 12,5 mm, tloušťka stěny 90 mm,  </t>
  </si>
  <si>
    <t>Červená</t>
  </si>
  <si>
    <t>- nezbytné úpravy desek na příslušný rozměr</t>
  </si>
  <si>
    <t>- úpravy rohů, koutů a hran konstrukcí ze sádrokartonu</t>
  </si>
  <si>
    <t>- standardního tmelení Q2, to je: základní tmelení Q1+ dodatečné tmelení (tmelení najemno) a případné přebroušení.</t>
  </si>
  <si>
    <t>chodba : 3,425*(0,35+1,25)+3,175*(0,8+0,5+0,2+0,3)</t>
  </si>
  <si>
    <t>342266111RU7</t>
  </si>
  <si>
    <t>Předstěny opláštěné sádrokartonovými deskami obklad stěn sádrokartonem na ocelovou konstrukci z profilů CW 50 tloušťka desky 12,5 mm, desky standard, dvojité opláštění, bez izolace</t>
  </si>
  <si>
    <t>308 : (3,175+2,9+3,175)*2</t>
  </si>
  <si>
    <t>314 : 3,175+3,1+3,175</t>
  </si>
  <si>
    <t>315 : 3,175+4,9+3,175</t>
  </si>
  <si>
    <t>chodba : 3,425*2+3,175*2+0,35+1,25+0,8+1,0</t>
  </si>
  <si>
    <t>342263410R00</t>
  </si>
  <si>
    <t>Úpravy, doplňkové práce a příplatky pro sádrokartonové a sádrovláknité příčky doplňkové práce osazení revizních dvířek plochy do 0,25 m2</t>
  </si>
  <si>
    <t>Včetně vytvoření otvoru a osazení rámu s dvířky a prošroubování.</t>
  </si>
  <si>
    <t>10+1</t>
  </si>
  <si>
    <t>0,425*(1,6+2,95+2,0+20,55+1,6+6,35+6,45+8,45)+0,25*1,8</t>
  </si>
  <si>
    <t>553476593R</t>
  </si>
  <si>
    <t>Dvířka revizní použití: sádrokarton; funkce: klasické; šířka = 300 mm; výška = 400 mm; materiál: hliník; počet křídel: 1</t>
  </si>
  <si>
    <t>chodba : 10+1</t>
  </si>
  <si>
    <t>601021147RT1</t>
  </si>
  <si>
    <t xml:space="preserve">Omítka stropů a podhledů z hotových směsí stěrka, vápenocementová,  , tloušťka vrstvy 3 mm,  </t>
  </si>
  <si>
    <t>301 : 2,16</t>
  </si>
  <si>
    <t>302 : 2,16</t>
  </si>
  <si>
    <t>303 : 2,16</t>
  </si>
  <si>
    <t>304 : 2,16</t>
  </si>
  <si>
    <t>305 : 2,16</t>
  </si>
  <si>
    <t>306 : 2,16</t>
  </si>
  <si>
    <t>307 : 2,16</t>
  </si>
  <si>
    <t>308 : 2,16</t>
  </si>
  <si>
    <t>309 : 2,16</t>
  </si>
  <si>
    <t>304 : 3,2*(8,8+6,6+8,8+6,6)+0,45*(1,55+1,8+1,55)*2+0,15*(2,35+2,1+2,35)*3-2,35*2,1*3-2,0*1,0</t>
  </si>
  <si>
    <t>305 : 3,2*(8,8+6,6+8,8+6,6)+0,45*(1,55+1,8+1,55)*2+0,15*(2,35+2,1+2,35)*3-2,35*2,1*3-2,0*1,0</t>
  </si>
  <si>
    <t>306 : 3,2*(8,8+6,6+8,8+6,6)+0,45*(1,55+1,8+1,55)*2+0,15*(2,35+2,1+2,35)*3-2,35*2,1*3-2,0*1,0</t>
  </si>
  <si>
    <t>307 : 1,55*(8,8+6,6+8,8+6,6)+0,45*(0,125+1,8+0,125)*2+0,15*(1,65+2,1+1,65)*3-0,425*1,0-1,55*2,1*3</t>
  </si>
  <si>
    <t>308 : 3,2*(2,45+2,4+0,45+0,55+2,0)-2,0*0,8+3,2*(4,5+2,9+4,5)-2,0*0,7-2,35*2,1+0,15*(2,35+2,1+2,35)</t>
  </si>
  <si>
    <t>309 : 3,2*(6,6+8,975+6,6+8,975)-2,0*0,8-2,0*0,9-2,35*2,1-2,35*1,8*2+0,15*(2,35+1,8+2,35)*2+0,15*(2,35+2,1+2,35)+0,45*(1,55+1,8+1,55)+0,45*(2,15+1,8+2,15)</t>
  </si>
  <si>
    <t>311 : 3,2*(6,6+4,7+0,3+4,1+6,3+8,8)-2,0*0,9-2,35*2,1*3+0,15*(2,35+2,1+2,35)+0,45*(2,15+1,2+2,15)</t>
  </si>
  <si>
    <t>313a : 3,2*(6,0+6,25+2,8+1,15+1,5+4,5+1,7+2,9)-2,35*1,8*2-2,0*1,1-2,0*0,8*2+0,15*(2,35*1,8+2,35)*2</t>
  </si>
  <si>
    <t>313b : 3,2*(1,5+1,35+2,0+1,4+0,15+6,5+3,6+9,2)-2,0*0,8*2-2,35*2,1+0,15*(2,35+2,1+2,35)</t>
  </si>
  <si>
    <t>314 : 3,2*(5,9+3,1+5,9)-2,0*0,9-2,35*1,8*2+0,15*(2,35+1,8+2,35)*2</t>
  </si>
  <si>
    <t>315 : 3,2*(3,1+4,9+3,1)-2,35*1,8*2+0,15*(2,35+1,8+2,35)*2</t>
  </si>
  <si>
    <t>chodba : 3,425*(26,7+2,65+2,75)-2,35*1,8*10+0,15*(2,35+1,8+2,35)*10+3,425*(3,1+2,75+3,1)-2,35*1,5+0,15*(2,65+1,5+2,65)</t>
  </si>
  <si>
    <t>3,0*(2,0+1,1+20,8+8,7)-2,0*1,1-2,65*1,8*3+0,45*(2,65+1,8+2,65)*3</t>
  </si>
  <si>
    <t>3,0*(31,0+29,9+18,0+2,4)-2,65*1,8*5+0,45*(2,65+1,8+2,65)*5-2,35*1,5+0,45*(2,65+1,5+2,65)-2,0*0,8*4-3,0*4,9</t>
  </si>
  <si>
    <t>Odkaz na mn. položky pořadí 20 : 1170,29525</t>
  </si>
  <si>
    <t>304 : 2,0*1,0+2,35*2,1*3</t>
  </si>
  <si>
    <t>305 : 2,0*1,0+2,35*2,1*3</t>
  </si>
  <si>
    <t>306 : 2,0*1,0+2,35*2,1*3</t>
  </si>
  <si>
    <t>307 : 2,0*1,0+2,35*2,1*3</t>
  </si>
  <si>
    <t>308 : 2,0*0,8*3+2,35*2,1</t>
  </si>
  <si>
    <t>309 : 2,0*0,8*2-2,0*0,9+2,35*2,1+2,35*1,8*2</t>
  </si>
  <si>
    <t>311 : 2,0*0,9+2,35*2,1*3</t>
  </si>
  <si>
    <t>313a : 2,0*0,8+2,0*1,1+2,35*1,8*2</t>
  </si>
  <si>
    <t>313b : 2,0*0,8*2+2,35*2,1*3</t>
  </si>
  <si>
    <t>314 : 2,0*0,8+2,35*1,8*2</t>
  </si>
  <si>
    <t>chodba : 2,35*1,8*11+2,0*1,1+2,0*0,9*11+2,0*0,7+2,0*0,6+0,8*3</t>
  </si>
  <si>
    <t>304 : (2,35+2,1+2,35)*3</t>
  </si>
  <si>
    <t>305 : (2,35+2,1+2,35)*3</t>
  </si>
  <si>
    <t>306 : (2,35+2,1+2,35)*3</t>
  </si>
  <si>
    <t>307 : (2,35+2,1+2,35)*3</t>
  </si>
  <si>
    <t>308 : 2,35+2,1+2,35</t>
  </si>
  <si>
    <t>309 : (2,35+2,1+2,35)+(2,35+1,8+2,35)*2</t>
  </si>
  <si>
    <t>311 : (2,35+2,1+2,35)*3</t>
  </si>
  <si>
    <t>313a : (2,35+1,8+2,35)*2</t>
  </si>
  <si>
    <t>313b : (2,35+2,1+2,35)*3</t>
  </si>
  <si>
    <t>chodba : (2,35+1,8+2,35)*11</t>
  </si>
  <si>
    <t>612401191RT2</t>
  </si>
  <si>
    <t>Omítky malých ploch vnitřních stěn do 0,09 m2, vápennou štukovou omítkou</t>
  </si>
  <si>
    <t>jakoukoliv maltou, z pomocného pracovního lešení o výšce podlahy do 1900 mm a pro zatížení do 1,5 kPa,</t>
  </si>
  <si>
    <t>Odkaz na mn. položky pořadí 1 : 2,00000</t>
  </si>
  <si>
    <t>612409991RT2</t>
  </si>
  <si>
    <t>Začištění omítek kolem oken, dveří a obkladů apod. s použitím suché maltové směsi</t>
  </si>
  <si>
    <t>T2 : (2,05+0,95+2,05)*2*6</t>
  </si>
  <si>
    <t>T3 : (2,65+0,95+2,65)*2*3</t>
  </si>
  <si>
    <t>T5 : (2,05+0,85+2,05)*2*1</t>
  </si>
  <si>
    <t>T9 : (2,05+0,85+2,05)*2*1</t>
  </si>
  <si>
    <t>T10 : (2,05+0,85+2,05)*2*1</t>
  </si>
  <si>
    <t>612421626R00</t>
  </si>
  <si>
    <t>Omítky vnitřní stěn vápenné nebo vápenocementové v podlaží i ve schodišti hladké</t>
  </si>
  <si>
    <t>612423531RT2</t>
  </si>
  <si>
    <t xml:space="preserve">Omítka rýh ve stěnách maltou vápennou štuková, o šířce rýhy do 150 mm,  </t>
  </si>
  <si>
    <t>z pomocného pracovního lešení o výšce podlahy do 1900 mm a pro zatížení do 1,5 kPa,</t>
  </si>
  <si>
    <t>301 : 0,05*(6,6+9,0+6,6+9,0+0,45*4+0,15*2-1,0)</t>
  </si>
  <si>
    <t>302 : 0,05*(6,6+9,0+6,6+9,0+0,45*4-1,0)</t>
  </si>
  <si>
    <t>303 : 0,05*(8,9+6,6+8,9+6,6+0,45*4+0,1*5+0,25+0,15*2-1,0)</t>
  </si>
  <si>
    <t>304 : 0,05*(8,9+6,6+8,9+6,6+0,45*4+0,1*5+0,25+0,15*2-1,0)</t>
  </si>
  <si>
    <t>305 : 0,05*(8,9+6,6+8,9+6,6+0,45*4+0,1*5+0,25+0,15*2-1,0)</t>
  </si>
  <si>
    <t>306 : 0,05*(8,9+6,6+8,9+6,6+0,45*4+0,1*5+0,25+0,15*2-1,0)</t>
  </si>
  <si>
    <t>612481211RT2</t>
  </si>
  <si>
    <t>Vyztužení povrchu vnitřních stěn sklotextilní síťovinou s dodávkou síťoviny a stěrkového tmelu</t>
  </si>
  <si>
    <t>T2 : 1,0*0,65*2*6</t>
  </si>
  <si>
    <t>T3 : 2,65*0,15*2*3</t>
  </si>
  <si>
    <t>T14+T15 : ((0,975*0,6*2+0,975*1,375*2)-(0,6*0,6*2+1,375*0,6*2))*2</t>
  </si>
  <si>
    <t>615481211RT2</t>
  </si>
  <si>
    <t>Vyztužení povrchu průvlaků a překladů sklotextilní síťovinou včetně dodávky tmelu a tkaniny</t>
  </si>
  <si>
    <t>Natažení stěrkového tmelu, vtlačení výztužné sítě a rozetření tmelu. Včetně dodávek tmelu a sítě.</t>
  </si>
  <si>
    <t>T2 : 1,3*0,25*6</t>
  </si>
  <si>
    <t>T3 : 1,25*0,1*3*2</t>
  </si>
  <si>
    <t>T14+T15 : 5,3*0,15</t>
  </si>
  <si>
    <t>642944121R00</t>
  </si>
  <si>
    <t>Osazování ocelových zárubní dodatečně plochy do 2,5 m2</t>
  </si>
  <si>
    <t>lisovaných nebo z úhelníků s vybetonováním prahu</t>
  </si>
  <si>
    <t>Včetně pomocného pracovního lešení o výšce podlahy do 1900 mm a pro zatížení do 1,5 kPa.</t>
  </si>
  <si>
    <t>T2 : 5+1</t>
  </si>
  <si>
    <t>T6 : 1</t>
  </si>
  <si>
    <t>T10 : 1</t>
  </si>
  <si>
    <t>642942214R00</t>
  </si>
  <si>
    <t>Osazení zárubní dveřních ocelových do sádrokartonové příčky  tloušťky 150 mm šířky 700 mm, bez dodávky zárubně</t>
  </si>
  <si>
    <t>Včetně kotvení rámů do zdiva a platí pro jakýkoliv způsob provádění (např. bodovým přivařením k obnažené výztuži, uklínováním, zalitím pracen apod.).</t>
  </si>
  <si>
    <t>T11 : 1</t>
  </si>
  <si>
    <t>642942111R00</t>
  </si>
  <si>
    <t>Osazení zárubní dveřních ocelových bez dveřních křídel, do zdiva včetně kotvení, na jakoukoliv cementovou maltu, s vybetonováním prahu v zárubni a s osazením špalíků nebo latí pro dřevěný práh  plocha do 2,5 m2</t>
  </si>
  <si>
    <t>T5 : 1</t>
  </si>
  <si>
    <t>642942212R00</t>
  </si>
  <si>
    <t>Osazení zárubní dveřních ocelových do sádrokartonové příčky  tloušťky 100 mm  šířky 700 mm, bez dodávky zárubně</t>
  </si>
  <si>
    <t>T7 : 1</t>
  </si>
  <si>
    <t>T12 : 1</t>
  </si>
  <si>
    <t>55330449R</t>
  </si>
  <si>
    <t>Zárubeň kovová pro sádrokarton; průchozí š. = 800 mm; průchozí v. = 1970 mm; tl. stěny = 100 mm</t>
  </si>
  <si>
    <t>55330451R</t>
  </si>
  <si>
    <t>Zárubeň kovová pro sádrokarton; průchozí š. = 900 mm; průchozí v. = 1970 mm; tl. stěny = 100 mm</t>
  </si>
  <si>
    <t>55330479R</t>
  </si>
  <si>
    <t>Zárubeň kovová pro sádrokarton; průchozí š. = 1100 mm; průchozí v. = 1970 mm; tl. stěny = 150 mm</t>
  </si>
  <si>
    <t>5533301115R</t>
  </si>
  <si>
    <t>Zárubeň kovová pro zdění; průchozí š. = 700 mm; průchozí v. = 1970 mm; tl. stěny = 100 mm; povrchová úprava: základní nátěr</t>
  </si>
  <si>
    <t>5533301325R</t>
  </si>
  <si>
    <t>Zárubeň kovová pro zdění; průchozí š. = 800 mm; průchozí v. = 1970 mm; tl. stěny = 150 mm; povrchová úprava: základní nátěr</t>
  </si>
  <si>
    <t>5533301335R</t>
  </si>
  <si>
    <t>Zárubeň kovová pro zdění; průchozí š. = 900 mm; průchozí v. = 1970 mm; tl. stěny = 150 mm; povrchová úprava: základní nátěr</t>
  </si>
  <si>
    <t>304 : 59,03</t>
  </si>
  <si>
    <t>305 : 59,03</t>
  </si>
  <si>
    <t>306 : 59,03</t>
  </si>
  <si>
    <t>307 : 59,03</t>
  </si>
  <si>
    <t>308 : 20,2</t>
  </si>
  <si>
    <t>308b : 24,09</t>
  </si>
  <si>
    <t>309 : 60,09</t>
  </si>
  <si>
    <t>311 : 57,85</t>
  </si>
  <si>
    <t>313a : 34,42</t>
  </si>
  <si>
    <t>313b : 31,75</t>
  </si>
  <si>
    <t>314 : 18,2</t>
  </si>
  <si>
    <t>315 : 15,2</t>
  </si>
  <si>
    <t>chodba : 133,7+91,17</t>
  </si>
  <si>
    <t>301 : 60,35</t>
  </si>
  <si>
    <t>302 : 60,35</t>
  </si>
  <si>
    <t>303 : 59,69</t>
  </si>
  <si>
    <t>953946111R00</t>
  </si>
  <si>
    <t>Doplňující konstrukce Osazení ventilačních mřížek bez dodávky ventilač. mřížky</t>
  </si>
  <si>
    <t>RV výtah : 4</t>
  </si>
  <si>
    <t>95-02</t>
  </si>
  <si>
    <t>D+M ochranné fólie proti poškození, vlhku a prachu zakrývající technické vybavení učebny, (lavice, mycí stoly, atd.)</t>
  </si>
  <si>
    <t>307 : 59,3</t>
  </si>
  <si>
    <t>95-03</t>
  </si>
  <si>
    <t>Ochrana stávajících podlah (např. rozebíratelnými OSB deskami s ochrannou geotextilií)</t>
  </si>
  <si>
    <t>95-04</t>
  </si>
  <si>
    <t>Ochrana stávajícího nábytku a vybavení  (např. lavice, stolyí)</t>
  </si>
  <si>
    <t>sbr.</t>
  </si>
  <si>
    <t>307 : 1</t>
  </si>
  <si>
    <t>311 : 1</t>
  </si>
  <si>
    <t>42972893101R</t>
  </si>
  <si>
    <t>Mřížka do stěny; materiál: plast; tvar: hranatý; dl = 150 mm; š = 150 mm</t>
  </si>
  <si>
    <t>963016111R00</t>
  </si>
  <si>
    <t>Demontáž sádrokartonových a sádrovláknitých podhledů z desek bez minerální izolace, na jednoduché ocelové konstrukci, 1x opláštěné tl. 12,5 mm</t>
  </si>
  <si>
    <t>968061125R00</t>
  </si>
  <si>
    <t>Vyvěšení nebo zavěšení dřevěných křídel dveří, plochy do 2 m2</t>
  </si>
  <si>
    <t>oken, dveří a vrat, s uložením a opětovným zavěšením po provedení stavebních změn,</t>
  </si>
  <si>
    <t>T9 : 1</t>
  </si>
  <si>
    <t>968062244R00</t>
  </si>
  <si>
    <t>Vybourání dřevěných rámů oken jednoduchých, plochy do 1 m2</t>
  </si>
  <si>
    <t>včetně pomocného lešení o výšce podlahy do 1900 mm a pro zatížení do 1,5 kPa  (150 kg/m2),</t>
  </si>
  <si>
    <t>314 : 0,975*0,6*2</t>
  </si>
  <si>
    <t>968062245R00</t>
  </si>
  <si>
    <t>Vybourání dřevěných rámů oken jednoduchých, plochy do 2 m2</t>
  </si>
  <si>
    <t>314 : 0,975*1,375*2</t>
  </si>
  <si>
    <t>968071112R00</t>
  </si>
  <si>
    <t>Vyvěšení nebo zavěšení kovových křídel oken, plochy do 1,5 m2</t>
  </si>
  <si>
    <t>s případným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</si>
  <si>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</si>
  <si>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</si>
  <si>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T9 : 2,05*0,85</t>
  </si>
  <si>
    <t>T10 : 2,05*0,85</t>
  </si>
  <si>
    <t>968072456R00</t>
  </si>
  <si>
    <t>Vybourání a vyjmutí kovových rámů a rolet rámů, včetně pomocného lešení o výšce podlahy do 1900 mm a pro zatížení do 1,5 kPa  (150 kg/m2) dveřních zárubní, plochy přes 2 m2</t>
  </si>
  <si>
    <t>T2 : 2,65*0,95*6</t>
  </si>
  <si>
    <t>T3 : 2,65*0,95*3</t>
  </si>
  <si>
    <t>T11 : 2,05*1,15*1</t>
  </si>
  <si>
    <t>973031324R00</t>
  </si>
  <si>
    <t>Vysekání v cihelném zdivu výklenků a kapes kapes na jakoukoliv maltu vápennou nebo vápenocementovou, plochy do 0,1 m2, hloubky do 150 mm</t>
  </si>
  <si>
    <t>Včetně pomocného lešení o výšce podlahy do 1900 mm a pro zatížení do 1,5 kPa  (150 kg/m2).</t>
  </si>
  <si>
    <t>T3 : 3*2</t>
  </si>
  <si>
    <t>974031664R00</t>
  </si>
  <si>
    <t>Vysekání rýh v jakémkoliv zdivu cihelném pro vtahování nosníků do zdí, před vybouráním otvorů  do hloubky 150 mm, při výšce nosníku do 150 mm</t>
  </si>
  <si>
    <t>T14+T15 : 5,3*2</t>
  </si>
  <si>
    <t>978013211R00</t>
  </si>
  <si>
    <t xml:space="preserve">Odstranění štukové vrstvy z omítek stěn vnitřních,  </t>
  </si>
  <si>
    <t>odpočet dozdívek : -0,25*2*2-1,0*0,65*6*2-((0,975*0,6*2+0,975*1,375*2)-(0,6*0,6*2+1,375*0,6*2))*2</t>
  </si>
  <si>
    <t xml:space="preserve">odpočet stáv. obkladů : </t>
  </si>
  <si>
    <t>Odkaz na mn. položky pořadí 57 : 19,44000*-1</t>
  </si>
  <si>
    <t>978059531R00</t>
  </si>
  <si>
    <t>Odsekání a odebrání obkladů stěn z obkládaček vnitřních z jakýchkoliv materiálů, plochy přes 2 m2</t>
  </si>
  <si>
    <t>včetně otlučení podkladní omítky až na zdivo,</t>
  </si>
  <si>
    <t>713131130R00</t>
  </si>
  <si>
    <t>Montáž tepelné izolace stěn vložením do nosné rámové konstrukce</t>
  </si>
  <si>
    <t>800-713</t>
  </si>
  <si>
    <t>Včetně pomocného lešení o výšce podlahy do 1900 mm a pro zatížení do 1,5 kPa.</t>
  </si>
  <si>
    <t>63153040R</t>
  </si>
  <si>
    <t>Výrobek izolační pro budovy z minerální vlny (MW) tvar: deska; tl = 40 mm; OH = 15 kg/m3; lambda = 0,037 W/(m.K)</t>
  </si>
  <si>
    <t xml:space="preserve">+2% : </t>
  </si>
  <si>
    <t>Odkaz na mn. položky pořadí 60 : 9,92000*1,02</t>
  </si>
  <si>
    <t>998713102R00</t>
  </si>
  <si>
    <t>Přesun hmot pro izolace tepelné v objektech výšky do 12 m</t>
  </si>
  <si>
    <t>721-01</t>
  </si>
  <si>
    <t>Výměna stávajících stoupaček kanalizace vč. připojení k umývadlu</t>
  </si>
  <si>
    <t>301 : 1</t>
  </si>
  <si>
    <t>302 : 1</t>
  </si>
  <si>
    <t>303 : 1</t>
  </si>
  <si>
    <t>304 : 1</t>
  </si>
  <si>
    <t>305 : 1</t>
  </si>
  <si>
    <t>306 : 1</t>
  </si>
  <si>
    <t>309 : 1</t>
  </si>
  <si>
    <t>721-02</t>
  </si>
  <si>
    <t>Napojení umývátka v učebně 315 na rozvod kanalizace v úklidové komoře, bourání, zapravení</t>
  </si>
  <si>
    <t>722-01</t>
  </si>
  <si>
    <t>Výměna stávajících stoupaček studené vody vč. připojení k umývadlu</t>
  </si>
  <si>
    <t>722-02</t>
  </si>
  <si>
    <t>Napojení umývátka v učebně 315 na rozvod vodovodu v úklidové komoře, bourání, zapravení</t>
  </si>
  <si>
    <t>725210821R00</t>
  </si>
  <si>
    <t>Demontáž umyvadel umyvadel bez výtokových armatur</t>
  </si>
  <si>
    <t>soubor</t>
  </si>
  <si>
    <t>800-721</t>
  </si>
  <si>
    <t>725017163R00</t>
  </si>
  <si>
    <t>Umyvadlo na šrouby, bílé, šířka 600 mm, hloubka 490 mm</t>
  </si>
  <si>
    <t>725219401R00</t>
  </si>
  <si>
    <t>Umyvadlo montáž na šrouby do zdiva</t>
  </si>
  <si>
    <t>Včetně dodání zápachové uzávěrky.</t>
  </si>
  <si>
    <t>725017351R00</t>
  </si>
  <si>
    <t>Umývátko na šrouby, bílé, šířka 400 mm, hloubka 310 mm</t>
  </si>
  <si>
    <t>725590812R00</t>
  </si>
  <si>
    <t>Vnitrostaveništní  přemístění vybouraných hmot svislé, v objektech výšky přes 6 do 12 m</t>
  </si>
  <si>
    <t>vodorovně do 100 m,</t>
  </si>
  <si>
    <t>725810811R00</t>
  </si>
  <si>
    <t>Demontáž výtokových ventilů nástěnných</t>
  </si>
  <si>
    <t>725819201R00</t>
  </si>
  <si>
    <t>Montáž ventilu nástěnného  , G 1/2"</t>
  </si>
  <si>
    <t>725829201RT1</t>
  </si>
  <si>
    <t>Baterie umyvadlové a dřezové dřezová nástěnná; výtok spodní; rozteč 80 až 120 mm; ovládání pákové; povrch chrom; ramínko kulaté ústí, otočné; 200 mm; kartuše s regulací teploty, včetně dodávky materiálu</t>
  </si>
  <si>
    <t>725820801R00</t>
  </si>
  <si>
    <t>Demontáž baterií nástěnných do G 3/4"</t>
  </si>
  <si>
    <t>725860211RT1</t>
  </si>
  <si>
    <t>Zápachová uzávěrka (sifon) pro zařizovací předměty D 32, 40 mm x 5/4"; pro umyvadla; PP; příslušenství krycí růžice odtoku, zpětný uzávěr, přípojka pro pračku/myčku, otáč. rameno odtoku, včetně dodá...</t>
  </si>
  <si>
    <t>998725102R00</t>
  </si>
  <si>
    <t>Přesun hmot pro zařizovací předměty v objektech výšky do 12 m</t>
  </si>
  <si>
    <t>998725192R00</t>
  </si>
  <si>
    <t>Přesun hmot pro zařizovací předměty -  příplatek k ceně za zvětšený přesun přes vymezenou největší dopravní vzdálenost  do 100 m</t>
  </si>
  <si>
    <t>735-01</t>
  </si>
  <si>
    <t>Demontáž a zpětná montáž otopných těles v dotčených místnostech, vypuštění a napuštění okruhu odvzdušnění</t>
  </si>
  <si>
    <t>kpl</t>
  </si>
  <si>
    <t>766711001R00</t>
  </si>
  <si>
    <t xml:space="preserve">Montáž otvorových prvků plastových oken a balkonových dveří,  </t>
  </si>
  <si>
    <t>800-766</t>
  </si>
  <si>
    <t>Montáž plastových oken a dveří nebo oken a dveří z europrofilů včetně dodávky a montáže PU pěny a spojovacích prostředků.</t>
  </si>
  <si>
    <t>315 - stáv. okno : (1,375+0,975)*2</t>
  </si>
  <si>
    <t>766661112R00</t>
  </si>
  <si>
    <t>Montáž dveřních křídel kompletizovaných otevíravých ,  , do ocelové nebo fošnové zárubně, jednokřídlových, šířky do 800 mm</t>
  </si>
  <si>
    <t>T8 : 2</t>
  </si>
  <si>
    <t>766661122R00</t>
  </si>
  <si>
    <t>Montáž dveřních křídel kompletizovaných otevíravých ,  , do ocelové nebo fošnové zárubně, jednokřídlových, šířky přes 800 mm</t>
  </si>
  <si>
    <t>T13 : 1</t>
  </si>
  <si>
    <t>766662811R00</t>
  </si>
  <si>
    <t>Demontáž dveřních křídel prahů dveří  jednokřídlových</t>
  </si>
  <si>
    <t>766670021R00</t>
  </si>
  <si>
    <t>Doplňky ke dveřním křídlům - montáž Montáž kliky a štítku</t>
  </si>
  <si>
    <t>Odkaz na mn. položky pořadí 95 : 3,00000</t>
  </si>
  <si>
    <t>Odkaz na mn. položky pořadí 96 : 2,00000</t>
  </si>
  <si>
    <t>Odkaz na mn. položky pořadí 97 : 11,00000</t>
  </si>
  <si>
    <t>766695212R00</t>
  </si>
  <si>
    <t>Ostatní montáž prahů dveří  jednokřídlých, šířky do 100 mm</t>
  </si>
  <si>
    <t>766825821R00</t>
  </si>
  <si>
    <t>Demontáž nábytku vestavěného skříní dvoukřídlových</t>
  </si>
  <si>
    <t>T/1</t>
  </si>
  <si>
    <t>D+M dřevěná vestavěná skříň s obložkovým rámem 1800/1550 mm, hloubka 400 mm  s policemi v otevřené, horní části a dvířky ve spodní části, materiál LTD desky tl. 18 mm, barva olše</t>
  </si>
  <si>
    <t>T/14</t>
  </si>
  <si>
    <t>D+M dřevěné fixní okno 600/600 mm, barva bílá, akustické zasklení, sklo čiré</t>
  </si>
  <si>
    <t>T/15</t>
  </si>
  <si>
    <t>D+M dřevěné fixní okno 1375/600 mm, barva bílá, akustické zasklení, sklo čiré</t>
  </si>
  <si>
    <t>T/1A</t>
  </si>
  <si>
    <t>D+M dřevěná vestavěná skříň s obložkovým rámem 1800/1550 mm, hloubka 400 mm  s policemi s plnými, posuvnými uzam. dvířky, materiál LTD desky tl. 18 mm, barva olše</t>
  </si>
  <si>
    <t>T/3</t>
  </si>
  <si>
    <t>D+M dřevěný dveřní nadsvětlík 900/550 mm fix, barva bílá</t>
  </si>
  <si>
    <t>T/4</t>
  </si>
  <si>
    <t>D+M dřevěná vestavěná skříň s obložkovým rámem 900/1550 mm, hloubka 400 mm  s policemi, uzavřená 2kř. uzam. dvířky, , materiál LTD desky tl. 18 mm, barva olše</t>
  </si>
  <si>
    <t>762900060RAB</t>
  </si>
  <si>
    <t>Demontáž dřevěných podlah z prken, s polštáři</t>
  </si>
  <si>
    <t>AP-PSV</t>
  </si>
  <si>
    <t>Agregovaná položka</t>
  </si>
  <si>
    <t>POL2_</t>
  </si>
  <si>
    <t>Svislé přemístění ze 2. NP, nebo 1. PP, vodorovné vnitrostaveništní přemístění do 30 m, odvoz na skládku do 10 km. Bez poplatku za skládku.</t>
  </si>
  <si>
    <t>309 : 5,5*0,8*+4,7*0,9-1,5*0,4</t>
  </si>
  <si>
    <t>TO</t>
  </si>
  <si>
    <t>D+M - Nika "sezení" vnitřní dřev. obložka (záda, boky, strop, sezení) vč. hrany, polstry původní, 1800/1550 mm, hl. 450 mm</t>
  </si>
  <si>
    <t>304 : 2</t>
  </si>
  <si>
    <t>305 : 2</t>
  </si>
  <si>
    <t>306 : 2</t>
  </si>
  <si>
    <t>38229005R</t>
  </si>
  <si>
    <t>zámek elektrický bez aretace; provozní napětí 6 až 8 V stříd., max 0,8 A V; provozní teplota  -30 až 40 °C; š = 20,0 mm; v = 100,0 mm; hl = 61,0 mm</t>
  </si>
  <si>
    <t>54914591R</t>
  </si>
  <si>
    <t>kování stavební - prvek: kliky se štíty pro klíč; provedení Cr; pro dveře</t>
  </si>
  <si>
    <t>54914594R</t>
  </si>
  <si>
    <t>kování stavební - prvek: kliky se štíty pro cylindrickou vložku; provedení Cr; pro dveře</t>
  </si>
  <si>
    <t>54926045R</t>
  </si>
  <si>
    <t>zámek zadlabací; vložkový; s převodem; dvouzápadový; levopravý; hl = 80 mm; h = 170 mm; rozteč 90 mm</t>
  </si>
  <si>
    <t>54926062R</t>
  </si>
  <si>
    <t>zámek zadlabací; obyčejný; bez převodu; levopravý; hl = 60 mm; h = 142 mm; rozteč 72 mm</t>
  </si>
  <si>
    <t>611601202R</t>
  </si>
  <si>
    <t>Dveře dřevěné jednostranně otevíravé; šířka = 700 mm; výška = 1 970 mm; počet křídel: 1; povrchová úprava: CPL; struktura povrchu: oboustranně hladká; míra zasklení: plné křídlo</t>
  </si>
  <si>
    <t>611601203R</t>
  </si>
  <si>
    <t>Dveře dřevěné jednostranně otevíravé; šířka = 800 mm; výška = 1 970 mm; počet křídel: 1; povrchová úprava: CPL; struktura povrchu: oboustranně hladká; míra zasklení: plné křídlo</t>
  </si>
  <si>
    <t>611601204R</t>
  </si>
  <si>
    <t>Dveře dřevěné jednostranně otevíravé; šířka = 900 mm; výška = 1 970 mm; počet křídel: 1; povrchová úprava: CPL; struktura povrchu: oboustranně hladká; míra zasklení: plné křídlo</t>
  </si>
  <si>
    <t>611601205R</t>
  </si>
  <si>
    <t>Dveře dřevěné jednostranně otevíravé; šířka = 1 100 mm; výška = 1 970 mm; počet křídel: 1; povrchová úprava: CPL; struktura povrchu: oboustranně hladká; míra zasklení: plné křídlo</t>
  </si>
  <si>
    <t>61160623R</t>
  </si>
  <si>
    <t>Dveře dřevěné jednostranně otevíravé; šířka = 800 mm; výška = 1 970 mm; počet křídel: 1; povrchová úprava: CPL; struktura povrchu: oboustranně hladká; míra zasklení: 2/3</t>
  </si>
  <si>
    <t>611873015O</t>
  </si>
  <si>
    <t>Práh bukový š. 700 mm, š. 100 mm, tl. 20 mm</t>
  </si>
  <si>
    <t>61187396R</t>
  </si>
  <si>
    <t>práh buk; š = 100 mm; l = 800,0 mm; tl = 20,0 mm</t>
  </si>
  <si>
    <t>61187416R</t>
  </si>
  <si>
    <t>práh buk; š = 100 mm; l = 900,0 mm; tl = 20,0 mm</t>
  </si>
  <si>
    <t>998766102R00</t>
  </si>
  <si>
    <t>Přesun hmot pro konstrukce truhlářské v objektech výšky do 12 m</t>
  </si>
  <si>
    <t>998766192R00</t>
  </si>
  <si>
    <t>Přesun hmot pro konstrukce truhlářské příplatek k ceně za zvětšený přesun přes vymezenou největší dopravní vzdálenost  do 100 m</t>
  </si>
  <si>
    <t>chodba : 133,7</t>
  </si>
  <si>
    <t>767587112RU1</t>
  </si>
  <si>
    <t xml:space="preserve">Montáž podhledů lamelových a kazetových Podhledy nosný rošt pro podhledy  hrana kazety pod úrovní roštu, v modulu 600 x 1200 mm,  </t>
  </si>
  <si>
    <t xml:space="preserve">A : </t>
  </si>
  <si>
    <t>Odkaz na mn. položky pořadí 110 : 277,56000</t>
  </si>
  <si>
    <t>767587212RU1</t>
  </si>
  <si>
    <t>Montáž podhledů lamelových a kazetových Podhledy podhled minerální,  , 600x1200 mm, včetně dodávky kazet</t>
  </si>
  <si>
    <t>Odkaz na mn. položky pořadí 111 : 354,06000</t>
  </si>
  <si>
    <t>767640099</t>
  </si>
  <si>
    <t>Dveře kovové jednokřídlové k rozvaděči osazené do SDK konstrukce 750/1250 mm, barva bílá ;  D+M</t>
  </si>
  <si>
    <t>RV výtah : 1</t>
  </si>
  <si>
    <t>998767102R00</t>
  </si>
  <si>
    <t>Přesun hmot pro kovové stavební doplňk. konstrukce v objektech výšky do 12 m</t>
  </si>
  <si>
    <t>775101101R00</t>
  </si>
  <si>
    <t>Příprava podkladu vysávání vlysových, parketových a lamelových podlah průmyslovým vysavačem</t>
  </si>
  <si>
    <t>Odkaz na mn. položky pořadí 120 : 469,67000</t>
  </si>
  <si>
    <t>775413110R00</t>
  </si>
  <si>
    <t xml:space="preserve">Podlahové soklíky nebo lišty dodávka včetně montáže přibíjené, ze dřeva tvrdého nebo měkkého v přírodní barvě,  </t>
  </si>
  <si>
    <t>bez základního nátěru</t>
  </si>
  <si>
    <t>Odkaz na mn. položky pořadí 119 : 271,12500</t>
  </si>
  <si>
    <t>775411810R00</t>
  </si>
  <si>
    <t>Demontáž soklíků nebo lišt dřevěných přibíjených</t>
  </si>
  <si>
    <t>301 : 6,6+9,0+6,6+9,0+0,45*4+0,15*2-1,0</t>
  </si>
  <si>
    <t>302 : 6,6+9,0+6,6+9,0+0,45*4-1,0</t>
  </si>
  <si>
    <t>303 : 8,9+6,6+8,9+6,6+0,45*4+0,1*5+0,25+0,15*2-1,0</t>
  </si>
  <si>
    <t>304 : 8,9+6,6+8,9+6,6+0,45*4+0,1*5+0,25+0,15*2-1,0</t>
  </si>
  <si>
    <t>305 : 8,9+6,6+8,9+6,6+0,45*4+0,1*5+0,25+0,15*2-1,0</t>
  </si>
  <si>
    <t>306 : 8,9+6,6+8,9+6,6+0,45*4+0,1*5+0,25+0,15*2-1,0</t>
  </si>
  <si>
    <t>308 : 2,9+6,6+2,9+6,6-0,7-0,8+2,4+0,45+0,45</t>
  </si>
  <si>
    <t>309 : 7,8+1,5+3,2+0,9+0,8+0,75+8,975+6,6</t>
  </si>
  <si>
    <t>313b : 1,5+1,35+2,0+1,4+0,15+6,5+3,6+9,2-0,8*2</t>
  </si>
  <si>
    <t>775592000R00</t>
  </si>
  <si>
    <t>Ostatní práce broušení dřevěných podlah hrubé+střední+jemné</t>
  </si>
  <si>
    <t>301 : 60,5</t>
  </si>
  <si>
    <t>783681002U</t>
  </si>
  <si>
    <t>Nátěr polyuretan. dřevěných podlah 2+ 1x lak, přebroušení, dvousložkový polyuretanový lak na vodní bázi</t>
  </si>
  <si>
    <t>Důležitá</t>
  </si>
  <si>
    <t>998775102R00</t>
  </si>
  <si>
    <t>Přesun hmot pro podlahy vlysové a parketové v objektech výšky do 12 m</t>
  </si>
  <si>
    <t>998775193R00</t>
  </si>
  <si>
    <t>Přesun hmot pro podlahy vlysové a parketové příplatek k ceně za zvětšený přesun přes vymezenou největší dopravní vzdálenost  do 500 m</t>
  </si>
  <si>
    <t>783832110R00</t>
  </si>
  <si>
    <t>Nátěry omítek chlorkaučukové omítek stěn, jednonásobné s 2x emailováním</t>
  </si>
  <si>
    <t>800-783</t>
  </si>
  <si>
    <t xml:space="preserve">omyvatelný nátěr : </t>
  </si>
  <si>
    <t>304 : 1,2*14,0</t>
  </si>
  <si>
    <t>305 : 1,2*14,0</t>
  </si>
  <si>
    <t>306 : 1,2*14,0</t>
  </si>
  <si>
    <t>307 : 1,2*14,0</t>
  </si>
  <si>
    <t>309 : 1,2*11,5</t>
  </si>
  <si>
    <t>311 : 1,2*8,2</t>
  </si>
  <si>
    <t>783220010RAC</t>
  </si>
  <si>
    <t>Nátěry kovových doplňkových konstrukcí syntetické dvojnásobý krycí s emailováním</t>
  </si>
  <si>
    <t xml:space="preserve">nové oc. zárubně : </t>
  </si>
  <si>
    <t>T2 : 0,25*(2,05+0,95+2,05)*6</t>
  </si>
  <si>
    <t>T3 : 0,25*(2,05+0,95+2,05)*3</t>
  </si>
  <si>
    <t>T5 : 0,25*(2,05+0,85+2,05)*1</t>
  </si>
  <si>
    <t>T6 : 0,2*(2,05+0,75+2,05)*1</t>
  </si>
  <si>
    <t>T7 : 0,2*(2,05+0,85+2,05)*1</t>
  </si>
  <si>
    <t>T9 : 0,2*(2,05+0,85+2,05)*1</t>
  </si>
  <si>
    <t>T10 : 0,25*(2,05+0,85+2,05)*1</t>
  </si>
  <si>
    <t>T11 : 0,25*(2,05+1,15+2,05)*1</t>
  </si>
  <si>
    <t>T12 : 0,2*(2,05+0,95+2,05)*1</t>
  </si>
  <si>
    <t>783950010RAB</t>
  </si>
  <si>
    <t>Opravy nátěrů kovových stavebních doplňkových konstrukcí opálení, odmaštění, 1 x krycí nátěr, 1 x email</t>
  </si>
  <si>
    <t xml:space="preserve">stávající oc. zárubně - repas : </t>
  </si>
  <si>
    <t>T8 : 0,25*(2,05+0,85+2,05)*2</t>
  </si>
  <si>
    <t>T13 : 0,25*(2,05+0,95+2,05)*1</t>
  </si>
  <si>
    <t>783950030RAD</t>
  </si>
  <si>
    <t>Opravy nátěrů truhlářských výrobků  , opálení, tmelení, 2 x krycí nátěr, 1 x email</t>
  </si>
  <si>
    <t xml:space="preserve">dřev. zárubeň-repas : </t>
  </si>
  <si>
    <t>308b/309 : 0,3*(2,1+0,85+2,1)</t>
  </si>
  <si>
    <t>784402801R00</t>
  </si>
  <si>
    <t>Odstranění maleb oškrabáním, v místnostech do 3,8 m</t>
  </si>
  <si>
    <t>Odkaz na mn. položky pořadí 56 : 1139,09275</t>
  </si>
  <si>
    <t xml:space="preserve">Štukové omítky : </t>
  </si>
  <si>
    <t xml:space="preserve">Odpočty omyvatelných nátěrů : </t>
  </si>
  <si>
    <t>Odkaz na mn. položky pořadí 124 : 90,84000*-1</t>
  </si>
  <si>
    <t>Odkaz na mn. položky pořadí 132 : 21,20000*-1</t>
  </si>
  <si>
    <t>784111301R00</t>
  </si>
  <si>
    <t>Příprava povrchu Penetrace (napouštění) podkladu latex, jednonásobná</t>
  </si>
  <si>
    <t>Odkaz na mn. položky pořadí 132 : 21,20000</t>
  </si>
  <si>
    <t>Odkaz na mn. položky pořadí 135 : 94,79688</t>
  </si>
  <si>
    <t>784114212R00</t>
  </si>
  <si>
    <t>Malby latexové  , bílé, dvojnásobné</t>
  </si>
  <si>
    <t>301 : 1,2*1,6</t>
  </si>
  <si>
    <t>302 : 1,2*1,6</t>
  </si>
  <si>
    <t>303 : 1,2*1,6</t>
  </si>
  <si>
    <t>304 : 1,2*1,6</t>
  </si>
  <si>
    <t>305 : 1,2*1,6</t>
  </si>
  <si>
    <t>306 : 1,2*1,6</t>
  </si>
  <si>
    <t>307 : 1,2*1,6</t>
  </si>
  <si>
    <t>308 : 1,2*1,6</t>
  </si>
  <si>
    <t>309 : 1,2*1,6</t>
  </si>
  <si>
    <t>314 : 1,2*1,6</t>
  </si>
  <si>
    <t>315 : 2,0</t>
  </si>
  <si>
    <t>784115422R00</t>
  </si>
  <si>
    <t>Malby z malířských směsí otěruvzdorných,  , barevné, dvojnásobné</t>
  </si>
  <si>
    <t xml:space="preserve">Předpoklad 20% : </t>
  </si>
  <si>
    <t>Odkaz na mn. položky pořadí 129 : 1058,25525*0,2</t>
  </si>
  <si>
    <t xml:space="preserve">Předpoklad 80% : </t>
  </si>
  <si>
    <t>Odkaz na mn. položky pořadí 129 : 1058,25525*0,8</t>
  </si>
  <si>
    <t>308 : (3,2*2,9-2,0*0,8)*2</t>
  </si>
  <si>
    <t>315 : (3,2*4,9-2,0*0,9-0,975*1,375)*2</t>
  </si>
  <si>
    <t>chodba : 3,5*(0,35+1,25+0,8*2)+3,0*4,9-2,0*0,9-0,975*1,375</t>
  </si>
  <si>
    <t xml:space="preserve">Čela podhledů : </t>
  </si>
  <si>
    <t>Odkaz na mn. položky pořadí 17 : 21,67875</t>
  </si>
  <si>
    <t>784011211RT3</t>
  </si>
  <si>
    <t>Ostatní práce olepování vnitřních ploch,  , včetně maskovací pásky 50 mm</t>
  </si>
  <si>
    <t>304 : (2,2+2,1+2,2)*3</t>
  </si>
  <si>
    <t>305 : (2,2+2,1+2,2)*3</t>
  </si>
  <si>
    <t>306 : (2,2+2,1+2,2)*3</t>
  </si>
  <si>
    <t>307 : (2,2+2,1+2,2)*3</t>
  </si>
  <si>
    <t>308 : (2,2+2,1+2,2)*2</t>
  </si>
  <si>
    <t>309 : (2,2+2,1+2,2)*3</t>
  </si>
  <si>
    <t>311 : (2,2+2,1+2,2)*3</t>
  </si>
  <si>
    <t>313a : (2,2+2,1+2,2)*2+(2,35+1,8+2,35)*2</t>
  </si>
  <si>
    <t>313b : (2,2+2,1+2,2)*3</t>
  </si>
  <si>
    <t>314 : (2,35+1,8+2,35)*2</t>
  </si>
  <si>
    <t>315 : (2,35+1,8+2,35)*2</t>
  </si>
  <si>
    <t>T2 : (1,97+0,9+1,97)*6</t>
  </si>
  <si>
    <t>T3 : (2,6+0,9+2,6)*3</t>
  </si>
  <si>
    <t>T5 : (1,97+0,8+1,97)*1</t>
  </si>
  <si>
    <t>784011221RT2</t>
  </si>
  <si>
    <t>Ostatní práce zakrytí předmětů,  , včetně dodávky fólie tl. 0,04 mm</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</si>
  <si>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</si>
  <si>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</si>
  <si>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</si>
  <si>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</si>
  <si>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POL8_</t>
  </si>
  <si>
    <t>Nařezání izolace na potřebný rouzměr. Vložení izolace do stěny bez dodávky tepelné izolace.</t>
  </si>
  <si>
    <t>2,8*2+3,5</t>
  </si>
  <si>
    <t>954312101R00</t>
  </si>
  <si>
    <t>Obklady konstrukcí sádrokartonovými deskami opláštění vodorovných konstrukcí dvoustranné do 200x200 mm, deskami standard tl. 12,5 mm</t>
  </si>
  <si>
    <t>- nezbytné úpravy desek na příslušný rozměr,</t>
  </si>
  <si>
    <t>- úpravy rohů, koutů a hran konstrukcí ze sádrokartonu,</t>
  </si>
  <si>
    <t>416093111R00</t>
  </si>
  <si>
    <t>Doplňkové práce čelo podhledu SDK výšky do 200 mm, z desek standard, tloušťky 12,5 mm</t>
  </si>
  <si>
    <t>3,5*0,2</t>
  </si>
  <si>
    <t>416091081R00</t>
  </si>
  <si>
    <t>Příplatky k podhledům sádrokartonovým příplatek k podhledu sádrokartonovému za plochu do 2 m2</t>
  </si>
  <si>
    <t>"Kabinet cizích jazyků" : 3,0*(3,55+5,625)*2+3,0*(2,9+3,5)*2-2,1*2,0*2-2,05*0,85-2,1*1,5*2+0,3*(2,1+1,5+2,1)*2</t>
  </si>
  <si>
    <t>"Kabinet cizích jazyků" : 2,1*1,5*2+2,05*0,85</t>
  </si>
  <si>
    <t>(2,1+1,5+2,1)*2</t>
  </si>
  <si>
    <t>(2,0+2,0+2,1)*2</t>
  </si>
  <si>
    <t>612425931RT2</t>
  </si>
  <si>
    <t>Omítka vápenná vnitřního ostění omítkou štukovou</t>
  </si>
  <si>
    <t>okenního nebo dveřního, z pomocného pracovního lešení o výšce podlahy do 1900 mm a pro zatížení do 1,5 kPa,</t>
  </si>
  <si>
    <t>0,15*(2,0+2,0+2,1)</t>
  </si>
  <si>
    <t>968062456R00</t>
  </si>
  <si>
    <t>Vybourání dřevěných rámů dveřních zárubní, plochy přes 2 m2</t>
  </si>
  <si>
    <t>2,1*2,0</t>
  </si>
  <si>
    <t xml:space="preserve">štukové omítky : </t>
  </si>
  <si>
    <t>725590811R00</t>
  </si>
  <si>
    <t>Vnitrostaveništní  přemístění vybouraných hmot svislé, v objektech výšky do 6m</t>
  </si>
  <si>
    <t>64214360R</t>
  </si>
  <si>
    <t>Umyvadlo keramické typ: jednoduchý; š = 600 mm; hl = 490 mm; tvar: oválný; bez otvoru pro baterii</t>
  </si>
  <si>
    <t>998725201R00</t>
  </si>
  <si>
    <t>Přesun hmot pro zařizovací předměty v objektech výšky do 6 m</t>
  </si>
  <si>
    <t>998725292R00</t>
  </si>
  <si>
    <t>"Kabinet cizích jazyků" : 30,4</t>
  </si>
  <si>
    <t>POL1_7</t>
  </si>
  <si>
    <t>"Kabinet cizích jazyků" : (3,55+5,625)*2+(2,9+3,5)*2-2,0*2-0,85</t>
  </si>
  <si>
    <t>Odkaz na mn. položky pořadí 31 : 26,30000*1,05</t>
  </si>
  <si>
    <t>Odkaz na mn. položky pořadí 33 : 30,40000*1,05</t>
  </si>
  <si>
    <t>784450020RA0</t>
  </si>
  <si>
    <t>Malby z malířských směsí disperzní, penetrace jednonásobná, malba dvojnásobná, bílá</t>
  </si>
  <si>
    <t>Odkaz na mn. položky pořadí 5 : 80,42750</t>
  </si>
  <si>
    <t>Odkaz na mn. položky pořadí 10 : 0,91500</t>
  </si>
  <si>
    <t>784450025RA0</t>
  </si>
  <si>
    <t>Malby z malířských směsí disperzní na SDK, penetrace jednonásobná, malba dvojnásobná, bílá</t>
  </si>
  <si>
    <t>Odkaz na mn. položky pořadí 2 : 2,80000*0,4</t>
  </si>
  <si>
    <t>Odkaz na mn. položky pořadí 3 : 0,70000</t>
  </si>
  <si>
    <t>979011221R00</t>
  </si>
  <si>
    <t>Svislá doprava suti a vybouraných hmot nošením za prvé podlaží pod základním podlažím</t>
  </si>
  <si>
    <t>včetně:</t>
  </si>
  <si>
    <t>210010522</t>
  </si>
  <si>
    <t>odvíčkování nebo zavíčko. víčko na šrouby</t>
  </si>
  <si>
    <t>ks</t>
  </si>
  <si>
    <t>210010623V</t>
  </si>
  <si>
    <t>osazení bezšroubové  vícenásobné svorky</t>
  </si>
  <si>
    <t>210201101V</t>
  </si>
  <si>
    <t>Montáž svítidel  dle specifikace v knize svítidel</t>
  </si>
  <si>
    <t>210810045</t>
  </si>
  <si>
    <t>Kabel CXKH-R  3x1.5 mm2 B2s1d0 750V (PU)</t>
  </si>
  <si>
    <t>215011366V</t>
  </si>
  <si>
    <t>krab.rozvodka do 4mm2</t>
  </si>
  <si>
    <t>210201080</t>
  </si>
  <si>
    <t>DEMONTÁŽ  2x36W svít.zářiv.vč závěsů</t>
  </si>
  <si>
    <t>01255</t>
  </si>
  <si>
    <t>N2 - "LMD C4-05-0203PN1400-Anouzové antipanické vestavné sv., area"</t>
  </si>
  <si>
    <t>11600</t>
  </si>
  <si>
    <t>Bezšroubová pružinová svorka  3-5násobná  1,5-2,5mm2</t>
  </si>
  <si>
    <t>11601</t>
  </si>
  <si>
    <t>11635</t>
  </si>
  <si>
    <t>N1 - "LMD C4-05-0203PN1400-K, nouzové antipanické vestavné sv., chodby"</t>
  </si>
  <si>
    <t>33914</t>
  </si>
  <si>
    <t>Kabel CXKH-R  3x1.5 mm2 B2s1d0</t>
  </si>
  <si>
    <t>42726</t>
  </si>
  <si>
    <t>A2 - "LMD RB.312463.002.1.790+ML1přisazené svítidlo v rámu s multidriverem – 4v."</t>
  </si>
  <si>
    <t>47310</t>
  </si>
  <si>
    <t>A1 - "LMD RB.312463.002.1.790+ML2vestavné svítidlo do M600 s multidriverem – 4v."</t>
  </si>
  <si>
    <t>P0</t>
  </si>
  <si>
    <t>Prořez 5%</t>
  </si>
  <si>
    <t>P1</t>
  </si>
  <si>
    <t>Podružný materiál</t>
  </si>
  <si>
    <t>HZS-001</t>
  </si>
  <si>
    <t>Úklid pracoviště</t>
  </si>
  <si>
    <t>hod.</t>
  </si>
  <si>
    <t>HZS</t>
  </si>
  <si>
    <t>POL10_</t>
  </si>
  <si>
    <t>HZS-002</t>
  </si>
  <si>
    <t>Vypracování výchozí revize  elektro</t>
  </si>
  <si>
    <t>HZS-003</t>
  </si>
  <si>
    <t>Účast ved montéra při revizi</t>
  </si>
  <si>
    <t>HZS-004</t>
  </si>
  <si>
    <t>Demontáž stávajících rozvodů</t>
  </si>
  <si>
    <t>HZS-005</t>
  </si>
  <si>
    <t>Elektromontáže  práce  oneosazené v C21m</t>
  </si>
  <si>
    <t>HZS-006</t>
  </si>
  <si>
    <t>Napojení na stávající rozvody</t>
  </si>
  <si>
    <t>HZS-007</t>
  </si>
  <si>
    <t>Zabezpečení pracoviště</t>
  </si>
  <si>
    <t>POL1_9</t>
  </si>
  <si>
    <t>Kabel CXKH-R 3x1.5 mm2 B2s1d0 750V (PU)</t>
  </si>
  <si>
    <t>215202118V</t>
  </si>
  <si>
    <t>Svítidlo LED , vestavné</t>
  </si>
  <si>
    <t>215202118V.</t>
  </si>
  <si>
    <t>DEMONTÁŽ Svítidlo LED , vestavné</t>
  </si>
  <si>
    <t>POL3_0</t>
  </si>
  <si>
    <t>11624</t>
  </si>
  <si>
    <t>A3 -* "LMD RB.312463.002.1.790+ML3vestavné svítidlo do M600 s multidriverem – 4v."</t>
  </si>
  <si>
    <t>11700</t>
  </si>
  <si>
    <t>Kabel CXKH-R 3x1.5 mm2 B2s1d0</t>
  </si>
  <si>
    <t>33915</t>
  </si>
  <si>
    <t>drobný mat., vázací pásky  atd..</t>
  </si>
  <si>
    <t>Účat ved montéra při revizi</t>
  </si>
  <si>
    <t>Elektromontáže  práce  oneosazené v C21m - demontáž a opětovná montáž podhgledu 600x600</t>
  </si>
  <si>
    <t>210010002</t>
  </si>
  <si>
    <t>trubka oheb.el.inst. typ 23 R=16mm (PO)</t>
  </si>
  <si>
    <t>210010003</t>
  </si>
  <si>
    <t>trubka oheb.el.inst. typ 23 R=23mm (PO)</t>
  </si>
  <si>
    <t>210010004</t>
  </si>
  <si>
    <t>trubka oheb.el.inst. typ 23 R=29mm (PO)</t>
  </si>
  <si>
    <t>210010006</t>
  </si>
  <si>
    <t>trubka oheb.el.inst. typ 23 R=48mm (PO)</t>
  </si>
  <si>
    <t>210010301</t>
  </si>
  <si>
    <t>krab.přístrojová (1901; KP 68; KZ 3) bez zapojení</t>
  </si>
  <si>
    <t>210010321</t>
  </si>
  <si>
    <t>krab.odboč.s víčkem.svor.(1903;KR 68) kruh.vč.zap.</t>
  </si>
  <si>
    <t>210010322</t>
  </si>
  <si>
    <t>krab.odbočná s víčkem;svor.(KR 97) kruh. vč.zapoj.</t>
  </si>
  <si>
    <t>210010323</t>
  </si>
  <si>
    <t>krab.odboč.s víčkem;svor.(KR 125) čtverc. vč.zap.</t>
  </si>
  <si>
    <t>210010502</t>
  </si>
  <si>
    <t>osazení lustr.svorky do 3x4 vč.zapoj.</t>
  </si>
  <si>
    <t>210010521</t>
  </si>
  <si>
    <t>odvíčkování nebo zavíčko. víčko na závit</t>
  </si>
  <si>
    <t>210020531</t>
  </si>
  <si>
    <t>odkrytí a zakrytí  kabelových žlabů</t>
  </si>
  <si>
    <t>210020651</t>
  </si>
  <si>
    <t>nosné konstr. pro zařízení o váze do 5 kg</t>
  </si>
  <si>
    <t>210020912</t>
  </si>
  <si>
    <t>protipožár.ucpávka průchod stropem tl. 50cm</t>
  </si>
  <si>
    <t>210100001</t>
  </si>
  <si>
    <t>ukonč.vod.v rozv.vč.zap.a konc.do 2.5mm2</t>
  </si>
  <si>
    <t>210100002</t>
  </si>
  <si>
    <t>ukonč.vod.v rozv.vč.zap.a konc.do 6mm2</t>
  </si>
  <si>
    <t>210100258</t>
  </si>
  <si>
    <t>ukonč.kab.smršt.zákl.do 5x4 mm2</t>
  </si>
  <si>
    <t>210110001</t>
  </si>
  <si>
    <t>spín.nást.prost.obyč. 1-pólový - řazení 1</t>
  </si>
  <si>
    <t>210110003</t>
  </si>
  <si>
    <t>sériový přepínač - řazení 5 nást.prost.obyč.</t>
  </si>
  <si>
    <t>210110004</t>
  </si>
  <si>
    <t>střídavý přepínač - řazení 6 nást.prost.obyč.</t>
  </si>
  <si>
    <t>210111012</t>
  </si>
  <si>
    <t>zás.polozap./zapuštěné 10/16A 250V 2P+Z průb.mont.</t>
  </si>
  <si>
    <t>210111321V</t>
  </si>
  <si>
    <t>Datová dvojzásuvka  2xRJ45 cat. 6</t>
  </si>
  <si>
    <t>210111322V</t>
  </si>
  <si>
    <t>Zásuvka pro připojení reproduktorů</t>
  </si>
  <si>
    <t>210111322V.</t>
  </si>
  <si>
    <t>Zásuvka pro napojení zvuku ( konektor- přívodka)</t>
  </si>
  <si>
    <t>210140461</t>
  </si>
  <si>
    <t>tlačítkový domovní ovl. bez signálky</t>
  </si>
  <si>
    <t>210201002</t>
  </si>
  <si>
    <t>Mon. nosné instalační lišty pro svítidla B</t>
  </si>
  <si>
    <t>210800645</t>
  </si>
  <si>
    <t>H07V-K 4 mm2 zelenožlutý (PU)</t>
  </si>
  <si>
    <t>210800646</t>
  </si>
  <si>
    <t>H07V-K  6 mm2 zelenožlutý (PU)</t>
  </si>
  <si>
    <t>210810041</t>
  </si>
  <si>
    <t>1-CXKH-R-J 3x 1,5 B2s1d0  (PU)</t>
  </si>
  <si>
    <t>1-CXKH-R-J 3x 1,5 B2s1d0 (PU)</t>
  </si>
  <si>
    <t>210810046</t>
  </si>
  <si>
    <t>1-CXKH-R-J 3x 2,5 B2s1d0(PU)</t>
  </si>
  <si>
    <t>210810055</t>
  </si>
  <si>
    <t>1-CXKH-R-J 5x 1,5 B2s1d02 750V (PU)</t>
  </si>
  <si>
    <t>210810056</t>
  </si>
  <si>
    <t>1-CXKH-R-J 5x2,5 B2s1d0 (PU)</t>
  </si>
  <si>
    <t>210810057</t>
  </si>
  <si>
    <t>1-CXKH-R-J 5x4mm2  750V (PU)</t>
  </si>
  <si>
    <t>210810900V</t>
  </si>
  <si>
    <t>Kabel pro rozvody zvuku - dvojlinka reproduktorová 2x1,5mm2</t>
  </si>
  <si>
    <t>210810901V</t>
  </si>
  <si>
    <t>Kabel JY(St)Y 4x2x0,8mm2</t>
  </si>
  <si>
    <t>210810902V</t>
  </si>
  <si>
    <t>Gold kabel HDMI - 2.0 15m včetně kabelových koncovek pro připojení HDMI zásuvek</t>
  </si>
  <si>
    <t>210810903V</t>
  </si>
  <si>
    <t>Optický  kabel HDMI - 2.0 15m včetně kabelových koncovek pro připojení HDMI zásuvek</t>
  </si>
  <si>
    <t>210810904V</t>
  </si>
  <si>
    <t>Kabel UTP cat. 6</t>
  </si>
  <si>
    <t>210810905V</t>
  </si>
  <si>
    <t>Optický kabel Multimode OM350/125- 12 vláken</t>
  </si>
  <si>
    <t>210810905V.</t>
  </si>
  <si>
    <t>Kabel USB vč. koncovek</t>
  </si>
  <si>
    <t>210950101</t>
  </si>
  <si>
    <t>označovací štítek na kabel(navíc proti ČSN)</t>
  </si>
  <si>
    <t>210950201</t>
  </si>
  <si>
    <t>přípl. za zatahování kab. při váze kab. do 0.75kg</t>
  </si>
  <si>
    <t>211010006</t>
  </si>
  <si>
    <t>osaz.hmožd.do zdi z pál.cihel/stř.tvrd.kamene HM 8</t>
  </si>
  <si>
    <t>215112564V</t>
  </si>
  <si>
    <t>Žaluziový spínač</t>
  </si>
  <si>
    <t>215142112</t>
  </si>
  <si>
    <t>st domovní zvonek</t>
  </si>
  <si>
    <t>215142140</t>
  </si>
  <si>
    <t>zvonkový transformátor</t>
  </si>
  <si>
    <t>215142172</t>
  </si>
  <si>
    <t>ovládání zámku domácího vrátného</t>
  </si>
  <si>
    <t>215995910V</t>
  </si>
  <si>
    <t>Reproduktor vestavný do podhledu 6W/100V</t>
  </si>
  <si>
    <t>215995911V</t>
  </si>
  <si>
    <t>Montáž  školního zvonku</t>
  </si>
  <si>
    <t>215995912V</t>
  </si>
  <si>
    <t>7-tlačítkkový ovládací panel standardu DALI, s LED indikací stavů vyvolaných scén, integrovaný, příjem IR signálu dálkových ovladačů, bílá barva</t>
  </si>
  <si>
    <t>215995913V</t>
  </si>
  <si>
    <t>Montáž oboustarnných podružných hodin vč. konzole</t>
  </si>
  <si>
    <t>215995918V</t>
  </si>
  <si>
    <t>Zapojení  ohřívačů TUV</t>
  </si>
  <si>
    <t>215995918V.</t>
  </si>
  <si>
    <t>Montáž Access Point</t>
  </si>
  <si>
    <t>215995920V</t>
  </si>
  <si>
    <t>Zapojení pohonů venkovních žaluzií</t>
  </si>
  <si>
    <t>215995921V</t>
  </si>
  <si>
    <t>Zapojení  a osazení  osoušeče rukou</t>
  </si>
  <si>
    <t>215995922V</t>
  </si>
  <si>
    <t>Mini vstupní jednotka standardu DALI do KU68 pod vypínač se 4ks programovatelných vstupů pro, připojení tlačítek</t>
  </si>
  <si>
    <t>215995924V</t>
  </si>
  <si>
    <t>Osazení datové rozvodnice</t>
  </si>
  <si>
    <t>V210011222</t>
  </si>
  <si>
    <t>Mikro trubička pro datový kabel</t>
  </si>
  <si>
    <t>Zásuvka HDMI, pod omítku</t>
  </si>
  <si>
    <t>00201</t>
  </si>
  <si>
    <t>trubka ohebná instal. PVC 2316 R=16mm</t>
  </si>
  <si>
    <t>00202</t>
  </si>
  <si>
    <t>trubka ohebná instal. PVC 2323 R=23mm</t>
  </si>
  <si>
    <t>00203</t>
  </si>
  <si>
    <t>trubka ohebná instal. PVC 2329 R=29mm</t>
  </si>
  <si>
    <t>00205</t>
  </si>
  <si>
    <t>trubka ohebná instal. PVC 2348 R=48mm</t>
  </si>
  <si>
    <t>00303</t>
  </si>
  <si>
    <t>krabice KR 68</t>
  </si>
  <si>
    <t>00305</t>
  </si>
  <si>
    <t>krabice KR 97</t>
  </si>
  <si>
    <t>00308</t>
  </si>
  <si>
    <t>krabice KR 125/1</t>
  </si>
  <si>
    <t>00313</t>
  </si>
  <si>
    <t>krabice KU 68/1</t>
  </si>
  <si>
    <t>00368</t>
  </si>
  <si>
    <t>svorka lustrová 3x4mm2 6311-07</t>
  </si>
  <si>
    <t>00766</t>
  </si>
  <si>
    <t>Zásuvka dvojnásobná s ochrannými kolíky, s clonkami, s natočenou dutinou, s ochranou před přepětím,, bezšroubové svorky IP 40, 16 A, 250 V AC, 2x(2P+PE) upevnění šrouby, barva bílá</t>
  </si>
  <si>
    <t>A3-"LMD RB.312463.002.1.790+ML3vestavné svítidlo do M600 s multidriverem – 4v."</t>
  </si>
  <si>
    <t>01793</t>
  </si>
  <si>
    <t>Zásuvka dvojnásobná s ochrannými kolíky, s clonkami, s natočenou dutinou, štíkem DATA, bezšroubové, svorky IP 40, 16 A, 250 V AC, 2x(2P+PE) upevnění šrouby, barva bílá s popisovým polem</t>
  </si>
  <si>
    <t>01794</t>
  </si>
  <si>
    <t>Zásuvka jednonásobná s ochranným kolíkem, s clonkami,  IP 40, 16 A, 250 V AC, Upevnění šrouby., Bezšroubové svorky (pro vodiče 1,5-2,5 mm?). Řazení: 2P+PE - barva bílá</t>
  </si>
  <si>
    <t>02803</t>
  </si>
  <si>
    <t>CY  1.5mm2 černý</t>
  </si>
  <si>
    <t>02900</t>
  </si>
  <si>
    <t>1-CXKH-R-J 2x 1,5 B2s1d0</t>
  </si>
  <si>
    <t>02960</t>
  </si>
  <si>
    <t>1-CXKH-R-J 5x 1,5 B2s1d0</t>
  </si>
  <si>
    <t>02961</t>
  </si>
  <si>
    <t>1-CXKH-R-J 5x2,5mm2 B2s1d0</t>
  </si>
  <si>
    <t>02962</t>
  </si>
  <si>
    <t>1-CXKH-R-J 5x4mm2 B2S1d0</t>
  </si>
  <si>
    <t>04100</t>
  </si>
  <si>
    <t>Fe profil U 40</t>
  </si>
  <si>
    <t>kg</t>
  </si>
  <si>
    <t>04421</t>
  </si>
  <si>
    <t>Přístroj ovládače zapínacího, se svorkou N 10 A, 250 V AC Upevnění šrouby, Bezšroubové svorky (pro, vodiče 1-2,5 mm2)  1/0, 1/0So, 1/0S  barva bílá</t>
  </si>
  <si>
    <t>05151</t>
  </si>
  <si>
    <t>hmoždinka HM8</t>
  </si>
  <si>
    <t>11502</t>
  </si>
  <si>
    <t>11511</t>
  </si>
  <si>
    <t>Kabel NAYY 4x240mm2</t>
  </si>
  <si>
    <t>11520</t>
  </si>
  <si>
    <t>Zásuvka předkonektorová HDMI typ A, v bílé barvě., 2.0 zásuvka (15 cm) pro přenos HD digitálního, audio/video signálu mezi zdrojem a kompatibilním přijímačem přenos až 4K: 30fp a 1080p:60fps na</t>
  </si>
  <si>
    <t>celkovou vzdálenost 10 m</t>
  </si>
  <si>
    <t>11520.</t>
  </si>
  <si>
    <t>Zásuvka USB, pod omítku</t>
  </si>
  <si>
    <t>11521</t>
  </si>
  <si>
    <t>ŠKOLNÍ ZVONEK ZV 75V ( QUATRO )</t>
  </si>
  <si>
    <t>11521.</t>
  </si>
  <si>
    <t>ohřívač vody spodní 15 litrů</t>
  </si>
  <si>
    <t>11521..</t>
  </si>
  <si>
    <t>Access Point AP / AX3000 / Dual-band / 1x GbE RJ-45 / POE 802.3at / MU-MIMO</t>
  </si>
  <si>
    <t>11531</t>
  </si>
  <si>
    <t>El. zámek</t>
  </si>
  <si>
    <t>11544</t>
  </si>
  <si>
    <t>Automatický osoušeč rukou OB 115 - výkon 2050W, tryskový, Timer 18s, barva bílá, automatické, vypnutí.</t>
  </si>
  <si>
    <t>11544.</t>
  </si>
  <si>
    <t>IP telefon POE-6SIP účty, 3 linky, až 3 hovory-jednoduše sestavitelné,5cestné audio konference Dva, switched 1/100/1000 Mb/s ethernetové porty plně duplexsní hlasitý reproduktor sa HDzvukem</t>
  </si>
  <si>
    <t>11573</t>
  </si>
  <si>
    <t>KPR 68</t>
  </si>
  <si>
    <t>11595</t>
  </si>
  <si>
    <t>Svazkový držák kabelů</t>
  </si>
  <si>
    <t>11602</t>
  </si>
  <si>
    <t>Přístroj spínače žaluziového jednopólového kolébkového 3559-A8934510 AX, 250 V AC</t>
  </si>
  <si>
    <t>11603</t>
  </si>
  <si>
    <t>11607</t>
  </si>
  <si>
    <t>11607.</t>
  </si>
  <si>
    <t>Koaxiálí kabel</t>
  </si>
  <si>
    <t>11608</t>
  </si>
  <si>
    <t>11608.</t>
  </si>
  <si>
    <t>B1-LMD RI FL1001-7DAWS840B0550 přisazené svítidlo lištového sběrnicového systému, DALI</t>
  </si>
  <si>
    <t>11636</t>
  </si>
  <si>
    <t>příslušenství ke sběrnicovému lištovému systému pro všechny řešené třídy, IP54, DALI, komplet</t>
  </si>
  <si>
    <t>11637</t>
  </si>
  <si>
    <t>C1-LMD FA-22042711-PM, přisazené celo-opálové svítidlo LED 21W, 2800lm, 4000K, CRI80, IP65</t>
  </si>
  <si>
    <t>11638</t>
  </si>
  <si>
    <t>N-"LMD NSOLC4 LED + pikrogram IP44nouzové přisazené svítidlo pro značení úniku"</t>
  </si>
  <si>
    <t>11639</t>
  </si>
  <si>
    <t>N2-"LMD C4-05-0203PN1400-Anouzové antipanické vestavné sv., area"</t>
  </si>
  <si>
    <t>11640</t>
  </si>
  <si>
    <t>N1-"LMD C4-05-0203PN1400-K, nouzové antipanické vestavné sv., chodby"</t>
  </si>
  <si>
    <t>11924</t>
  </si>
  <si>
    <t>Samostavitelné podružné hodiny  s číselníkem pro MOBALine, oboustarnné, vč konzole</t>
  </si>
  <si>
    <t>15057</t>
  </si>
  <si>
    <t>Zásuvka dvojnásobná s ochrannými kolíky, s clonkami, s natočenou dutinou, štíkem DATA, bezšroubové, svorky IP 40, 16 A, 250 V AC, 2x(2P+PE) upevnění šrouby, barva bílá</t>
  </si>
  <si>
    <t>31506</t>
  </si>
  <si>
    <t>zvonek  signalizace kabinety   12V</t>
  </si>
  <si>
    <t>31510</t>
  </si>
  <si>
    <t>zvonk.trafo ST301</t>
  </si>
  <si>
    <t>33826</t>
  </si>
  <si>
    <t>H07V-K    4mm2 zelenožlutý</t>
  </si>
  <si>
    <t>33836</t>
  </si>
  <si>
    <t>H07V-K    6mm2 zelenožlutý</t>
  </si>
  <si>
    <t>1-CXKH-R-J 3x 1,5 B2s1d0</t>
  </si>
  <si>
    <t>33918</t>
  </si>
  <si>
    <t>1-CXKH-R-J 3x 2,5 B2s1d0</t>
  </si>
  <si>
    <t>34628</t>
  </si>
  <si>
    <t>Spínač jednopólový č.1 10 AX, 250 V AC,  upevnění šrouby, bezšroubové svorky, kryt, rámeček  barva, bílá</t>
  </si>
  <si>
    <t>34636</t>
  </si>
  <si>
    <t>Přepínač sériový č.5 10 AX, 250 V AC  upevnění šrouby, bezšroubové svorky, kryt, rámeček  barva bílá</t>
  </si>
  <si>
    <t>34640</t>
  </si>
  <si>
    <t>Přepínače střídavý č. 6  10 AX, 250 V, upevnění šrouby,  bezšroubové svorky, kryt, rámeček  barva, bílá</t>
  </si>
  <si>
    <t>A2-"LMD RB.312463.002.1.790+ML1přisazené svítidlo v rámu s multidriverem – 4v."</t>
  </si>
  <si>
    <t>45374</t>
  </si>
  <si>
    <t>Optický kabel HDMI - 2.0 15m včetně kabelových koncovek pro připojení HDMI zásuvek</t>
  </si>
  <si>
    <t>45375</t>
  </si>
  <si>
    <t>45376</t>
  </si>
  <si>
    <t>453777</t>
  </si>
  <si>
    <t>45378</t>
  </si>
  <si>
    <t>Kabel pro rozvody zvuku - dvojlinka reproduktorová 2x1,5mm2Kabel pro rozvody zvuku - dvojlinka, reproduktorová 2x1,5mm2</t>
  </si>
  <si>
    <t>03</t>
  </si>
  <si>
    <t>Datová rozvodnice DT 8 - vystrojeno dle výkresu a seznamu TZ</t>
  </si>
  <si>
    <t>04</t>
  </si>
  <si>
    <t>Dodávka a montáž (oživení) rozhlasová IP ústředna s inteligentním řízením</t>
  </si>
  <si>
    <t>05</t>
  </si>
  <si>
    <t>IP mikrofon s inteligentním řízením -unkce hlášení do IP zařízení, volání na jiné mikrofony a, interkomy, nebo příjmu vysílání ze serveru, režim online nebo offline (bez serveru), LCD displej,</t>
  </si>
  <si>
    <t>vestavěný reproduktor, line vstup a výstup, dekódování z 8 – 320 kb/s, vysílání 128 kb/s, zpoždění &lt; 30 ms, provoz v LAN i WAN</t>
  </si>
  <si>
    <t>06</t>
  </si>
  <si>
    <t>Pojízdné lešení</t>
  </si>
  <si>
    <t>07</t>
  </si>
  <si>
    <t>IMAGINE DALI2 Router, 1xDALI2 kanál integrovaný v routru po 250mA a 22,5Vmin/kanál, bez nutnosti, převodu prostřednictvím USB, integrovaná LAN ethernet RJ45, astronomický kalendář pro GPS souřadnice</t>
  </si>
  <si>
    <t>, 16.384 pracovních skupin, Možnost psaní programátorských podmínek – IF, OF, AND, NAND, 9TE modulů, elektromagnetická kompatibilita pro EMC emise dle normy ČSN EN 55032 Class A a EMC imunita dle ČSN EN 55024. Bezpečnost byla řazena dle normy ČSN EN 60950, příjem ethernetových comandů v síti HELVARNET</t>
  </si>
  <si>
    <t>08</t>
  </si>
  <si>
    <t>DALI2 nízkoprofílový pohybový multisenzor IR, rozsah pokrytí 85° (D=5,5m, ze 3m výšky), vestavný, jasoměr pro měření intenzity osvětlení prac.plochy 100°/40°, vestavný do D=52-55mm s přesahem max.</t>
  </si>
  <si>
    <t>5mm pod SDK. EMC emise dle ČSN EN 61547 a EMC imunita dle ČSN EN 55015. Bezpečnost dle ČSN EN 60950</t>
  </si>
  <si>
    <t>09</t>
  </si>
  <si>
    <t>Sedmitlačítkový ovládací panel (4sc.,UP/DOWN+OFF), bílý, DALI s LED indikací a příjmem IR signálu, dálk. ovladačů – 7tlačítek pro servisní ovládaní, EMC emise dle ČSN EN 55015 a EMC imunita dle ČSN</t>
  </si>
  <si>
    <t>EN 61547. Bezpečnost dle ČSN EN 61347-2-11</t>
  </si>
  <si>
    <t>10</t>
  </si>
  <si>
    <t>Montážní sada tlačítkových ovládacích panelů do KU68, povrch bílý plast 86x86mm antistatický s, kovovou vložkou a svorkou pro připojení zemnicího vodiče</t>
  </si>
  <si>
    <t>11</t>
  </si>
  <si>
    <t>DALI2 mini vstupní jednotka do KU68, 4x programovatelný vstup pro tlačítko, EMC emise dle ČSN EN, 55015 a EMC imunita dle ČSN EN 61547. Bezpečnost dle ČSN EN 61347-2-11</t>
  </si>
  <si>
    <t>12</t>
  </si>
  <si>
    <t>DALI2 relé jednotka napájení pouze z DALI sběrnice, spínací proud 16A, EMC emise dle ČSN EN 55015 a, EMC imunita dle ČSN EN 61547. Bezpečnost dle ČSN EN 61347-2-11</t>
  </si>
  <si>
    <t>13</t>
  </si>
  <si>
    <t>Technická podpora u realizace. Proškolení elektromontážní firmy k instalaci, zapůjčení testboxu</t>
  </si>
  <si>
    <t>14</t>
  </si>
  <si>
    <t>AWSET-UP Provedení zkoušek zapojení, načtení všech připojených DALI komponent, naprogramování a, nastavení systému řízení. Zaškolení obsluhy</t>
  </si>
  <si>
    <t>15</t>
  </si>
  <si>
    <t>VIZ - tvorba a doplnění stávající grafické vizualizace, do. CAD půdorysů pro vzdálenou správu pro uživatele</t>
  </si>
  <si>
    <t>16</t>
  </si>
  <si>
    <t>Výchozí revize SK</t>
  </si>
  <si>
    <t>17</t>
  </si>
  <si>
    <t>Projekční práce SK</t>
  </si>
  <si>
    <t>18</t>
  </si>
  <si>
    <t>Konektorování metalické kabeláže</t>
  </si>
  <si>
    <t>19</t>
  </si>
  <si>
    <t>Měření metalické kabeláže</t>
  </si>
  <si>
    <t>20</t>
  </si>
  <si>
    <t>Optické svařování</t>
  </si>
  <si>
    <t>21</t>
  </si>
  <si>
    <t>Měření optické kabeláže</t>
  </si>
  <si>
    <t>210-101</t>
  </si>
  <si>
    <t>Chránič s nadproudovou ochranou, Ir=250A+puls.SS, A, 1+N, 10kA, char.B, Idn=0.03A, In=6A</t>
  </si>
  <si>
    <t>210-102</t>
  </si>
  <si>
    <t>Chránič s nadproudovou ochranou, Ir=250A+puls.SS, A, 1+N, 10kA, char.B, Idn=0.03A, In=10A</t>
  </si>
  <si>
    <t>210-103</t>
  </si>
  <si>
    <t>Chránič s nadproudovou ochranou, Ir=250A+puls.SS, A, 1+N, 10kA, char.B, Idn=0.03A, In=13A</t>
  </si>
  <si>
    <t>210-104</t>
  </si>
  <si>
    <t>Chránič s nadproudovou ochranou, Ir=250A+puls.SS, A, 1+N, 10kA, char.B, Idn=0.03A, In=16A</t>
  </si>
  <si>
    <t>210-105</t>
  </si>
  <si>
    <t>Jistič PL7, char B, 1-pólový, Icn=10kA, In=4A</t>
  </si>
  <si>
    <t>210-106</t>
  </si>
  <si>
    <t>Jistič PL7, char B, 1-pólový, Icn=10kA, In=6A</t>
  </si>
  <si>
    <t>210-107</t>
  </si>
  <si>
    <t>Jistič PL7, char B, 1-pólový, Icn=10kA, In=10A</t>
  </si>
  <si>
    <t>210-108</t>
  </si>
  <si>
    <t>Jistič PL7, char B, 3-pólový, Icn=10kA, In=16A</t>
  </si>
  <si>
    <t>210-109</t>
  </si>
  <si>
    <t>Jistič PL7, char B, 3-pólový, Icn=10kA, In=25A</t>
  </si>
  <si>
    <t>210-110</t>
  </si>
  <si>
    <t>Instalační stykač, Uc=230V AC, In=25A, 4zap. kont.</t>
  </si>
  <si>
    <t>210-111</t>
  </si>
  <si>
    <t>Jednotka pom. kontaktů 1z1v pro FI-2p</t>
  </si>
  <si>
    <t>210-112</t>
  </si>
  <si>
    <t>Zapojení rozvodnice ,propojovací lišty svorky , drátování ...</t>
  </si>
  <si>
    <t>210-201</t>
  </si>
  <si>
    <t>210-202</t>
  </si>
  <si>
    <t>210-203</t>
  </si>
  <si>
    <t>210-204</t>
  </si>
  <si>
    <t>210-205</t>
  </si>
  <si>
    <t>210-206</t>
  </si>
  <si>
    <t>210-207</t>
  </si>
  <si>
    <t>210-208</t>
  </si>
  <si>
    <t>210-209</t>
  </si>
  <si>
    <t>210-210</t>
  </si>
  <si>
    <t>210-211</t>
  </si>
  <si>
    <t>Zhotovení projektové dokumentace zaměření skut prov.</t>
  </si>
  <si>
    <t>Demontáž stávajích rozvodů elektroinstalace</t>
  </si>
  <si>
    <t>Bourací a zednické práce</t>
  </si>
  <si>
    <t>HZS-008</t>
  </si>
  <si>
    <t>Přepojení rozvodů</t>
  </si>
  <si>
    <t>HZS-009</t>
  </si>
  <si>
    <t>Napojení stávajících rozvodů</t>
  </si>
  <si>
    <t>HZS-010</t>
  </si>
  <si>
    <t>Koordinace s ostatními profesemi</t>
  </si>
  <si>
    <t>HZS-011</t>
  </si>
  <si>
    <t>Úprava  rozvodnic 3.1, 3.2</t>
  </si>
  <si>
    <t>HZS-012</t>
  </si>
  <si>
    <t>Vypracování plánu  BOZP</t>
  </si>
  <si>
    <t>210020922</t>
  </si>
  <si>
    <t>protipožár.ucpávka průchod stěnou tl. 30cm</t>
  </si>
  <si>
    <t>210190003</t>
  </si>
  <si>
    <t>mont.oceloplech.rozvodnic do 100kg</t>
  </si>
  <si>
    <t>H07V-k4 mm2 zelenožlutý (PU)</t>
  </si>
  <si>
    <t>H07V-K 6 mm2 zelenožlutý (PU)</t>
  </si>
  <si>
    <t>Kabel CXKH-R 2x1.5 mm2B2s1d0 750V (PU)</t>
  </si>
  <si>
    <t>Kabel CXKH-R 3x1.5 mm2B2s1d0750V (PU)</t>
  </si>
  <si>
    <t>Kabel CXKH-R 3x2, mm2B2s1d0 750V (PU)</t>
  </si>
  <si>
    <t>Kabel CXKH-R 5x2,5 mm2B2s1d0750V (PU)</t>
  </si>
  <si>
    <t>Mikrotrubička HDPE - optický kabel</t>
  </si>
  <si>
    <t>Optický kabel  multimode MO3 50/125 - 12 vláken</t>
  </si>
  <si>
    <t>215012110</t>
  </si>
  <si>
    <t>lišta vkládací s víčkem 20x20mm, 20x40mm</t>
  </si>
  <si>
    <t>215012130</t>
  </si>
  <si>
    <t>lišta vkládací s víčkem 40x40mm</t>
  </si>
  <si>
    <t>Montáž ventilátoru + relé CS</t>
  </si>
  <si>
    <t>215995915V</t>
  </si>
  <si>
    <t>IP telefon</t>
  </si>
  <si>
    <t>215995917V</t>
  </si>
  <si>
    <t>Montáž  a napojení  Access Point</t>
  </si>
  <si>
    <t>Montáž a zapojení dveřního komunikátoru</t>
  </si>
  <si>
    <t>215995919V</t>
  </si>
  <si>
    <t>D - LMD RB.451242.009+ML1 přisazené technické svítidlo s nastavením dvou výkonů, IP66</t>
  </si>
  <si>
    <t>Kabel CXKH-R 2x1.5 mm2B2s1d0</t>
  </si>
  <si>
    <t>Kabel CXKH-R 5x2,5 mm2B2s1d0</t>
  </si>
  <si>
    <t>04135</t>
  </si>
  <si>
    <t>protipožár.ucpávka průchodu stěnou tl. 15-50cm</t>
  </si>
  <si>
    <t>Přístroj ovládače zapínacího, se svorkou N 10 A, 250 V AC Upevnění šrouby, Bezšroubové svorky (pro, vodiče 1-2,5 mm2) + Doutnavka / LED Řazení: 1/0, 1/0So, 1/0S  barva bílá</t>
  </si>
  <si>
    <t>11504</t>
  </si>
  <si>
    <t>11504.</t>
  </si>
  <si>
    <t>Odtahový ventilátor DN 100</t>
  </si>
  <si>
    <t>Ventilátorové relé</t>
  </si>
  <si>
    <t>IP dveřní komunikátor vč, zámku</t>
  </si>
  <si>
    <t>11521...</t>
  </si>
  <si>
    <t>Access Point  AP / AX3000 / Dual-band / 1x GbE RJ-45 / POE 802.3at / MU-MIMO</t>
  </si>
  <si>
    <t>11572</t>
  </si>
  <si>
    <t>Krabice KP 68</t>
  </si>
  <si>
    <t>Krabice KPR 68</t>
  </si>
  <si>
    <t>N - "LMD NSOLC4 LED + pikrogram IP44nouzové přisazené svítidlo pro značení úniku"</t>
  </si>
  <si>
    <t>30004</t>
  </si>
  <si>
    <t>lišta vkládací 20x40mm hranatá</t>
  </si>
  <si>
    <t>30014</t>
  </si>
  <si>
    <t>lišta vkládací 20x20mm</t>
  </si>
  <si>
    <t>30018</t>
  </si>
  <si>
    <t>lišta vkládací 40x40mm</t>
  </si>
  <si>
    <t>CYA   4mm2 zelenožlutý</t>
  </si>
  <si>
    <t>H07V-K   6mm2 zelenožlutý</t>
  </si>
  <si>
    <t>Kabel CXKH-R 3x1.5 mm2B2s1d0</t>
  </si>
  <si>
    <t>Kabel CXKH-R 3x2.5 mm2B2s1d0</t>
  </si>
  <si>
    <t>spínač velkoplošný 3553-06289</t>
  </si>
  <si>
    <t>C1 - LMD FA-22042711-PM, přisazené celo-opálové svítidlo LED 21W, 2800lm, 4000K, CRI80, IP65</t>
  </si>
  <si>
    <t>A3- "LMD RB.312463.002.1.790+ML3vestavné svítidlo do M600 s multidriverem – 4v."</t>
  </si>
  <si>
    <t>02</t>
  </si>
  <si>
    <t>Datová rozvodnice  DT 1.PP Xx</t>
  </si>
  <si>
    <t>Přepojení stávajících rozvodů</t>
  </si>
  <si>
    <t>210-301</t>
  </si>
  <si>
    <t>Rozvodnice KLV, pod omítku, plech.dveře, šroubová svorkovnice, řad 3, modulů 42</t>
  </si>
  <si>
    <t>210-302</t>
  </si>
  <si>
    <t>Záslepka pro výřezy 45mm (10TE) bílá plombovatelná</t>
  </si>
  <si>
    <t>210-303</t>
  </si>
  <si>
    <t>210-304</t>
  </si>
  <si>
    <t>Hlavní vypínač, 3-pól, In=25A</t>
  </si>
  <si>
    <t>210-305</t>
  </si>
  <si>
    <t>Svodič přepětí třídy T2 (II, C), modulový, 4pól, Un=460V</t>
  </si>
  <si>
    <t>210-306</t>
  </si>
  <si>
    <t>210-307</t>
  </si>
  <si>
    <t>210-308</t>
  </si>
  <si>
    <t>210-309</t>
  </si>
  <si>
    <t>210-310</t>
  </si>
  <si>
    <t>Zapojení rozvodnice, propojovací lišty, drátování, přípojnice atd.</t>
  </si>
  <si>
    <t>Přepojení rozvodů NN</t>
  </si>
  <si>
    <t>210020537V</t>
  </si>
  <si>
    <t>Podlahový kanál 250/48 dvoukomorový</t>
  </si>
  <si>
    <t>210020538V</t>
  </si>
  <si>
    <t>Montáž podhové krabice, vč. příslušenstvý učitel</t>
  </si>
  <si>
    <t>210020538V.</t>
  </si>
  <si>
    <t>Montáž podhové krabice, vč. příslušenstvý žáci</t>
  </si>
  <si>
    <t>zás.polozap./zapuštěné 10/16A 250V 2P+Z průb.mont. podl. krabice</t>
  </si>
  <si>
    <t>210111012.</t>
  </si>
  <si>
    <t>210111012..</t>
  </si>
  <si>
    <t>Datová jzásuvka  1/2xRJ45 cat. 6</t>
  </si>
  <si>
    <t>Zásuvka USB</t>
  </si>
  <si>
    <t>210111322V..</t>
  </si>
  <si>
    <t>CXKH-R  3x2.5 mm2 B2s1d0 750V (PU)</t>
  </si>
  <si>
    <t>215011367V</t>
  </si>
  <si>
    <t>Krabice KT 250</t>
  </si>
  <si>
    <t>Montáž přep. ochran. podl. krabice</t>
  </si>
  <si>
    <t>215995916V</t>
  </si>
  <si>
    <t>210201011</t>
  </si>
  <si>
    <t>DEMONTÁŽ 1x36W svít.zářiv.stropní s krytem</t>
  </si>
  <si>
    <t>Kabelový svazkový držák</t>
  </si>
  <si>
    <t>11513</t>
  </si>
  <si>
    <t>Zásuvka USB  - pod omítku do KPR</t>
  </si>
  <si>
    <t>Zásuvka pro připojení reproduktorůT</t>
  </si>
  <si>
    <t>11608..</t>
  </si>
  <si>
    <t>B1 - LMD RI FL1001-7DAWS840B0550 přisazené svítidlo lištového sběrnicového systému, DALI</t>
  </si>
  <si>
    <t>N2- "LMD C4-05-0203PN1400-Anouzové antipanické vestavné sv., area"</t>
  </si>
  <si>
    <t>11705</t>
  </si>
  <si>
    <t>11706</t>
  </si>
  <si>
    <t>Spojovací jazýček podlahového kanálu</t>
  </si>
  <si>
    <t>11707</t>
  </si>
  <si>
    <t>Svislý ohyb protahovací  díl  podlahový kanál</t>
  </si>
  <si>
    <t>11745</t>
  </si>
  <si>
    <t>Podlahová krabice vč. nosičů a příslušenství, povrch lino, 6x zásuvka 230V,4x 1xRJ45cat.6, 2 přep., ochrana, 2x zásuvka HDMI, 1x USB zásuvka</t>
  </si>
  <si>
    <t>11745.</t>
  </si>
  <si>
    <t>Podlahová krabice vč. nosičů a příslušenství, povrch lino, 6x zásuvka 230V,3x 1xRJ45cat.6, 1x přep., ochrana,</t>
  </si>
  <si>
    <t>H07V-K   4mm2 zelenožlutý</t>
  </si>
  <si>
    <t>CXKH-R  3x2.5 mm2 B2s1d0</t>
  </si>
  <si>
    <t>Kabel USB vč. koncovek 15m</t>
  </si>
  <si>
    <t>P2</t>
  </si>
  <si>
    <t>Přesun dodávek</t>
  </si>
  <si>
    <t>Přezbrojení stávající rozvodnice R-PC</t>
  </si>
  <si>
    <t>Datová rozvodnice R-PC</t>
  </si>
  <si>
    <t>měření metalické kabeláže</t>
  </si>
  <si>
    <t>Doprava dodávek</t>
  </si>
  <si>
    <t>Vtastní</t>
  </si>
  <si>
    <t>22</t>
  </si>
  <si>
    <t>Vysokokapacitní modulární opticky rozvaděč ve verzi 4U, obsahující šasi pro 12 modulu a vstupní organizér kabelu s moznosti rozšíření o vyvazovací panel 1U. Rozvaděč se skládá ze vstupního organizéru kabelu ve spodní části a prostoru pro moduly nad nim. Vstupní organizér slouží k nastupovaní kabelu a jejich rozvlákněni do jednotlivých modulu. Prostor pro moduly umožňuje instalaci 12 modulu, každý modul po 12 optických kontorech. Moduly je možné použít „Prázdné“ nebo „Osazené“. Prázdné moduly obsahuji základní tělo modulu připravené pro osazeni zvolenými koncovkami a pigtaily. Osazené moduly mohou být zcela nebo částečné osazeny adaptery optických konektoru, optickými pigtaily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</si>
</sst>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165" fontId="17" fillId="4" borderId="0" xfId="0" applyNumberFormat="1" applyFont="1" applyFill="1" applyAlignment="1" applyProtection="1">
      <alignment vertical="top" shrinkToFit="1"/>
      <protection locked="0"/>
    </xf>
    <xf numFmtId="49" fontId="17" fillId="0" borderId="0" xfId="0"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0" fillId="0" borderId="18" xfId="0" applyBorder="1" applyAlignment="1">
      <alignment vertical="top"/>
    </xf>
    <xf numFmtId="0" fontId="18" fillId="0" borderId="0" xfId="0" applyFont="1" applyAlignment="1">
      <alignment horizontal="left" vertical="top" wrapText="1"/>
    </xf>
    <xf numFmtId="0" fontId="18"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0" fillId="0" borderId="0" xfId="0" applyNumberFormat="1" applyAlignment="1">
      <alignment wrapText="1"/>
    </xf>
    <xf numFmtId="165" fontId="17" fillId="0" borderId="43" xfId="0" applyNumberFormat="1" applyFont="1" applyBorder="1" applyAlignment="1" applyProtection="1">
      <alignment vertical="top"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6" t="s">
        <v>39</v>
      </c>
      <c r="B2" s="196"/>
      <c r="C2" s="196"/>
      <c r="D2" s="196"/>
      <c r="E2" s="196"/>
      <c r="F2" s="196"/>
      <c r="G2" s="196"/>
    </row>
  </sheetData>
  <sheetProtection algorithmName="SHA-512" hashValue="MsU8yTTmg/ApfBZKWITvsxrkSVNi95qATJONxwC/M1W6JGXOYTWLUcsTCwHe7e63AU29tP9cpllxeuA1EQEgIw==" saltValue="4lsddO0qS+e1cCKeXiUpg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0"/>
  <sheetViews>
    <sheetView showGridLines="0" topLeftCell="B4"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2" t="s">
        <v>41</v>
      </c>
      <c r="C1" s="233"/>
      <c r="D1" s="233"/>
      <c r="E1" s="233"/>
      <c r="F1" s="233"/>
      <c r="G1" s="233"/>
      <c r="H1" s="233"/>
      <c r="I1" s="233"/>
      <c r="J1" s="234"/>
    </row>
    <row r="2" spans="1:15" ht="36" customHeight="1" x14ac:dyDescent="0.2">
      <c r="A2" s="2"/>
      <c r="B2" s="76" t="s">
        <v>22</v>
      </c>
      <c r="C2" s="77"/>
      <c r="D2" s="78" t="s">
        <v>43</v>
      </c>
      <c r="E2" s="238" t="s">
        <v>44</v>
      </c>
      <c r="F2" s="239"/>
      <c r="G2" s="239"/>
      <c r="H2" s="239"/>
      <c r="I2" s="239"/>
      <c r="J2" s="240"/>
      <c r="O2" s="1"/>
    </row>
    <row r="3" spans="1:15" ht="27" hidden="1" customHeight="1" x14ac:dyDescent="0.2">
      <c r="A3" s="2"/>
      <c r="B3" s="79"/>
      <c r="C3" s="77"/>
      <c r="D3" s="80"/>
      <c r="E3" s="241"/>
      <c r="F3" s="242"/>
      <c r="G3" s="242"/>
      <c r="H3" s="242"/>
      <c r="I3" s="242"/>
      <c r="J3" s="243"/>
    </row>
    <row r="4" spans="1:15" ht="23.25" customHeight="1" x14ac:dyDescent="0.2">
      <c r="A4" s="2"/>
      <c r="B4" s="81"/>
      <c r="C4" s="82"/>
      <c r="D4" s="83"/>
      <c r="E4" s="222"/>
      <c r="F4" s="222"/>
      <c r="G4" s="222"/>
      <c r="H4" s="222"/>
      <c r="I4" s="222"/>
      <c r="J4" s="223"/>
    </row>
    <row r="5" spans="1:15" ht="24" customHeight="1" x14ac:dyDescent="0.2">
      <c r="A5" s="2"/>
      <c r="B5" s="31" t="s">
        <v>42</v>
      </c>
      <c r="D5" s="226" t="s">
        <v>45</v>
      </c>
      <c r="E5" s="227"/>
      <c r="F5" s="227"/>
      <c r="G5" s="227"/>
      <c r="H5" s="18" t="s">
        <v>40</v>
      </c>
      <c r="I5" s="85" t="s">
        <v>49</v>
      </c>
      <c r="J5" s="8"/>
    </row>
    <row r="6" spans="1:15" ht="15.75" customHeight="1" x14ac:dyDescent="0.2">
      <c r="A6" s="2"/>
      <c r="B6" s="28"/>
      <c r="C6" s="55"/>
      <c r="D6" s="228" t="s">
        <v>46</v>
      </c>
      <c r="E6" s="229"/>
      <c r="F6" s="229"/>
      <c r="G6" s="229"/>
      <c r="H6" s="18" t="s">
        <v>34</v>
      </c>
      <c r="I6" s="22"/>
      <c r="J6" s="8"/>
    </row>
    <row r="7" spans="1:15" ht="15.75" customHeight="1" x14ac:dyDescent="0.2">
      <c r="A7" s="2"/>
      <c r="B7" s="29"/>
      <c r="C7" s="56"/>
      <c r="D7" s="84" t="s">
        <v>48</v>
      </c>
      <c r="E7" s="230" t="s">
        <v>47</v>
      </c>
      <c r="F7" s="231"/>
      <c r="G7" s="23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5"/>
      <c r="E11" s="245"/>
      <c r="F11" s="245"/>
      <c r="G11" s="245"/>
      <c r="H11" s="18" t="s">
        <v>40</v>
      </c>
      <c r="I11" s="86"/>
      <c r="J11" s="8"/>
    </row>
    <row r="12" spans="1:15" ht="15.75" customHeight="1" x14ac:dyDescent="0.2">
      <c r="A12" s="2"/>
      <c r="B12" s="28"/>
      <c r="C12" s="55"/>
      <c r="D12" s="221"/>
      <c r="E12" s="221"/>
      <c r="F12" s="221"/>
      <c r="G12" s="221"/>
      <c r="H12" s="18" t="s">
        <v>34</v>
      </c>
      <c r="I12" s="86"/>
      <c r="J12" s="8"/>
    </row>
    <row r="13" spans="1:15" ht="15.75" customHeight="1" x14ac:dyDescent="0.2">
      <c r="A13" s="2"/>
      <c r="B13" s="29"/>
      <c r="C13" s="56"/>
      <c r="D13" s="87"/>
      <c r="E13" s="224"/>
      <c r="F13" s="225"/>
      <c r="G13" s="22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4"/>
      <c r="F15" s="244"/>
      <c r="G15" s="246"/>
      <c r="H15" s="246"/>
      <c r="I15" s="246" t="s">
        <v>29</v>
      </c>
      <c r="J15" s="247"/>
    </row>
    <row r="16" spans="1:15" ht="23.25" customHeight="1" x14ac:dyDescent="0.2">
      <c r="A16" s="141" t="s">
        <v>24</v>
      </c>
      <c r="B16" s="38" t="s">
        <v>24</v>
      </c>
      <c r="C16" s="62"/>
      <c r="D16" s="63"/>
      <c r="E16" s="210"/>
      <c r="F16" s="211"/>
      <c r="G16" s="210"/>
      <c r="H16" s="211"/>
      <c r="I16" s="210">
        <f>SUMIF(F74:F106,A16,I74:I106)+SUMIF(F74:F106,"PSU",I74:I106)</f>
        <v>0</v>
      </c>
      <c r="J16" s="212"/>
    </row>
    <row r="17" spans="1:10" ht="23.25" customHeight="1" x14ac:dyDescent="0.2">
      <c r="A17" s="141" t="s">
        <v>25</v>
      </c>
      <c r="B17" s="38" t="s">
        <v>25</v>
      </c>
      <c r="C17" s="62"/>
      <c r="D17" s="63"/>
      <c r="E17" s="210"/>
      <c r="F17" s="211"/>
      <c r="G17" s="210"/>
      <c r="H17" s="211"/>
      <c r="I17" s="210">
        <f>SUMIF(F74:F106,A17,I74:I106)</f>
        <v>0</v>
      </c>
      <c r="J17" s="212"/>
    </row>
    <row r="18" spans="1:10" ht="23.25" customHeight="1" x14ac:dyDescent="0.2">
      <c r="A18" s="141" t="s">
        <v>26</v>
      </c>
      <c r="B18" s="38" t="s">
        <v>26</v>
      </c>
      <c r="C18" s="62"/>
      <c r="D18" s="63"/>
      <c r="E18" s="210"/>
      <c r="F18" s="211"/>
      <c r="G18" s="210"/>
      <c r="H18" s="211"/>
      <c r="I18" s="210">
        <f>SUMIF(F74:F106,A18,I74:I106)</f>
        <v>0</v>
      </c>
      <c r="J18" s="212"/>
    </row>
    <row r="19" spans="1:10" ht="23.25" customHeight="1" x14ac:dyDescent="0.2">
      <c r="A19" s="141" t="s">
        <v>159</v>
      </c>
      <c r="B19" s="38" t="s">
        <v>27</v>
      </c>
      <c r="C19" s="62"/>
      <c r="D19" s="63"/>
      <c r="E19" s="210"/>
      <c r="F19" s="211"/>
      <c r="G19" s="210"/>
      <c r="H19" s="211"/>
      <c r="I19" s="210">
        <f>SUMIF(F74:F106,A19,I74:I106)</f>
        <v>0</v>
      </c>
      <c r="J19" s="212"/>
    </row>
    <row r="20" spans="1:10" ht="23.25" customHeight="1" x14ac:dyDescent="0.2">
      <c r="A20" s="141" t="s">
        <v>160</v>
      </c>
      <c r="B20" s="38" t="s">
        <v>28</v>
      </c>
      <c r="C20" s="62"/>
      <c r="D20" s="63"/>
      <c r="E20" s="210"/>
      <c r="F20" s="211"/>
      <c r="G20" s="210"/>
      <c r="H20" s="211"/>
      <c r="I20" s="210">
        <f>SUMIF(F74:F106,A20,I74:I106)</f>
        <v>0</v>
      </c>
      <c r="J20" s="212"/>
    </row>
    <row r="21" spans="1:10" ht="23.25" customHeight="1" x14ac:dyDescent="0.2">
      <c r="A21" s="2"/>
      <c r="B21" s="48" t="s">
        <v>29</v>
      </c>
      <c r="C21" s="64"/>
      <c r="D21" s="65"/>
      <c r="E21" s="213"/>
      <c r="F21" s="248"/>
      <c r="G21" s="213"/>
      <c r="H21" s="248"/>
      <c r="I21" s="213">
        <f>SUM(I16:J20)</f>
        <v>0</v>
      </c>
      <c r="J21" s="214"/>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08">
        <f>ZakladDPHSniVypocet</f>
        <v>0</v>
      </c>
      <c r="H23" s="209"/>
      <c r="I23" s="209"/>
      <c r="J23" s="40" t="str">
        <f t="shared" ref="J23:J28" si="0">Mena</f>
        <v>CZK</v>
      </c>
    </row>
    <row r="24" spans="1:10" ht="23.25" customHeight="1" x14ac:dyDescent="0.2">
      <c r="A24" s="2">
        <f>(A23-INT(A23))*100</f>
        <v>0</v>
      </c>
      <c r="B24" s="38" t="s">
        <v>13</v>
      </c>
      <c r="C24" s="62"/>
      <c r="D24" s="63"/>
      <c r="E24" s="67">
        <f>SazbaDPH1</f>
        <v>12</v>
      </c>
      <c r="F24" s="39" t="s">
        <v>0</v>
      </c>
      <c r="G24" s="206">
        <f>A23</f>
        <v>0</v>
      </c>
      <c r="H24" s="207"/>
      <c r="I24" s="207"/>
      <c r="J24" s="40" t="str">
        <f t="shared" si="0"/>
        <v>CZK</v>
      </c>
    </row>
    <row r="25" spans="1:10" ht="23.25" customHeight="1" x14ac:dyDescent="0.2">
      <c r="A25" s="2">
        <f>ZakladDPHZakl*SazbaDPH2/100</f>
        <v>0</v>
      </c>
      <c r="B25" s="38" t="s">
        <v>14</v>
      </c>
      <c r="C25" s="62"/>
      <c r="D25" s="63"/>
      <c r="E25" s="67">
        <v>21</v>
      </c>
      <c r="F25" s="39" t="s">
        <v>0</v>
      </c>
      <c r="G25" s="208">
        <f>ZakladDPHZaklVypocet</f>
        <v>0</v>
      </c>
      <c r="H25" s="209"/>
      <c r="I25" s="209"/>
      <c r="J25" s="40" t="str">
        <f t="shared" si="0"/>
        <v>CZK</v>
      </c>
    </row>
    <row r="26" spans="1:10" ht="23.25" customHeight="1" x14ac:dyDescent="0.2">
      <c r="A26" s="2">
        <f>(A25-INT(A25))*100</f>
        <v>0</v>
      </c>
      <c r="B26" s="32" t="s">
        <v>15</v>
      </c>
      <c r="C26" s="68"/>
      <c r="D26" s="54"/>
      <c r="E26" s="69">
        <f>SazbaDPH2</f>
        <v>21</v>
      </c>
      <c r="F26" s="30" t="s">
        <v>0</v>
      </c>
      <c r="G26" s="235">
        <f>A25</f>
        <v>0</v>
      </c>
      <c r="H26" s="236"/>
      <c r="I26" s="236"/>
      <c r="J26" s="37" t="str">
        <f t="shared" si="0"/>
        <v>CZK</v>
      </c>
    </row>
    <row r="27" spans="1:10" ht="23.25" customHeight="1" thickBot="1" x14ac:dyDescent="0.25">
      <c r="A27" s="2">
        <f>ZakladDPHSni+DPHSni+ZakladDPHZakl+DPHZakl</f>
        <v>0</v>
      </c>
      <c r="B27" s="31" t="s">
        <v>4</v>
      </c>
      <c r="C27" s="70"/>
      <c r="D27" s="71"/>
      <c r="E27" s="70"/>
      <c r="F27" s="16"/>
      <c r="G27" s="237">
        <f>CenaCelkem-(ZakladDPHSni+DPHSni+ZakladDPHZakl+DPHZakl)</f>
        <v>0</v>
      </c>
      <c r="H27" s="237"/>
      <c r="I27" s="237"/>
      <c r="J27" s="41" t="str">
        <f t="shared" si="0"/>
        <v>CZK</v>
      </c>
    </row>
    <row r="28" spans="1:10" ht="27.75" hidden="1" customHeight="1" thickBot="1" x14ac:dyDescent="0.25">
      <c r="A28" s="2"/>
      <c r="B28" s="113" t="s">
        <v>23</v>
      </c>
      <c r="C28" s="114"/>
      <c r="D28" s="114"/>
      <c r="E28" s="115"/>
      <c r="F28" s="116"/>
      <c r="G28" s="216">
        <f>ZakladDPHSniVypocet+ZakladDPHZaklVypocet</f>
        <v>0</v>
      </c>
      <c r="H28" s="216"/>
      <c r="I28" s="216"/>
      <c r="J28" s="117" t="str">
        <f t="shared" si="0"/>
        <v>CZK</v>
      </c>
    </row>
    <row r="29" spans="1:10" ht="27.75" customHeight="1" thickBot="1" x14ac:dyDescent="0.25">
      <c r="A29" s="2">
        <f>(A27-INT(A27))*100</f>
        <v>0</v>
      </c>
      <c r="B29" s="113" t="s">
        <v>35</v>
      </c>
      <c r="C29" s="118"/>
      <c r="D29" s="118"/>
      <c r="E29" s="118"/>
      <c r="F29" s="119"/>
      <c r="G29" s="215">
        <f>A27</f>
        <v>0</v>
      </c>
      <c r="H29" s="215"/>
      <c r="I29" s="215"/>
      <c r="J29" s="120" t="s">
        <v>76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7"/>
      <c r="E34" s="218"/>
      <c r="G34" s="219"/>
      <c r="H34" s="220"/>
      <c r="I34" s="220"/>
      <c r="J34" s="25"/>
    </row>
    <row r="35" spans="1:10" ht="12.75" customHeight="1" x14ac:dyDescent="0.2">
      <c r="A35" s="2"/>
      <c r="B35" s="2"/>
      <c r="D35" s="205" t="s">
        <v>2</v>
      </c>
      <c r="E35" s="205"/>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50</v>
      </c>
      <c r="C39" s="200"/>
      <c r="D39" s="200"/>
      <c r="E39" s="200"/>
      <c r="F39" s="100">
        <f>'00 00A Naklady'!AE26+'01 D.1.1.1.1 Pol'!AE96+'01 D.1.1.1.2 Pol'!AE81+'01 D.1.1.3 Pol'!AE679+'01 D.1.1.4 Pol'!AE122+'01 D.1.4.1 Pol'!AE34+'01 D.1.4.2 Pol'!AE32+'01 D.1.4.3 Pol'!AE211+'01 D.1.4.4 Pol'!AE133+'01 D.1.4.5 Pol'!AE91</f>
        <v>0</v>
      </c>
      <c r="G39" s="101">
        <f>'00 00A Naklady'!AF26+'01 D.1.1.1.1 Pol'!AF96+'01 D.1.1.1.2 Pol'!AF81+'01 D.1.1.3 Pol'!AF679+'01 D.1.1.4 Pol'!AF122+'01 D.1.4.1 Pol'!AF34+'01 D.1.4.2 Pol'!AF32+'01 D.1.4.3 Pol'!AF211+'01 D.1.4.4 Pol'!AF133+'01 D.1.4.5 Pol'!AF91</f>
        <v>0</v>
      </c>
      <c r="H39" s="102">
        <f t="shared" ref="H39:H52" si="1">(F39*SazbaDPH1/100)+(G39*SazbaDPH2/100)</f>
        <v>0</v>
      </c>
      <c r="I39" s="102">
        <f>F39+G39+H39</f>
        <v>0</v>
      </c>
      <c r="J39" s="103" t="e">
        <f ca="1">IF(_xlfn.SINGLE(CenaCelkemVypocet)=0,"",I39/_xlfn.SINGLE(CenaCelkemVypocet)*100)</f>
        <v>#NAME?</v>
      </c>
    </row>
    <row r="40" spans="1:10" ht="25.5" customHeight="1" x14ac:dyDescent="0.2">
      <c r="A40" s="89">
        <v>2</v>
      </c>
      <c r="B40" s="104"/>
      <c r="C40" s="204" t="s">
        <v>51</v>
      </c>
      <c r="D40" s="204"/>
      <c r="E40" s="204"/>
      <c r="F40" s="105">
        <f>'00 00A Naklady'!AE26</f>
        <v>0</v>
      </c>
      <c r="G40" s="106">
        <f>'00 00A Naklady'!AF26</f>
        <v>0</v>
      </c>
      <c r="H40" s="106">
        <f t="shared" si="1"/>
        <v>0</v>
      </c>
      <c r="I40" s="106">
        <f>F40+G40+H40</f>
        <v>0</v>
      </c>
      <c r="J40" s="107" t="e">
        <f ca="1">IF(_xlfn.SINGLE(CenaCelkemVypocet)=0,"",I40/_xlfn.SINGLE(CenaCelkemVypocet)*100)</f>
        <v>#NAME?</v>
      </c>
    </row>
    <row r="41" spans="1:10" ht="25.5" customHeight="1" x14ac:dyDescent="0.2">
      <c r="A41" s="89">
        <v>3</v>
      </c>
      <c r="B41" s="108" t="s">
        <v>52</v>
      </c>
      <c r="C41" s="200" t="s">
        <v>53</v>
      </c>
      <c r="D41" s="200"/>
      <c r="E41" s="200"/>
      <c r="F41" s="109">
        <f>'00 00A Naklady'!AE26</f>
        <v>0</v>
      </c>
      <c r="G41" s="102">
        <f>'00 00A Naklady'!AF26</f>
        <v>0</v>
      </c>
      <c r="H41" s="102">
        <f t="shared" si="1"/>
        <v>0</v>
      </c>
      <c r="I41" s="102">
        <f>F41+G41+H41</f>
        <v>0</v>
      </c>
      <c r="J41" s="103" t="e">
        <f ca="1">IF(_xlfn.SINGLE(CenaCelkemVypocet)=0,"",I41/_xlfn.SINGLE(CenaCelkemVypocet)*100)</f>
        <v>#NAME?</v>
      </c>
    </row>
    <row r="42" spans="1:10" ht="25.5" customHeight="1" x14ac:dyDescent="0.2">
      <c r="A42" s="89">
        <v>2</v>
      </c>
      <c r="B42" s="104"/>
      <c r="C42" s="204" t="s">
        <v>54</v>
      </c>
      <c r="D42" s="204"/>
      <c r="E42" s="204"/>
      <c r="F42" s="105"/>
      <c r="G42" s="106"/>
      <c r="H42" s="106">
        <f t="shared" si="1"/>
        <v>0</v>
      </c>
      <c r="I42" s="106"/>
      <c r="J42" s="107"/>
    </row>
    <row r="43" spans="1:10" ht="25.5" customHeight="1" x14ac:dyDescent="0.2">
      <c r="A43" s="89">
        <v>2</v>
      </c>
      <c r="B43" s="104" t="s">
        <v>55</v>
      </c>
      <c r="C43" s="204" t="s">
        <v>56</v>
      </c>
      <c r="D43" s="204"/>
      <c r="E43" s="204"/>
      <c r="F43" s="105">
        <f>'01 D.1.1.1.1 Pol'!AE96+'01 D.1.1.1.2 Pol'!AE81+'01 D.1.1.3 Pol'!AE679+'01 D.1.1.4 Pol'!AE122+'01 D.1.4.1 Pol'!AE34+'01 D.1.4.2 Pol'!AE32+'01 D.1.4.3 Pol'!AE211+'01 D.1.4.4 Pol'!AE133+'01 D.1.4.5 Pol'!AE91</f>
        <v>0</v>
      </c>
      <c r="G43" s="106">
        <f>'01 D.1.1.1.1 Pol'!AF96+'01 D.1.1.1.2 Pol'!AF81+'01 D.1.1.3 Pol'!AF679+'01 D.1.1.4 Pol'!AF122+'01 D.1.4.1 Pol'!AF34+'01 D.1.4.2 Pol'!AF32+'01 D.1.4.3 Pol'!AF211+'01 D.1.4.4 Pol'!AF133+'01 D.1.4.5 Pol'!AF91</f>
        <v>0</v>
      </c>
      <c r="H43" s="106">
        <f t="shared" si="1"/>
        <v>0</v>
      </c>
      <c r="I43" s="106">
        <f t="shared" ref="I43:I52" si="2">F43+G43+H43</f>
        <v>0</v>
      </c>
      <c r="J43" s="107" t="e">
        <f ca="1">IF(_xlfn.SINGLE(CenaCelkemVypocet)=0,"",I43/_xlfn.SINGLE(CenaCelkemVypocet)*100)</f>
        <v>#NAME?</v>
      </c>
    </row>
    <row r="44" spans="1:10" ht="25.5" customHeight="1" x14ac:dyDescent="0.2">
      <c r="A44" s="89">
        <v>3</v>
      </c>
      <c r="B44" s="108" t="s">
        <v>57</v>
      </c>
      <c r="C44" s="200" t="s">
        <v>58</v>
      </c>
      <c r="D44" s="200"/>
      <c r="E44" s="200"/>
      <c r="F44" s="109">
        <f>'01 D.1.1.1.1 Pol'!AE96</f>
        <v>0</v>
      </c>
      <c r="G44" s="102">
        <f>'01 D.1.1.1.1 Pol'!AF96</f>
        <v>0</v>
      </c>
      <c r="H44" s="102">
        <f t="shared" si="1"/>
        <v>0</v>
      </c>
      <c r="I44" s="102">
        <f t="shared" si="2"/>
        <v>0</v>
      </c>
      <c r="J44" s="103" t="e">
        <f ca="1">IF(_xlfn.SINGLE(CenaCelkemVypocet)=0,"",I44/_xlfn.SINGLE(CenaCelkemVypocet)*100)</f>
        <v>#NAME?</v>
      </c>
    </row>
    <row r="45" spans="1:10" ht="25.5" customHeight="1" x14ac:dyDescent="0.2">
      <c r="A45" s="89">
        <v>3</v>
      </c>
      <c r="B45" s="108" t="s">
        <v>59</v>
      </c>
      <c r="C45" s="200" t="s">
        <v>60</v>
      </c>
      <c r="D45" s="200"/>
      <c r="E45" s="200"/>
      <c r="F45" s="109">
        <f>'01 D.1.1.1.2 Pol'!AE81</f>
        <v>0</v>
      </c>
      <c r="G45" s="102">
        <f>'01 D.1.1.1.2 Pol'!AF81</f>
        <v>0</v>
      </c>
      <c r="H45" s="102">
        <f t="shared" si="1"/>
        <v>0</v>
      </c>
      <c r="I45" s="102">
        <f t="shared" si="2"/>
        <v>0</v>
      </c>
      <c r="J45" s="103" t="e">
        <f ca="1">IF(_xlfn.SINGLE(CenaCelkemVypocet)=0,"",I45/_xlfn.SINGLE(CenaCelkemVypocet)*100)</f>
        <v>#NAME?</v>
      </c>
    </row>
    <row r="46" spans="1:10" ht="25.5" customHeight="1" x14ac:dyDescent="0.2">
      <c r="A46" s="89">
        <v>3</v>
      </c>
      <c r="B46" s="108" t="s">
        <v>61</v>
      </c>
      <c r="C46" s="200" t="s">
        <v>62</v>
      </c>
      <c r="D46" s="200"/>
      <c r="E46" s="200"/>
      <c r="F46" s="109">
        <f>'01 D.1.1.3 Pol'!AE679</f>
        <v>0</v>
      </c>
      <c r="G46" s="102">
        <f>'01 D.1.1.3 Pol'!AF679</f>
        <v>0</v>
      </c>
      <c r="H46" s="102">
        <f t="shared" si="1"/>
        <v>0</v>
      </c>
      <c r="I46" s="102">
        <f t="shared" si="2"/>
        <v>0</v>
      </c>
      <c r="J46" s="103" t="e">
        <f ca="1">IF(_xlfn.SINGLE(CenaCelkemVypocet)=0,"",I46/_xlfn.SINGLE(CenaCelkemVypocet)*100)</f>
        <v>#NAME?</v>
      </c>
    </row>
    <row r="47" spans="1:10" ht="25.5" customHeight="1" x14ac:dyDescent="0.2">
      <c r="A47" s="89">
        <v>3</v>
      </c>
      <c r="B47" s="108" t="s">
        <v>63</v>
      </c>
      <c r="C47" s="200" t="s">
        <v>64</v>
      </c>
      <c r="D47" s="200"/>
      <c r="E47" s="200"/>
      <c r="F47" s="109">
        <f>'01 D.1.1.4 Pol'!AE122</f>
        <v>0</v>
      </c>
      <c r="G47" s="102">
        <f>'01 D.1.1.4 Pol'!AF122</f>
        <v>0</v>
      </c>
      <c r="H47" s="102">
        <f t="shared" si="1"/>
        <v>0</v>
      </c>
      <c r="I47" s="102">
        <f t="shared" si="2"/>
        <v>0</v>
      </c>
      <c r="J47" s="103" t="e">
        <f ca="1">IF(_xlfn.SINGLE(CenaCelkemVypocet)=0,"",I47/_xlfn.SINGLE(CenaCelkemVypocet)*100)</f>
        <v>#NAME?</v>
      </c>
    </row>
    <row r="48" spans="1:10" ht="25.5" customHeight="1" x14ac:dyDescent="0.2">
      <c r="A48" s="89">
        <v>3</v>
      </c>
      <c r="B48" s="108" t="s">
        <v>65</v>
      </c>
      <c r="C48" s="200" t="s">
        <v>66</v>
      </c>
      <c r="D48" s="200"/>
      <c r="E48" s="200"/>
      <c r="F48" s="109">
        <f>'01 D.1.4.1 Pol'!AE34</f>
        <v>0</v>
      </c>
      <c r="G48" s="102">
        <f>'01 D.1.4.1 Pol'!AF34</f>
        <v>0</v>
      </c>
      <c r="H48" s="102">
        <f t="shared" si="1"/>
        <v>0</v>
      </c>
      <c r="I48" s="102">
        <f t="shared" si="2"/>
        <v>0</v>
      </c>
      <c r="J48" s="103" t="e">
        <f ca="1">IF(_xlfn.SINGLE(CenaCelkemVypocet)=0,"",I48/_xlfn.SINGLE(CenaCelkemVypocet)*100)</f>
        <v>#NAME?</v>
      </c>
    </row>
    <row r="49" spans="1:52" ht="25.5" customHeight="1" x14ac:dyDescent="0.2">
      <c r="A49" s="89">
        <v>3</v>
      </c>
      <c r="B49" s="108" t="s">
        <v>67</v>
      </c>
      <c r="C49" s="200" t="s">
        <v>68</v>
      </c>
      <c r="D49" s="200"/>
      <c r="E49" s="200"/>
      <c r="F49" s="109">
        <f>'01 D.1.4.2 Pol'!AE32</f>
        <v>0</v>
      </c>
      <c r="G49" s="102">
        <f>'01 D.1.4.2 Pol'!AF32</f>
        <v>0</v>
      </c>
      <c r="H49" s="102">
        <f t="shared" si="1"/>
        <v>0</v>
      </c>
      <c r="I49" s="102">
        <f t="shared" si="2"/>
        <v>0</v>
      </c>
      <c r="J49" s="103" t="e">
        <f ca="1">IF(_xlfn.SINGLE(CenaCelkemVypocet)=0,"",I49/_xlfn.SINGLE(CenaCelkemVypocet)*100)</f>
        <v>#NAME?</v>
      </c>
    </row>
    <row r="50" spans="1:52" ht="25.5" customHeight="1" x14ac:dyDescent="0.2">
      <c r="A50" s="89">
        <v>3</v>
      </c>
      <c r="B50" s="108" t="s">
        <v>69</v>
      </c>
      <c r="C50" s="200" t="s">
        <v>70</v>
      </c>
      <c r="D50" s="200"/>
      <c r="E50" s="200"/>
      <c r="F50" s="109">
        <f>'01 D.1.4.3 Pol'!AE211</f>
        <v>0</v>
      </c>
      <c r="G50" s="102">
        <f>'01 D.1.4.3 Pol'!AF211</f>
        <v>0</v>
      </c>
      <c r="H50" s="102">
        <f t="shared" si="1"/>
        <v>0</v>
      </c>
      <c r="I50" s="102">
        <f t="shared" si="2"/>
        <v>0</v>
      </c>
      <c r="J50" s="103" t="e">
        <f ca="1">IF(_xlfn.SINGLE(CenaCelkemVypocet)=0,"",I50/_xlfn.SINGLE(CenaCelkemVypocet)*100)</f>
        <v>#NAME?</v>
      </c>
    </row>
    <row r="51" spans="1:52" ht="25.5" customHeight="1" x14ac:dyDescent="0.2">
      <c r="A51" s="89">
        <v>3</v>
      </c>
      <c r="B51" s="108" t="s">
        <v>71</v>
      </c>
      <c r="C51" s="200" t="s">
        <v>72</v>
      </c>
      <c r="D51" s="200"/>
      <c r="E51" s="200"/>
      <c r="F51" s="109">
        <f>'01 D.1.4.4 Pol'!AE133</f>
        <v>0</v>
      </c>
      <c r="G51" s="102">
        <f>'01 D.1.4.4 Pol'!AF133</f>
        <v>0</v>
      </c>
      <c r="H51" s="102">
        <f t="shared" si="1"/>
        <v>0</v>
      </c>
      <c r="I51" s="102">
        <f t="shared" si="2"/>
        <v>0</v>
      </c>
      <c r="J51" s="103" t="e">
        <f ca="1">IF(_xlfn.SINGLE(CenaCelkemVypocet)=0,"",I51/_xlfn.SINGLE(CenaCelkemVypocet)*100)</f>
        <v>#NAME?</v>
      </c>
    </row>
    <row r="52" spans="1:52" ht="25.5" customHeight="1" x14ac:dyDescent="0.2">
      <c r="A52" s="89">
        <v>3</v>
      </c>
      <c r="B52" s="108" t="s">
        <v>73</v>
      </c>
      <c r="C52" s="200" t="s">
        <v>74</v>
      </c>
      <c r="D52" s="200"/>
      <c r="E52" s="200"/>
      <c r="F52" s="109">
        <f>'01 D.1.4.5 Pol'!AE91</f>
        <v>0</v>
      </c>
      <c r="G52" s="102">
        <f>'01 D.1.4.5 Pol'!AF91</f>
        <v>0</v>
      </c>
      <c r="H52" s="102">
        <f t="shared" si="1"/>
        <v>0</v>
      </c>
      <c r="I52" s="102">
        <f t="shared" si="2"/>
        <v>0</v>
      </c>
      <c r="J52" s="103" t="e">
        <f ca="1">IF(_xlfn.SINGLE(CenaCelkemVypocet)=0,"",I52/_xlfn.SINGLE(CenaCelkemVypocet)*100)</f>
        <v>#NAME?</v>
      </c>
    </row>
    <row r="53" spans="1:52" ht="25.5" customHeight="1" x14ac:dyDescent="0.2">
      <c r="A53" s="89"/>
      <c r="B53" s="201" t="s">
        <v>75</v>
      </c>
      <c r="C53" s="202"/>
      <c r="D53" s="202"/>
      <c r="E53" s="203"/>
      <c r="F53" s="110">
        <f>SUMIF(A39:A52,"=1",F39:F52)</f>
        <v>0</v>
      </c>
      <c r="G53" s="111">
        <f>SUMIF(A39:A52,"=1",G39:G52)</f>
        <v>0</v>
      </c>
      <c r="H53" s="111">
        <f>SUMIF(A39:A52,"=1",H39:H52)</f>
        <v>0</v>
      </c>
      <c r="I53" s="111">
        <f>SUMIF(A39:A52,"=1",I39:I52)</f>
        <v>0</v>
      </c>
      <c r="J53" s="112" t="e">
        <f ca="1">SUMIF(A39:A52,"=1",J39:J52)</f>
        <v>#NAME?</v>
      </c>
    </row>
    <row r="55" spans="1:52" x14ac:dyDescent="0.2">
      <c r="A55" t="s">
        <v>77</v>
      </c>
      <c r="B55" t="s">
        <v>78</v>
      </c>
    </row>
    <row r="56" spans="1:52" x14ac:dyDescent="0.2">
      <c r="B56" s="199" t="s">
        <v>79</v>
      </c>
      <c r="C56" s="199"/>
      <c r="D56" s="199"/>
      <c r="E56" s="199"/>
      <c r="F56" s="199"/>
      <c r="G56" s="199"/>
      <c r="H56" s="199"/>
      <c r="I56" s="199"/>
      <c r="J56" s="199"/>
      <c r="AZ56" s="121" t="str">
        <f>B56</f>
        <v>Popis stavby: 050179 - Rekonstrukce havarijního stavu elektroinstalace IV. etapa, stavební úpravy 3NP</v>
      </c>
    </row>
    <row r="57" spans="1:52" x14ac:dyDescent="0.2">
      <c r="A57" t="s">
        <v>80</v>
      </c>
      <c r="B57" t="s">
        <v>81</v>
      </c>
    </row>
    <row r="58" spans="1:52" x14ac:dyDescent="0.2">
      <c r="A58" t="s">
        <v>82</v>
      </c>
      <c r="B58" t="s">
        <v>83</v>
      </c>
    </row>
    <row r="59" spans="1:52" x14ac:dyDescent="0.2">
      <c r="A59" t="s">
        <v>80</v>
      </c>
      <c r="B59" t="s">
        <v>84</v>
      </c>
    </row>
    <row r="60" spans="1:52" x14ac:dyDescent="0.2">
      <c r="A60" t="s">
        <v>82</v>
      </c>
      <c r="B60" t="s">
        <v>85</v>
      </c>
    </row>
    <row r="61" spans="1:52" x14ac:dyDescent="0.2">
      <c r="A61" t="s">
        <v>82</v>
      </c>
      <c r="B61" t="s">
        <v>86</v>
      </c>
    </row>
    <row r="62" spans="1:52" x14ac:dyDescent="0.2">
      <c r="A62" t="s">
        <v>82</v>
      </c>
      <c r="B62" t="s">
        <v>87</v>
      </c>
    </row>
    <row r="63" spans="1:52" x14ac:dyDescent="0.2">
      <c r="A63" t="s">
        <v>82</v>
      </c>
      <c r="B63" t="s">
        <v>88</v>
      </c>
    </row>
    <row r="64" spans="1:52" x14ac:dyDescent="0.2">
      <c r="A64" t="s">
        <v>82</v>
      </c>
      <c r="B64" t="s">
        <v>89</v>
      </c>
    </row>
    <row r="65" spans="1:10" x14ac:dyDescent="0.2">
      <c r="A65" t="s">
        <v>82</v>
      </c>
      <c r="B65" t="s">
        <v>90</v>
      </c>
    </row>
    <row r="66" spans="1:10" x14ac:dyDescent="0.2">
      <c r="A66" t="s">
        <v>82</v>
      </c>
      <c r="B66" t="s">
        <v>91</v>
      </c>
    </row>
    <row r="67" spans="1:10" x14ac:dyDescent="0.2">
      <c r="A67" t="s">
        <v>82</v>
      </c>
      <c r="B67" t="s">
        <v>92</v>
      </c>
    </row>
    <row r="68" spans="1:10" x14ac:dyDescent="0.2">
      <c r="A68" t="s">
        <v>82</v>
      </c>
      <c r="B68" t="s">
        <v>93</v>
      </c>
    </row>
    <row r="71" spans="1:10" ht="15.75" x14ac:dyDescent="0.25">
      <c r="B71" s="122" t="s">
        <v>94</v>
      </c>
    </row>
    <row r="73" spans="1:10" ht="25.5" customHeight="1" x14ac:dyDescent="0.2">
      <c r="A73" s="124"/>
      <c r="B73" s="127" t="s">
        <v>17</v>
      </c>
      <c r="C73" s="127" t="s">
        <v>5</v>
      </c>
      <c r="D73" s="128"/>
      <c r="E73" s="128"/>
      <c r="F73" s="129" t="s">
        <v>95</v>
      </c>
      <c r="G73" s="129"/>
      <c r="H73" s="129"/>
      <c r="I73" s="129" t="s">
        <v>29</v>
      </c>
      <c r="J73" s="129" t="s">
        <v>0</v>
      </c>
    </row>
    <row r="74" spans="1:10" ht="36.75" customHeight="1" x14ac:dyDescent="0.2">
      <c r="A74" s="125"/>
      <c r="B74" s="130" t="s">
        <v>96</v>
      </c>
      <c r="C74" s="197" t="s">
        <v>97</v>
      </c>
      <c r="D74" s="198"/>
      <c r="E74" s="198"/>
      <c r="F74" s="137" t="s">
        <v>24</v>
      </c>
      <c r="G74" s="138"/>
      <c r="H74" s="138"/>
      <c r="I74" s="138">
        <f>'01 D.1.1.3 Pol'!G8</f>
        <v>0</v>
      </c>
      <c r="J74" s="134" t="str">
        <f>IF(I107=0,"",I74/I107*100)</f>
        <v/>
      </c>
    </row>
    <row r="75" spans="1:10" ht="36.75" customHeight="1" x14ac:dyDescent="0.2">
      <c r="A75" s="125"/>
      <c r="B75" s="130" t="s">
        <v>98</v>
      </c>
      <c r="C75" s="197" t="s">
        <v>99</v>
      </c>
      <c r="D75" s="198"/>
      <c r="E75" s="198"/>
      <c r="F75" s="137" t="s">
        <v>24</v>
      </c>
      <c r="G75" s="138"/>
      <c r="H75" s="138"/>
      <c r="I75" s="138">
        <f>'01 D.1.1.3 Pol'!G27</f>
        <v>0</v>
      </c>
      <c r="J75" s="134" t="str">
        <f>IF(I107=0,"",I75/I107*100)</f>
        <v/>
      </c>
    </row>
    <row r="76" spans="1:10" ht="36.75" customHeight="1" x14ac:dyDescent="0.2">
      <c r="A76" s="125"/>
      <c r="B76" s="130" t="s">
        <v>100</v>
      </c>
      <c r="C76" s="197" t="s">
        <v>101</v>
      </c>
      <c r="D76" s="198"/>
      <c r="E76" s="198"/>
      <c r="F76" s="137" t="s">
        <v>24</v>
      </c>
      <c r="G76" s="138"/>
      <c r="H76" s="138"/>
      <c r="I76" s="138">
        <f>'01 D.1.1.3 Pol'!G41+'01 D.1.1.4 Pol'!G8</f>
        <v>0</v>
      </c>
      <c r="J76" s="134" t="str">
        <f>IF(I107=0,"",I76/I107*100)</f>
        <v/>
      </c>
    </row>
    <row r="77" spans="1:10" ht="36.75" customHeight="1" x14ac:dyDescent="0.2">
      <c r="A77" s="125"/>
      <c r="B77" s="130" t="s">
        <v>102</v>
      </c>
      <c r="C77" s="197" t="s">
        <v>103</v>
      </c>
      <c r="D77" s="198"/>
      <c r="E77" s="198"/>
      <c r="F77" s="137" t="s">
        <v>24</v>
      </c>
      <c r="G77" s="138"/>
      <c r="H77" s="138"/>
      <c r="I77" s="138">
        <f>'01 D.1.1.1.1 Pol'!G8+'01 D.1.1.3 Pol'!G66+'01 D.1.1.4 Pol'!G16</f>
        <v>0</v>
      </c>
      <c r="J77" s="134" t="str">
        <f>IF(I107=0,"",I77/I107*100)</f>
        <v/>
      </c>
    </row>
    <row r="78" spans="1:10" ht="36.75" customHeight="1" x14ac:dyDescent="0.2">
      <c r="A78" s="125"/>
      <c r="B78" s="130" t="s">
        <v>104</v>
      </c>
      <c r="C78" s="197" t="s">
        <v>105</v>
      </c>
      <c r="D78" s="198"/>
      <c r="E78" s="198"/>
      <c r="F78" s="137" t="s">
        <v>24</v>
      </c>
      <c r="G78" s="138"/>
      <c r="H78" s="138"/>
      <c r="I78" s="138">
        <f>'01 D.1.1.1.1 Pol'!G17+'01 D.1.1.3 Pol'!G75+'01 D.1.1.4 Pol'!G21</f>
        <v>0</v>
      </c>
      <c r="J78" s="134" t="str">
        <f>IF(I107=0,"",I78/I107*100)</f>
        <v/>
      </c>
    </row>
    <row r="79" spans="1:10" ht="36.75" customHeight="1" x14ac:dyDescent="0.2">
      <c r="A79" s="125"/>
      <c r="B79" s="130" t="s">
        <v>106</v>
      </c>
      <c r="C79" s="197" t="s">
        <v>107</v>
      </c>
      <c r="D79" s="198"/>
      <c r="E79" s="198"/>
      <c r="F79" s="137" t="s">
        <v>24</v>
      </c>
      <c r="G79" s="138"/>
      <c r="H79" s="138"/>
      <c r="I79" s="138">
        <f>'01 D.1.1.1.2 Pol'!G8</f>
        <v>0</v>
      </c>
      <c r="J79" s="134" t="str">
        <f>IF(I107=0,"",I79/I107*100)</f>
        <v/>
      </c>
    </row>
    <row r="80" spans="1:10" ht="36.75" customHeight="1" x14ac:dyDescent="0.2">
      <c r="A80" s="125"/>
      <c r="B80" s="130" t="s">
        <v>108</v>
      </c>
      <c r="C80" s="197" t="s">
        <v>109</v>
      </c>
      <c r="D80" s="198"/>
      <c r="E80" s="198"/>
      <c r="F80" s="137" t="s">
        <v>24</v>
      </c>
      <c r="G80" s="138"/>
      <c r="H80" s="138"/>
      <c r="I80" s="138">
        <f>'01 D.1.1.3 Pol'!G168</f>
        <v>0</v>
      </c>
      <c r="J80" s="134" t="str">
        <f>IF(I107=0,"",I80/I107*100)</f>
        <v/>
      </c>
    </row>
    <row r="81" spans="1:10" ht="36.75" customHeight="1" x14ac:dyDescent="0.2">
      <c r="A81" s="125"/>
      <c r="B81" s="130" t="s">
        <v>110</v>
      </c>
      <c r="C81" s="197" t="s">
        <v>111</v>
      </c>
      <c r="D81" s="198"/>
      <c r="E81" s="198"/>
      <c r="F81" s="137" t="s">
        <v>24</v>
      </c>
      <c r="G81" s="138"/>
      <c r="H81" s="138"/>
      <c r="I81" s="138">
        <f>'01 D.1.1.1.2 Pol'!G24</f>
        <v>0</v>
      </c>
      <c r="J81" s="134" t="str">
        <f>IF(I107=0,"",I81/I107*100)</f>
        <v/>
      </c>
    </row>
    <row r="82" spans="1:10" ht="36.75" customHeight="1" x14ac:dyDescent="0.2">
      <c r="A82" s="125"/>
      <c r="B82" s="130" t="s">
        <v>112</v>
      </c>
      <c r="C82" s="197" t="s">
        <v>113</v>
      </c>
      <c r="D82" s="198"/>
      <c r="E82" s="198"/>
      <c r="F82" s="137" t="s">
        <v>24</v>
      </c>
      <c r="G82" s="138"/>
      <c r="H82" s="138"/>
      <c r="I82" s="138">
        <f>'01 D.1.1.1.1 Pol'!G43+'01 D.1.1.3 Pol'!G199+'01 D.1.1.4 Pol'!G38</f>
        <v>0</v>
      </c>
      <c r="J82" s="134" t="str">
        <f>IF(I107=0,"",I82/I107*100)</f>
        <v/>
      </c>
    </row>
    <row r="83" spans="1:10" ht="36.75" customHeight="1" x14ac:dyDescent="0.2">
      <c r="A83" s="125"/>
      <c r="B83" s="130" t="s">
        <v>114</v>
      </c>
      <c r="C83" s="197" t="s">
        <v>115</v>
      </c>
      <c r="D83" s="198"/>
      <c r="E83" s="198"/>
      <c r="F83" s="137" t="s">
        <v>24</v>
      </c>
      <c r="G83" s="138"/>
      <c r="H83" s="138"/>
      <c r="I83" s="138">
        <f>'01 D.1.1.1.1 Pol'!G45+'01 D.1.1.1.2 Pol'!G27+'01 D.1.1.3 Pol'!G214+'01 D.1.1.4 Pol'!G40</f>
        <v>0</v>
      </c>
      <c r="J83" s="134" t="str">
        <f>IF(I107=0,"",I83/I107*100)</f>
        <v/>
      </c>
    </row>
    <row r="84" spans="1:10" ht="36.75" customHeight="1" x14ac:dyDescent="0.2">
      <c r="A84" s="125"/>
      <c r="B84" s="130" t="s">
        <v>116</v>
      </c>
      <c r="C84" s="197" t="s">
        <v>117</v>
      </c>
      <c r="D84" s="198"/>
      <c r="E84" s="198"/>
      <c r="F84" s="137" t="s">
        <v>24</v>
      </c>
      <c r="G84" s="138"/>
      <c r="H84" s="138"/>
      <c r="I84" s="138">
        <f>'01 D.1.1.1.2 Pol'!G29+'01 D.1.1.3 Pol'!G257+'01 D.1.1.4 Pol'!G42</f>
        <v>0</v>
      </c>
      <c r="J84" s="134" t="str">
        <f>IF(I107=0,"",I84/I107*100)</f>
        <v/>
      </c>
    </row>
    <row r="85" spans="1:10" ht="36.75" customHeight="1" x14ac:dyDescent="0.2">
      <c r="A85" s="125"/>
      <c r="B85" s="130" t="s">
        <v>118</v>
      </c>
      <c r="C85" s="197" t="s">
        <v>119</v>
      </c>
      <c r="D85" s="198"/>
      <c r="E85" s="198"/>
      <c r="F85" s="137" t="s">
        <v>24</v>
      </c>
      <c r="G85" s="138"/>
      <c r="H85" s="138"/>
      <c r="I85" s="138">
        <f>'01 D.1.1.1.1 Pol'!G51+'01 D.1.1.1.2 Pol'!G45+'01 D.1.1.3 Pol'!G323+'01 D.1.1.4 Pol'!G50</f>
        <v>0</v>
      </c>
      <c r="J85" s="134" t="str">
        <f>IF(I107=0,"",I85/I107*100)</f>
        <v/>
      </c>
    </row>
    <row r="86" spans="1:10" ht="36.75" customHeight="1" x14ac:dyDescent="0.2">
      <c r="A86" s="125"/>
      <c r="B86" s="130" t="s">
        <v>120</v>
      </c>
      <c r="C86" s="197" t="s">
        <v>121</v>
      </c>
      <c r="D86" s="198"/>
      <c r="E86" s="198"/>
      <c r="F86" s="137" t="s">
        <v>25</v>
      </c>
      <c r="G86" s="138"/>
      <c r="H86" s="138"/>
      <c r="I86" s="138">
        <f>'01 D.1.1.3 Pol'!G328</f>
        <v>0</v>
      </c>
      <c r="J86" s="134" t="str">
        <f>IF(I107=0,"",I86/I107*100)</f>
        <v/>
      </c>
    </row>
    <row r="87" spans="1:10" ht="36.75" customHeight="1" x14ac:dyDescent="0.2">
      <c r="A87" s="125"/>
      <c r="B87" s="130" t="s">
        <v>122</v>
      </c>
      <c r="C87" s="197" t="s">
        <v>123</v>
      </c>
      <c r="D87" s="198"/>
      <c r="E87" s="198"/>
      <c r="F87" s="137" t="s">
        <v>25</v>
      </c>
      <c r="G87" s="138"/>
      <c r="H87" s="138"/>
      <c r="I87" s="138">
        <f>'01 D.1.1.3 Pol'!G338</f>
        <v>0</v>
      </c>
      <c r="J87" s="134" t="str">
        <f>IF(I107=0,"",I87/I107*100)</f>
        <v/>
      </c>
    </row>
    <row r="88" spans="1:10" ht="36.75" customHeight="1" x14ac:dyDescent="0.2">
      <c r="A88" s="125"/>
      <c r="B88" s="130" t="s">
        <v>124</v>
      </c>
      <c r="C88" s="197" t="s">
        <v>125</v>
      </c>
      <c r="D88" s="198"/>
      <c r="E88" s="198"/>
      <c r="F88" s="137" t="s">
        <v>25</v>
      </c>
      <c r="G88" s="138"/>
      <c r="H88" s="138"/>
      <c r="I88" s="138">
        <f>'01 D.1.1.3 Pol'!G351</f>
        <v>0</v>
      </c>
      <c r="J88" s="134" t="str">
        <f>IF(I107=0,"",I88/I107*100)</f>
        <v/>
      </c>
    </row>
    <row r="89" spans="1:10" ht="36.75" customHeight="1" x14ac:dyDescent="0.2">
      <c r="A89" s="125"/>
      <c r="B89" s="130" t="s">
        <v>126</v>
      </c>
      <c r="C89" s="197" t="s">
        <v>127</v>
      </c>
      <c r="D89" s="198"/>
      <c r="E89" s="198"/>
      <c r="F89" s="137" t="s">
        <v>25</v>
      </c>
      <c r="G89" s="138"/>
      <c r="H89" s="138"/>
      <c r="I89" s="138">
        <f>'01 D.1.1.3 Pol'!G364+'01 D.1.1.4 Pol'!G55</f>
        <v>0</v>
      </c>
      <c r="J89" s="134" t="str">
        <f>IF(I107=0,"",I89/I107*100)</f>
        <v/>
      </c>
    </row>
    <row r="90" spans="1:10" ht="36.75" customHeight="1" x14ac:dyDescent="0.2">
      <c r="A90" s="125"/>
      <c r="B90" s="130" t="s">
        <v>128</v>
      </c>
      <c r="C90" s="197" t="s">
        <v>129</v>
      </c>
      <c r="D90" s="198"/>
      <c r="E90" s="198"/>
      <c r="F90" s="137" t="s">
        <v>25</v>
      </c>
      <c r="G90" s="138"/>
      <c r="H90" s="138"/>
      <c r="I90" s="138">
        <f>'01 D.1.1.3 Pol'!G423</f>
        <v>0</v>
      </c>
      <c r="J90" s="134" t="str">
        <f>IF(I107=0,"",I90/I107*100)</f>
        <v/>
      </c>
    </row>
    <row r="91" spans="1:10" ht="36.75" customHeight="1" x14ac:dyDescent="0.2">
      <c r="A91" s="125"/>
      <c r="B91" s="130" t="s">
        <v>130</v>
      </c>
      <c r="C91" s="197" t="s">
        <v>131</v>
      </c>
      <c r="D91" s="198"/>
      <c r="E91" s="198"/>
      <c r="F91" s="137" t="s">
        <v>25</v>
      </c>
      <c r="G91" s="138"/>
      <c r="H91" s="138"/>
      <c r="I91" s="138">
        <f>'01 D.1.1.3 Pol'!G425</f>
        <v>0</v>
      </c>
      <c r="J91" s="134" t="str">
        <f>IF(I107=0,"",I91/I107*100)</f>
        <v/>
      </c>
    </row>
    <row r="92" spans="1:10" ht="36.75" customHeight="1" x14ac:dyDescent="0.2">
      <c r="A92" s="125"/>
      <c r="B92" s="130" t="s">
        <v>132</v>
      </c>
      <c r="C92" s="197" t="s">
        <v>133</v>
      </c>
      <c r="D92" s="198"/>
      <c r="E92" s="198"/>
      <c r="F92" s="137" t="s">
        <v>25</v>
      </c>
      <c r="G92" s="138"/>
      <c r="H92" s="138"/>
      <c r="I92" s="138">
        <f>'01 D.1.1.1.1 Pol'!G56+'01 D.1.1.3 Pol'!G518+'01 D.1.1.4 Pol'!G66</f>
        <v>0</v>
      </c>
      <c r="J92" s="134" t="str">
        <f>IF(I107=0,"",I92/I107*100)</f>
        <v/>
      </c>
    </row>
    <row r="93" spans="1:10" ht="36.75" customHeight="1" x14ac:dyDescent="0.2">
      <c r="A93" s="125"/>
      <c r="B93" s="130" t="s">
        <v>134</v>
      </c>
      <c r="C93" s="197" t="s">
        <v>135</v>
      </c>
      <c r="D93" s="198"/>
      <c r="E93" s="198"/>
      <c r="F93" s="137" t="s">
        <v>25</v>
      </c>
      <c r="G93" s="138"/>
      <c r="H93" s="138"/>
      <c r="I93" s="138">
        <f>'01 D.1.1.3 Pol'!G546</f>
        <v>0</v>
      </c>
      <c r="J93" s="134" t="str">
        <f>IF(I107=0,"",I93/I107*100)</f>
        <v/>
      </c>
    </row>
    <row r="94" spans="1:10" ht="36.75" customHeight="1" x14ac:dyDescent="0.2">
      <c r="A94" s="125"/>
      <c r="B94" s="130" t="s">
        <v>136</v>
      </c>
      <c r="C94" s="197" t="s">
        <v>137</v>
      </c>
      <c r="D94" s="198"/>
      <c r="E94" s="198"/>
      <c r="F94" s="137" t="s">
        <v>25</v>
      </c>
      <c r="G94" s="138"/>
      <c r="H94" s="138"/>
      <c r="I94" s="138">
        <f>'01 D.1.1.1.2 Pol'!G50+'01 D.1.1.4 Pol'!G76</f>
        <v>0</v>
      </c>
      <c r="J94" s="134" t="str">
        <f>IF(I107=0,"",I94/I107*100)</f>
        <v/>
      </c>
    </row>
    <row r="95" spans="1:10" ht="36.75" customHeight="1" x14ac:dyDescent="0.2">
      <c r="A95" s="125"/>
      <c r="B95" s="130" t="s">
        <v>138</v>
      </c>
      <c r="C95" s="197" t="s">
        <v>139</v>
      </c>
      <c r="D95" s="198"/>
      <c r="E95" s="198"/>
      <c r="F95" s="137" t="s">
        <v>25</v>
      </c>
      <c r="G95" s="138"/>
      <c r="H95" s="138"/>
      <c r="I95" s="138">
        <f>'01 D.1.1.3 Pol'!G578</f>
        <v>0</v>
      </c>
      <c r="J95" s="134" t="str">
        <f>IF(I107=0,"",I95/I107*100)</f>
        <v/>
      </c>
    </row>
    <row r="96" spans="1:10" ht="36.75" customHeight="1" x14ac:dyDescent="0.2">
      <c r="A96" s="125"/>
      <c r="B96" s="130" t="s">
        <v>140</v>
      </c>
      <c r="C96" s="197" t="s">
        <v>141</v>
      </c>
      <c r="D96" s="198"/>
      <c r="E96" s="198"/>
      <c r="F96" s="137" t="s">
        <v>25</v>
      </c>
      <c r="G96" s="138"/>
      <c r="H96" s="138"/>
      <c r="I96" s="138">
        <f>'01 D.1.1.1.1 Pol'!G71+'01 D.1.1.3 Pol'!G605+'01 D.1.1.4 Pol'!G98</f>
        <v>0</v>
      </c>
      <c r="J96" s="134" t="str">
        <f>IF(I107=0,"",I96/I107*100)</f>
        <v/>
      </c>
    </row>
    <row r="97" spans="1:10" ht="36.75" customHeight="1" x14ac:dyDescent="0.2">
      <c r="A97" s="125"/>
      <c r="B97" s="130" t="s">
        <v>142</v>
      </c>
      <c r="C97" s="197" t="s">
        <v>143</v>
      </c>
      <c r="D97" s="198"/>
      <c r="E97" s="198"/>
      <c r="F97" s="137" t="s">
        <v>26</v>
      </c>
      <c r="G97" s="138"/>
      <c r="H97" s="138"/>
      <c r="I97" s="138">
        <f>'01 D.1.4.1 Pol'!G8+'01 D.1.4.2 Pol'!G8+'01 D.1.4.3 Pol'!G8+'01 D.1.4.4 Pol'!G8+'01 D.1.4.5 Pol'!G8</f>
        <v>0</v>
      </c>
      <c r="J97" s="134" t="str">
        <f>IF(I107=0,"",I97/I107*100)</f>
        <v/>
      </c>
    </row>
    <row r="98" spans="1:10" ht="36.75" customHeight="1" x14ac:dyDescent="0.2">
      <c r="A98" s="125"/>
      <c r="B98" s="130" t="s">
        <v>144</v>
      </c>
      <c r="C98" s="197" t="s">
        <v>145</v>
      </c>
      <c r="D98" s="198"/>
      <c r="E98" s="198"/>
      <c r="F98" s="137" t="s">
        <v>26</v>
      </c>
      <c r="G98" s="138"/>
      <c r="H98" s="138"/>
      <c r="I98" s="138">
        <f>'01 D.1.4.1 Pol'!G15+'01 D.1.4.2 Pol'!G16+'01 D.1.4.3 Pol'!G78+'01 D.1.4.4 Pol'!G58+'01 D.1.4.5 Pol'!G43</f>
        <v>0</v>
      </c>
      <c r="J98" s="134" t="str">
        <f>IF(I107=0,"",I98/I107*100)</f>
        <v/>
      </c>
    </row>
    <row r="99" spans="1:10" ht="36.75" customHeight="1" x14ac:dyDescent="0.2">
      <c r="A99" s="125"/>
      <c r="B99" s="130" t="s">
        <v>146</v>
      </c>
      <c r="C99" s="197" t="s">
        <v>147</v>
      </c>
      <c r="D99" s="198"/>
      <c r="E99" s="198"/>
      <c r="F99" s="137" t="s">
        <v>26</v>
      </c>
      <c r="G99" s="138"/>
      <c r="H99" s="138"/>
      <c r="I99" s="138">
        <f>'01 D.1.4.3 Pol'!G147+'01 D.1.4.4 Pol'!G107+'01 D.1.4.5 Pol'!G77</f>
        <v>0</v>
      </c>
      <c r="J99" s="134" t="str">
        <f>IF(I107=0,"",I99/I107*100)</f>
        <v/>
      </c>
    </row>
    <row r="100" spans="1:10" ht="36.75" customHeight="1" x14ac:dyDescent="0.2">
      <c r="A100" s="125"/>
      <c r="B100" s="130" t="s">
        <v>148</v>
      </c>
      <c r="C100" s="197" t="s">
        <v>149</v>
      </c>
      <c r="D100" s="198"/>
      <c r="E100" s="198"/>
      <c r="F100" s="137" t="s">
        <v>26</v>
      </c>
      <c r="G100" s="138"/>
      <c r="H100" s="138"/>
      <c r="I100" s="138">
        <f>'01 D.1.4.3 Pol'!G172</f>
        <v>0</v>
      </c>
      <c r="J100" s="134" t="str">
        <f>IF(I107=0,"",I100/I107*100)</f>
        <v/>
      </c>
    </row>
    <row r="101" spans="1:10" ht="36.75" customHeight="1" x14ac:dyDescent="0.2">
      <c r="A101" s="125"/>
      <c r="B101" s="130" t="s">
        <v>150</v>
      </c>
      <c r="C101" s="197" t="s">
        <v>151</v>
      </c>
      <c r="D101" s="198"/>
      <c r="E101" s="198"/>
      <c r="F101" s="137" t="s">
        <v>26</v>
      </c>
      <c r="G101" s="138"/>
      <c r="H101" s="138"/>
      <c r="I101" s="138">
        <f>'01 D.1.4.3 Pol'!G185</f>
        <v>0</v>
      </c>
      <c r="J101" s="134" t="str">
        <f>IF(I107=0,"",I101/I107*100)</f>
        <v/>
      </c>
    </row>
    <row r="102" spans="1:10" ht="36.75" customHeight="1" x14ac:dyDescent="0.2">
      <c r="A102" s="125"/>
      <c r="B102" s="130" t="s">
        <v>152</v>
      </c>
      <c r="C102" s="197" t="s">
        <v>153</v>
      </c>
      <c r="D102" s="198"/>
      <c r="E102" s="198"/>
      <c r="F102" s="137" t="s">
        <v>26</v>
      </c>
      <c r="G102" s="138"/>
      <c r="H102" s="138"/>
      <c r="I102" s="138">
        <f>'01 D.1.4.4 Pol'!G110</f>
        <v>0</v>
      </c>
      <c r="J102" s="134" t="str">
        <f>IF(I107=0,"",I102/I107*100)</f>
        <v/>
      </c>
    </row>
    <row r="103" spans="1:10" ht="36.75" customHeight="1" x14ac:dyDescent="0.2">
      <c r="A103" s="125"/>
      <c r="B103" s="130" t="s">
        <v>154</v>
      </c>
      <c r="C103" s="197" t="s">
        <v>155</v>
      </c>
      <c r="D103" s="198"/>
      <c r="E103" s="198"/>
      <c r="F103" s="137" t="s">
        <v>26</v>
      </c>
      <c r="G103" s="138"/>
      <c r="H103" s="138"/>
      <c r="I103" s="138">
        <f>'01 D.1.4.1 Pol'!G25+'01 D.1.4.2 Pol'!G25+'01 D.1.4.3 Pol'!G197+'01 D.1.4.4 Pol'!G121+'01 D.1.4.5 Pol'!G83</f>
        <v>0</v>
      </c>
      <c r="J103" s="134" t="str">
        <f>IF(I107=0,"",I103/I107*100)</f>
        <v/>
      </c>
    </row>
    <row r="104" spans="1:10" ht="36.75" customHeight="1" x14ac:dyDescent="0.2">
      <c r="A104" s="125"/>
      <c r="B104" s="130" t="s">
        <v>156</v>
      </c>
      <c r="C104" s="197" t="s">
        <v>157</v>
      </c>
      <c r="D104" s="198"/>
      <c r="E104" s="198"/>
      <c r="F104" s="137" t="s">
        <v>158</v>
      </c>
      <c r="G104" s="138"/>
      <c r="H104" s="138"/>
      <c r="I104" s="138">
        <f>'01 D.1.1.1.1 Pol'!G87+'01 D.1.1.1.2 Pol'!G72+'01 D.1.1.3 Pol'!G668+'01 D.1.1.4 Pol'!G112</f>
        <v>0</v>
      </c>
      <c r="J104" s="134" t="str">
        <f>IF(I107=0,"",I104/I107*100)</f>
        <v/>
      </c>
    </row>
    <row r="105" spans="1:10" ht="36.75" customHeight="1" x14ac:dyDescent="0.2">
      <c r="A105" s="125"/>
      <c r="B105" s="130" t="s">
        <v>159</v>
      </c>
      <c r="C105" s="197" t="s">
        <v>27</v>
      </c>
      <c r="D105" s="198"/>
      <c r="E105" s="198"/>
      <c r="F105" s="137" t="s">
        <v>159</v>
      </c>
      <c r="G105" s="138"/>
      <c r="H105" s="138"/>
      <c r="I105" s="138">
        <f>'00 00A Naklady'!G8</f>
        <v>0</v>
      </c>
      <c r="J105" s="134" t="str">
        <f>IF(I107=0,"",I105/I107*100)</f>
        <v/>
      </c>
    </row>
    <row r="106" spans="1:10" ht="36.75" customHeight="1" x14ac:dyDescent="0.2">
      <c r="A106" s="125"/>
      <c r="B106" s="130" t="s">
        <v>160</v>
      </c>
      <c r="C106" s="197" t="s">
        <v>28</v>
      </c>
      <c r="D106" s="198"/>
      <c r="E106" s="198"/>
      <c r="F106" s="137" t="s">
        <v>160</v>
      </c>
      <c r="G106" s="138"/>
      <c r="H106" s="138"/>
      <c r="I106" s="138">
        <f>'00 00A Naklady'!G15</f>
        <v>0</v>
      </c>
      <c r="J106" s="134" t="str">
        <f>IF(I107=0,"",I106/I107*100)</f>
        <v/>
      </c>
    </row>
    <row r="107" spans="1:10" ht="25.5" customHeight="1" x14ac:dyDescent="0.2">
      <c r="A107" s="126"/>
      <c r="B107" s="131" t="s">
        <v>1</v>
      </c>
      <c r="C107" s="132"/>
      <c r="D107" s="133"/>
      <c r="E107" s="133"/>
      <c r="F107" s="139"/>
      <c r="G107" s="140"/>
      <c r="H107" s="140"/>
      <c r="I107" s="140">
        <f>SUM(I74:I106)</f>
        <v>0</v>
      </c>
      <c r="J107" s="135">
        <f>SUM(J74:J106)</f>
        <v>0</v>
      </c>
    </row>
    <row r="108" spans="1:10" x14ac:dyDescent="0.2">
      <c r="F108" s="88"/>
      <c r="G108" s="88"/>
      <c r="H108" s="88"/>
      <c r="I108" s="88"/>
      <c r="J108" s="136"/>
    </row>
    <row r="109" spans="1:10" x14ac:dyDescent="0.2">
      <c r="F109" s="88"/>
      <c r="G109" s="88"/>
      <c r="H109" s="88"/>
      <c r="I109" s="88"/>
      <c r="J109" s="136"/>
    </row>
    <row r="110" spans="1:10" x14ac:dyDescent="0.2">
      <c r="F110" s="88"/>
      <c r="G110" s="88"/>
      <c r="H110" s="88"/>
      <c r="I110" s="88"/>
      <c r="J110" s="136"/>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B53:E53"/>
    <mergeCell ref="B56:J56"/>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103:E103"/>
    <mergeCell ref="C104:E104"/>
    <mergeCell ref="C105:E105"/>
    <mergeCell ref="C106:E106"/>
    <mergeCell ref="C98:E98"/>
    <mergeCell ref="C99:E99"/>
    <mergeCell ref="C100:E100"/>
    <mergeCell ref="C101:E101"/>
    <mergeCell ref="C102:E10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9" t="s">
        <v>6</v>
      </c>
      <c r="B1" s="249"/>
      <c r="C1" s="250"/>
      <c r="D1" s="249"/>
      <c r="E1" s="249"/>
      <c r="F1" s="249"/>
      <c r="G1" s="249"/>
    </row>
    <row r="2" spans="1:7" ht="24.95" customHeight="1" x14ac:dyDescent="0.2">
      <c r="A2" s="50" t="s">
        <v>7</v>
      </c>
      <c r="B2" s="49"/>
      <c r="C2" s="251"/>
      <c r="D2" s="251"/>
      <c r="E2" s="251"/>
      <c r="F2" s="251"/>
      <c r="G2" s="252"/>
    </row>
    <row r="3" spans="1:7" ht="24.95" customHeight="1" x14ac:dyDescent="0.2">
      <c r="A3" s="50" t="s">
        <v>8</v>
      </c>
      <c r="B3" s="49"/>
      <c r="C3" s="251"/>
      <c r="D3" s="251"/>
      <c r="E3" s="251"/>
      <c r="F3" s="251"/>
      <c r="G3" s="252"/>
    </row>
    <row r="4" spans="1:7" ht="24.95" customHeight="1" x14ac:dyDescent="0.2">
      <c r="A4" s="50" t="s">
        <v>9</v>
      </c>
      <c r="B4" s="49"/>
      <c r="C4" s="251"/>
      <c r="D4" s="251"/>
      <c r="E4" s="251"/>
      <c r="F4" s="251"/>
      <c r="G4" s="252"/>
    </row>
    <row r="5" spans="1:7" x14ac:dyDescent="0.2">
      <c r="B5" s="4"/>
      <c r="C5" s="5"/>
      <c r="D5" s="6"/>
    </row>
  </sheetData>
  <sheetProtection algorithmName="SHA-512" hashValue="rAXD2i/twxnmsGiPE8AakfIjHBK4AxMs/YH37vJmMh+FWn/yIuIJQN3cORgfzFwiFCRWZrfsKigczE8c4QXBPA==" saltValue="IiBUbIXfQgplXwzO88MkK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44D3C-C70A-4937-A269-16320B86BF2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161</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164</v>
      </c>
      <c r="C3" s="256" t="s">
        <v>53</v>
      </c>
      <c r="D3" s="257"/>
      <c r="E3" s="257"/>
      <c r="F3" s="257"/>
      <c r="G3" s="258"/>
      <c r="AC3" s="123" t="s">
        <v>165</v>
      </c>
      <c r="AG3" t="s">
        <v>166</v>
      </c>
    </row>
    <row r="4" spans="1:60" ht="24.95" customHeight="1" x14ac:dyDescent="0.2">
      <c r="A4" s="142" t="s">
        <v>9</v>
      </c>
      <c r="B4" s="143" t="s">
        <v>52</v>
      </c>
      <c r="C4" s="259" t="s">
        <v>53</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159</v>
      </c>
      <c r="C8" s="178" t="s">
        <v>27</v>
      </c>
      <c r="D8" s="165"/>
      <c r="E8" s="166"/>
      <c r="F8" s="167"/>
      <c r="G8" s="167">
        <f>SUMIF(AG9:AG14,"&lt;&gt;NOR",G9:G14)</f>
        <v>0</v>
      </c>
      <c r="H8" s="167"/>
      <c r="I8" s="167">
        <f>SUM(I9:I14)</f>
        <v>0</v>
      </c>
      <c r="J8" s="167"/>
      <c r="K8" s="167">
        <f>SUM(K9:K14)</f>
        <v>0</v>
      </c>
      <c r="L8" s="167"/>
      <c r="M8" s="167">
        <f>SUM(M9:M14)</f>
        <v>0</v>
      </c>
      <c r="N8" s="166"/>
      <c r="O8" s="166">
        <f>SUM(O9:O14)</f>
        <v>0</v>
      </c>
      <c r="P8" s="166"/>
      <c r="Q8" s="166">
        <f>SUM(Q9:Q14)</f>
        <v>0</v>
      </c>
      <c r="R8" s="167"/>
      <c r="S8" s="167"/>
      <c r="T8" s="168"/>
      <c r="U8" s="162"/>
      <c r="V8" s="162">
        <f>SUM(V9:V14)</f>
        <v>0</v>
      </c>
      <c r="W8" s="162"/>
      <c r="X8" s="162"/>
      <c r="Y8" s="162"/>
      <c r="AG8" t="s">
        <v>191</v>
      </c>
    </row>
    <row r="9" spans="1:60" outlineLevel="1" x14ac:dyDescent="0.2">
      <c r="A9" s="170">
        <v>1</v>
      </c>
      <c r="B9" s="171" t="s">
        <v>192</v>
      </c>
      <c r="C9" s="179" t="s">
        <v>193</v>
      </c>
      <c r="D9" s="172" t="s">
        <v>194</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195</v>
      </c>
      <c r="T9" s="176" t="s">
        <v>196</v>
      </c>
      <c r="U9" s="160">
        <v>0</v>
      </c>
      <c r="V9" s="160">
        <f>ROUND(E9*U9,2)</f>
        <v>0</v>
      </c>
      <c r="W9" s="160"/>
      <c r="X9" s="160" t="s">
        <v>197</v>
      </c>
      <c r="Y9" s="160" t="s">
        <v>198</v>
      </c>
      <c r="Z9" s="149"/>
      <c r="AA9" s="149"/>
      <c r="AB9" s="149"/>
      <c r="AC9" s="149"/>
      <c r="AD9" s="149"/>
      <c r="AE9" s="149"/>
      <c r="AF9" s="149"/>
      <c r="AG9" s="149" t="s">
        <v>199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53" t="s">
        <v>200</v>
      </c>
      <c r="D10" s="254"/>
      <c r="E10" s="254"/>
      <c r="F10" s="254"/>
      <c r="G10" s="254"/>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201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0">
        <v>2</v>
      </c>
      <c r="B11" s="171" t="s">
        <v>202</v>
      </c>
      <c r="C11" s="179" t="s">
        <v>203</v>
      </c>
      <c r="D11" s="172" t="s">
        <v>194</v>
      </c>
      <c r="E11" s="173">
        <v>1</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195</v>
      </c>
      <c r="T11" s="176" t="s">
        <v>196</v>
      </c>
      <c r="U11" s="160">
        <v>0</v>
      </c>
      <c r="V11" s="160">
        <f>ROUND(E11*U11,2)</f>
        <v>0</v>
      </c>
      <c r="W11" s="160"/>
      <c r="X11" s="160" t="s">
        <v>197</v>
      </c>
      <c r="Y11" s="160" t="s">
        <v>198</v>
      </c>
      <c r="Z11" s="149"/>
      <c r="AA11" s="149"/>
      <c r="AB11" s="149"/>
      <c r="AC11" s="149"/>
      <c r="AD11" s="149"/>
      <c r="AE11" s="149"/>
      <c r="AF11" s="149"/>
      <c r="AG11" s="149" t="s">
        <v>199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2" x14ac:dyDescent="0.2">
      <c r="A12" s="156"/>
      <c r="B12" s="157"/>
      <c r="C12" s="253" t="s">
        <v>204</v>
      </c>
      <c r="D12" s="254"/>
      <c r="E12" s="254"/>
      <c r="F12" s="254"/>
      <c r="G12" s="254"/>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201</v>
      </c>
      <c r="AH12" s="149"/>
      <c r="AI12" s="149"/>
      <c r="AJ12" s="149"/>
      <c r="AK12" s="149"/>
      <c r="AL12" s="149"/>
      <c r="AM12" s="149"/>
      <c r="AN12" s="149"/>
      <c r="AO12" s="149"/>
      <c r="AP12" s="149"/>
      <c r="AQ12" s="149"/>
      <c r="AR12" s="149"/>
      <c r="AS12" s="149"/>
      <c r="AT12" s="149"/>
      <c r="AU12" s="149"/>
      <c r="AV12" s="149"/>
      <c r="AW12" s="149"/>
      <c r="AX12" s="149"/>
      <c r="AY12" s="149"/>
      <c r="AZ12" s="149"/>
      <c r="BA12" s="177"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149"/>
      <c r="BC12" s="149"/>
      <c r="BD12" s="149"/>
      <c r="BE12" s="149"/>
      <c r="BF12" s="149"/>
      <c r="BG12" s="149"/>
      <c r="BH12" s="149"/>
    </row>
    <row r="13" spans="1:60" outlineLevel="1" x14ac:dyDescent="0.2">
      <c r="A13" s="170">
        <v>3</v>
      </c>
      <c r="B13" s="171" t="s">
        <v>205</v>
      </c>
      <c r="C13" s="179" t="s">
        <v>206</v>
      </c>
      <c r="D13" s="172" t="s">
        <v>194</v>
      </c>
      <c r="E13" s="173">
        <v>1</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207</v>
      </c>
      <c r="T13" s="176" t="s">
        <v>196</v>
      </c>
      <c r="U13" s="160">
        <v>0</v>
      </c>
      <c r="V13" s="160">
        <f>ROUND(E13*U13,2)</f>
        <v>0</v>
      </c>
      <c r="W13" s="160"/>
      <c r="X13" s="160" t="s">
        <v>197</v>
      </c>
      <c r="Y13" s="160" t="s">
        <v>198</v>
      </c>
      <c r="Z13" s="149"/>
      <c r="AA13" s="149"/>
      <c r="AB13" s="149"/>
      <c r="AC13" s="149"/>
      <c r="AD13" s="149"/>
      <c r="AE13" s="149"/>
      <c r="AF13" s="149"/>
      <c r="AG13" s="149" t="s">
        <v>199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53" t="s">
        <v>208</v>
      </c>
      <c r="D14" s="254"/>
      <c r="E14" s="254"/>
      <c r="F14" s="254"/>
      <c r="G14" s="254"/>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201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190</v>
      </c>
      <c r="B15" s="164" t="s">
        <v>160</v>
      </c>
      <c r="C15" s="178" t="s">
        <v>28</v>
      </c>
      <c r="D15" s="165"/>
      <c r="E15" s="166"/>
      <c r="F15" s="167"/>
      <c r="G15" s="167">
        <f>SUMIF(AG16:AG24,"&lt;&gt;NOR",G16:G24)</f>
        <v>0</v>
      </c>
      <c r="H15" s="167"/>
      <c r="I15" s="167">
        <f>SUM(I16:I24)</f>
        <v>0</v>
      </c>
      <c r="J15" s="167"/>
      <c r="K15" s="167">
        <f>SUM(K16:K24)</f>
        <v>0</v>
      </c>
      <c r="L15" s="167"/>
      <c r="M15" s="167">
        <f>SUM(M16:M24)</f>
        <v>0</v>
      </c>
      <c r="N15" s="166"/>
      <c r="O15" s="166">
        <f>SUM(O16:O24)</f>
        <v>0</v>
      </c>
      <c r="P15" s="166"/>
      <c r="Q15" s="166">
        <f>SUM(Q16:Q24)</f>
        <v>0</v>
      </c>
      <c r="R15" s="167"/>
      <c r="S15" s="167"/>
      <c r="T15" s="168"/>
      <c r="U15" s="162"/>
      <c r="V15" s="162">
        <f>SUM(V16:V24)</f>
        <v>0</v>
      </c>
      <c r="W15" s="162"/>
      <c r="X15" s="162"/>
      <c r="Y15" s="162"/>
      <c r="AG15" t="s">
        <v>191</v>
      </c>
    </row>
    <row r="16" spans="1:60" outlineLevel="1" x14ac:dyDescent="0.2">
      <c r="A16" s="170">
        <v>4</v>
      </c>
      <c r="B16" s="171" t="s">
        <v>209</v>
      </c>
      <c r="C16" s="179" t="s">
        <v>210</v>
      </c>
      <c r="D16" s="172" t="s">
        <v>194</v>
      </c>
      <c r="E16" s="173">
        <v>1</v>
      </c>
      <c r="F16" s="174"/>
      <c r="G16" s="175">
        <f>ROUND(E16*F16,2)</f>
        <v>0</v>
      </c>
      <c r="H16" s="174"/>
      <c r="I16" s="175">
        <f>ROUND(E16*H16,2)</f>
        <v>0</v>
      </c>
      <c r="J16" s="174"/>
      <c r="K16" s="175">
        <f>ROUND(E16*J16,2)</f>
        <v>0</v>
      </c>
      <c r="L16" s="175">
        <v>21</v>
      </c>
      <c r="M16" s="175">
        <f>G16*(1+L16/100)</f>
        <v>0</v>
      </c>
      <c r="N16" s="173">
        <v>0</v>
      </c>
      <c r="O16" s="173">
        <f>ROUND(E16*N16,2)</f>
        <v>0</v>
      </c>
      <c r="P16" s="173">
        <v>0</v>
      </c>
      <c r="Q16" s="173">
        <f>ROUND(E16*P16,2)</f>
        <v>0</v>
      </c>
      <c r="R16" s="175"/>
      <c r="S16" s="175" t="s">
        <v>207</v>
      </c>
      <c r="T16" s="176" t="s">
        <v>196</v>
      </c>
      <c r="U16" s="160">
        <v>0</v>
      </c>
      <c r="V16" s="160">
        <f>ROUND(E16*U16,2)</f>
        <v>0</v>
      </c>
      <c r="W16" s="160"/>
      <c r="X16" s="160" t="s">
        <v>197</v>
      </c>
      <c r="Y16" s="160" t="s">
        <v>198</v>
      </c>
      <c r="Z16" s="149"/>
      <c r="AA16" s="149"/>
      <c r="AB16" s="149"/>
      <c r="AC16" s="149"/>
      <c r="AD16" s="149"/>
      <c r="AE16" s="149"/>
      <c r="AF16" s="149"/>
      <c r="AG16" s="149" t="s">
        <v>199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53" t="s">
        <v>211</v>
      </c>
      <c r="D17" s="254"/>
      <c r="E17" s="254"/>
      <c r="F17" s="254"/>
      <c r="G17" s="254"/>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201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0">
        <v>5</v>
      </c>
      <c r="B18" s="171" t="s">
        <v>212</v>
      </c>
      <c r="C18" s="179" t="s">
        <v>213</v>
      </c>
      <c r="D18" s="172" t="s">
        <v>194</v>
      </c>
      <c r="E18" s="173">
        <v>1</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207</v>
      </c>
      <c r="T18" s="176" t="s">
        <v>196</v>
      </c>
      <c r="U18" s="160">
        <v>0</v>
      </c>
      <c r="V18" s="160">
        <f>ROUND(E18*U18,2)</f>
        <v>0</v>
      </c>
      <c r="W18" s="160"/>
      <c r="X18" s="160" t="s">
        <v>197</v>
      </c>
      <c r="Y18" s="160" t="s">
        <v>198</v>
      </c>
      <c r="Z18" s="149"/>
      <c r="AA18" s="149"/>
      <c r="AB18" s="149"/>
      <c r="AC18" s="149"/>
      <c r="AD18" s="149"/>
      <c r="AE18" s="149"/>
      <c r="AF18" s="149"/>
      <c r="AG18" s="149" t="s">
        <v>199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33.75" outlineLevel="2" x14ac:dyDescent="0.2">
      <c r="A19" s="156"/>
      <c r="B19" s="157"/>
      <c r="C19" s="253" t="s">
        <v>214</v>
      </c>
      <c r="D19" s="254"/>
      <c r="E19" s="254"/>
      <c r="F19" s="254"/>
      <c r="G19" s="254"/>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201</v>
      </c>
      <c r="AH19" s="149"/>
      <c r="AI19" s="149"/>
      <c r="AJ19" s="149"/>
      <c r="AK19" s="149"/>
      <c r="AL19" s="149"/>
      <c r="AM19" s="149"/>
      <c r="AN19" s="149"/>
      <c r="AO19" s="149"/>
      <c r="AP19" s="149"/>
      <c r="AQ19" s="149"/>
      <c r="AR19" s="149"/>
      <c r="AS19" s="149"/>
      <c r="AT19" s="149"/>
      <c r="AU19" s="149"/>
      <c r="AV19" s="149"/>
      <c r="AW19" s="149"/>
      <c r="AX19" s="149"/>
      <c r="AY19" s="149"/>
      <c r="AZ19" s="149"/>
      <c r="BA19" s="177"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149"/>
      <c r="BC19" s="149"/>
      <c r="BD19" s="149"/>
      <c r="BE19" s="149"/>
      <c r="BF19" s="149"/>
      <c r="BG19" s="149"/>
      <c r="BH19" s="149"/>
    </row>
    <row r="20" spans="1:60" outlineLevel="1" x14ac:dyDescent="0.2">
      <c r="A20" s="170">
        <v>6</v>
      </c>
      <c r="B20" s="171" t="s">
        <v>215</v>
      </c>
      <c r="C20" s="179" t="s">
        <v>216</v>
      </c>
      <c r="D20" s="172" t="s">
        <v>194</v>
      </c>
      <c r="E20" s="173">
        <v>1</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195</v>
      </c>
      <c r="T20" s="176" t="s">
        <v>196</v>
      </c>
      <c r="U20" s="160">
        <v>0</v>
      </c>
      <c r="V20" s="160">
        <f>ROUND(E20*U20,2)</f>
        <v>0</v>
      </c>
      <c r="W20" s="160"/>
      <c r="X20" s="160" t="s">
        <v>197</v>
      </c>
      <c r="Y20" s="160" t="s">
        <v>198</v>
      </c>
      <c r="Z20" s="149"/>
      <c r="AA20" s="149"/>
      <c r="AB20" s="149"/>
      <c r="AC20" s="149"/>
      <c r="AD20" s="149"/>
      <c r="AE20" s="149"/>
      <c r="AF20" s="149"/>
      <c r="AG20" s="149" t="s">
        <v>199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253" t="s">
        <v>217</v>
      </c>
      <c r="D21" s="254"/>
      <c r="E21" s="254"/>
      <c r="F21" s="254"/>
      <c r="G21" s="254"/>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201</v>
      </c>
      <c r="AH21" s="149"/>
      <c r="AI21" s="149"/>
      <c r="AJ21" s="149"/>
      <c r="AK21" s="149"/>
      <c r="AL21" s="149"/>
      <c r="AM21" s="149"/>
      <c r="AN21" s="149"/>
      <c r="AO21" s="149"/>
      <c r="AP21" s="149"/>
      <c r="AQ21" s="149"/>
      <c r="AR21" s="149"/>
      <c r="AS21" s="149"/>
      <c r="AT21" s="149"/>
      <c r="AU21" s="149"/>
      <c r="AV21" s="149"/>
      <c r="AW21" s="149"/>
      <c r="AX21" s="149"/>
      <c r="AY21" s="149"/>
      <c r="AZ21" s="149"/>
      <c r="BA21" s="177" t="str">
        <f>C21</f>
        <v>Náklady zhotovitele, které vzniknou v souvislosti s povinnostmi zhotovitele při předání a převzetí díla.</v>
      </c>
      <c r="BB21" s="149"/>
      <c r="BC21" s="149"/>
      <c r="BD21" s="149"/>
      <c r="BE21" s="149"/>
      <c r="BF21" s="149"/>
      <c r="BG21" s="149"/>
      <c r="BH21" s="149"/>
    </row>
    <row r="22" spans="1:60" outlineLevel="1" x14ac:dyDescent="0.2">
      <c r="A22" s="170">
        <v>7</v>
      </c>
      <c r="B22" s="171" t="s">
        <v>218</v>
      </c>
      <c r="C22" s="179" t="s">
        <v>219</v>
      </c>
      <c r="D22" s="172" t="s">
        <v>194</v>
      </c>
      <c r="E22" s="173">
        <v>1</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207</v>
      </c>
      <c r="T22" s="176" t="s">
        <v>196</v>
      </c>
      <c r="U22" s="160">
        <v>0</v>
      </c>
      <c r="V22" s="160">
        <f>ROUND(E22*U22,2)</f>
        <v>0</v>
      </c>
      <c r="W22" s="160"/>
      <c r="X22" s="160" t="s">
        <v>197</v>
      </c>
      <c r="Y22" s="160" t="s">
        <v>198</v>
      </c>
      <c r="Z22" s="149"/>
      <c r="AA22" s="149"/>
      <c r="AB22" s="149"/>
      <c r="AC22" s="149"/>
      <c r="AD22" s="149"/>
      <c r="AE22" s="149"/>
      <c r="AF22" s="149"/>
      <c r="AG22" s="149" t="s">
        <v>199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53" t="s">
        <v>220</v>
      </c>
      <c r="D23" s="254"/>
      <c r="E23" s="254"/>
      <c r="F23" s="254"/>
      <c r="G23" s="254"/>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201</v>
      </c>
      <c r="AH23" s="149"/>
      <c r="AI23" s="149"/>
      <c r="AJ23" s="149"/>
      <c r="AK23" s="149"/>
      <c r="AL23" s="149"/>
      <c r="AM23" s="149"/>
      <c r="AN23" s="149"/>
      <c r="AO23" s="149"/>
      <c r="AP23" s="149"/>
      <c r="AQ23" s="149"/>
      <c r="AR23" s="149"/>
      <c r="AS23" s="149"/>
      <c r="AT23" s="149"/>
      <c r="AU23" s="149"/>
      <c r="AV23" s="149"/>
      <c r="AW23" s="149"/>
      <c r="AX23" s="149"/>
      <c r="AY23" s="149"/>
      <c r="AZ23" s="149"/>
      <c r="BA23" s="177" t="str">
        <f>C23</f>
        <v>Náklady spojené s povinným pojištěním dodavatele nebo stavebního díla či jeho části, v rozsahu obchodních podmínek.</v>
      </c>
      <c r="BB23" s="149"/>
      <c r="BC23" s="149"/>
      <c r="BD23" s="149"/>
      <c r="BE23" s="149"/>
      <c r="BF23" s="149"/>
      <c r="BG23" s="149"/>
      <c r="BH23" s="149"/>
    </row>
    <row r="24" spans="1:60" outlineLevel="1" x14ac:dyDescent="0.2">
      <c r="A24" s="170">
        <v>8</v>
      </c>
      <c r="B24" s="171" t="s">
        <v>221</v>
      </c>
      <c r="C24" s="179" t="s">
        <v>222</v>
      </c>
      <c r="D24" s="172" t="s">
        <v>194</v>
      </c>
      <c r="E24" s="173">
        <v>1</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195</v>
      </c>
      <c r="T24" s="176" t="s">
        <v>196</v>
      </c>
      <c r="U24" s="160">
        <v>0</v>
      </c>
      <c r="V24" s="160">
        <f>ROUND(E24*U24,2)</f>
        <v>0</v>
      </c>
      <c r="W24" s="160"/>
      <c r="X24" s="160" t="s">
        <v>197</v>
      </c>
      <c r="Y24" s="160" t="s">
        <v>198</v>
      </c>
      <c r="Z24" s="149"/>
      <c r="AA24" s="149"/>
      <c r="AB24" s="149"/>
      <c r="AC24" s="149"/>
      <c r="AD24" s="149"/>
      <c r="AE24" s="149"/>
      <c r="AF24" s="149"/>
      <c r="AG24" s="149" t="s">
        <v>199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3"/>
      <c r="B25" s="4"/>
      <c r="C25" s="180"/>
      <c r="D25" s="6"/>
      <c r="E25" s="3"/>
      <c r="F25" s="3"/>
      <c r="G25" s="3"/>
      <c r="H25" s="3"/>
      <c r="I25" s="3"/>
      <c r="J25" s="3"/>
      <c r="K25" s="3"/>
      <c r="L25" s="3"/>
      <c r="M25" s="3"/>
      <c r="N25" s="3"/>
      <c r="O25" s="3"/>
      <c r="P25" s="3"/>
      <c r="Q25" s="3"/>
      <c r="R25" s="3"/>
      <c r="S25" s="3"/>
      <c r="T25" s="3"/>
      <c r="U25" s="3"/>
      <c r="V25" s="3"/>
      <c r="W25" s="3"/>
      <c r="X25" s="3"/>
      <c r="Y25" s="3"/>
      <c r="AE25">
        <v>12</v>
      </c>
      <c r="AF25">
        <v>21</v>
      </c>
      <c r="AG25" t="s">
        <v>176</v>
      </c>
    </row>
    <row r="26" spans="1:60" x14ac:dyDescent="0.2">
      <c r="A26" s="152"/>
      <c r="B26" s="153" t="s">
        <v>29</v>
      </c>
      <c r="C26" s="181"/>
      <c r="D26" s="154"/>
      <c r="E26" s="155"/>
      <c r="F26" s="155"/>
      <c r="G26" s="169">
        <f>G8+G15</f>
        <v>0</v>
      </c>
      <c r="H26" s="3"/>
      <c r="I26" s="3"/>
      <c r="J26" s="3"/>
      <c r="K26" s="3"/>
      <c r="L26" s="3"/>
      <c r="M26" s="3"/>
      <c r="N26" s="3"/>
      <c r="O26" s="3"/>
      <c r="P26" s="3"/>
      <c r="Q26" s="3"/>
      <c r="R26" s="3"/>
      <c r="S26" s="3"/>
      <c r="T26" s="3"/>
      <c r="U26" s="3"/>
      <c r="V26" s="3"/>
      <c r="W26" s="3"/>
      <c r="X26" s="3"/>
      <c r="Y26" s="3"/>
      <c r="AE26">
        <f>SUMIF(L7:L24,AE25,G7:G24)</f>
        <v>0</v>
      </c>
      <c r="AF26">
        <f>SUMIF(L7:L24,AF25,G7:G24)</f>
        <v>0</v>
      </c>
      <c r="AG26" t="s">
        <v>223</v>
      </c>
    </row>
    <row r="27" spans="1:60" x14ac:dyDescent="0.2">
      <c r="C27" s="182"/>
      <c r="D27" s="10"/>
      <c r="AG27" t="s">
        <v>224</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TdxIhLQhaFvDUpSTO7f18b6jbJsFiKff+c0O4npUudFDpVSqwOLmHFt6VLjGIfrQNImoTDTW5ojmb3rQQkydQ==" saltValue="p8dnoB1gix9DC0pSAfj1iQ==" spinCount="100000" sheet="1" formatRows="0"/>
  <mergeCells count="11">
    <mergeCell ref="C12:G12"/>
    <mergeCell ref="A1:G1"/>
    <mergeCell ref="C2:G2"/>
    <mergeCell ref="C3:G3"/>
    <mergeCell ref="C4:G4"/>
    <mergeCell ref="C10:G10"/>
    <mergeCell ref="C14:G14"/>
    <mergeCell ref="C17:G17"/>
    <mergeCell ref="C19:G19"/>
    <mergeCell ref="C21:G21"/>
    <mergeCell ref="C23:G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838E-05E7-4A86-A3E8-3A639EF9920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57</v>
      </c>
      <c r="C4" s="259" t="s">
        <v>58</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102</v>
      </c>
      <c r="C8" s="178" t="s">
        <v>103</v>
      </c>
      <c r="D8" s="165"/>
      <c r="E8" s="166"/>
      <c r="F8" s="167"/>
      <c r="G8" s="167">
        <f>SUMIF(AG9:AG16,"&lt;&gt;NOR",G9:G16)</f>
        <v>0</v>
      </c>
      <c r="H8" s="167"/>
      <c r="I8" s="167">
        <f>SUM(I9:I16)</f>
        <v>0</v>
      </c>
      <c r="J8" s="167"/>
      <c r="K8" s="167">
        <f>SUM(K9:K16)</f>
        <v>0</v>
      </c>
      <c r="L8" s="167"/>
      <c r="M8" s="167">
        <f>SUM(M9:M16)</f>
        <v>0</v>
      </c>
      <c r="N8" s="166"/>
      <c r="O8" s="166">
        <f>SUM(O9:O16)</f>
        <v>0.22999999999999998</v>
      </c>
      <c r="P8" s="166"/>
      <c r="Q8" s="166">
        <f>SUM(Q9:Q16)</f>
        <v>0</v>
      </c>
      <c r="R8" s="167"/>
      <c r="S8" s="167"/>
      <c r="T8" s="168"/>
      <c r="U8" s="162"/>
      <c r="V8" s="162">
        <f>SUM(V9:V16)</f>
        <v>17.490000000000002</v>
      </c>
      <c r="W8" s="162"/>
      <c r="X8" s="162"/>
      <c r="Y8" s="162"/>
      <c r="AG8" t="s">
        <v>191</v>
      </c>
    </row>
    <row r="9" spans="1:60" ht="22.5" outlineLevel="1" x14ac:dyDescent="0.2">
      <c r="A9" s="170">
        <v>1</v>
      </c>
      <c r="B9" s="171" t="s">
        <v>226</v>
      </c>
      <c r="C9" s="179" t="s">
        <v>227</v>
      </c>
      <c r="D9" s="172" t="s">
        <v>228</v>
      </c>
      <c r="E9" s="173">
        <v>25.5</v>
      </c>
      <c r="F9" s="174"/>
      <c r="G9" s="175">
        <f>ROUND(E9*F9,2)</f>
        <v>0</v>
      </c>
      <c r="H9" s="174"/>
      <c r="I9" s="175">
        <f>ROUND(E9*H9,2)</f>
        <v>0</v>
      </c>
      <c r="J9" s="174"/>
      <c r="K9" s="175">
        <f>ROUND(E9*J9,2)</f>
        <v>0</v>
      </c>
      <c r="L9" s="175">
        <v>21</v>
      </c>
      <c r="M9" s="175">
        <f>G9*(1+L9/100)</f>
        <v>0</v>
      </c>
      <c r="N9" s="173">
        <v>1.3999999999999999E-4</v>
      </c>
      <c r="O9" s="173">
        <f>ROUND(E9*N9,2)</f>
        <v>0</v>
      </c>
      <c r="P9" s="173">
        <v>0</v>
      </c>
      <c r="Q9" s="173">
        <f>ROUND(E9*P9,2)</f>
        <v>0</v>
      </c>
      <c r="R9" s="175" t="s">
        <v>229</v>
      </c>
      <c r="S9" s="175" t="s">
        <v>207</v>
      </c>
      <c r="T9" s="176" t="s">
        <v>207</v>
      </c>
      <c r="U9" s="160">
        <v>0.05</v>
      </c>
      <c r="V9" s="160">
        <f>ROUND(E9*U9,2)</f>
        <v>1.28</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2" t="s">
        <v>232</v>
      </c>
      <c r="D10" s="183"/>
      <c r="E10" s="184">
        <v>25.5</v>
      </c>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233</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0">
        <v>2</v>
      </c>
      <c r="B11" s="171" t="s">
        <v>234</v>
      </c>
      <c r="C11" s="179" t="s">
        <v>235</v>
      </c>
      <c r="D11" s="172" t="s">
        <v>236</v>
      </c>
      <c r="E11" s="173">
        <v>7.98</v>
      </c>
      <c r="F11" s="174"/>
      <c r="G11" s="175">
        <f>ROUND(E11*F11,2)</f>
        <v>0</v>
      </c>
      <c r="H11" s="174"/>
      <c r="I11" s="175">
        <f>ROUND(E11*H11,2)</f>
        <v>0</v>
      </c>
      <c r="J11" s="174"/>
      <c r="K11" s="175">
        <f>ROUND(E11*J11,2)</f>
        <v>0</v>
      </c>
      <c r="L11" s="175">
        <v>21</v>
      </c>
      <c r="M11" s="175">
        <f>G11*(1+L11/100)</f>
        <v>0</v>
      </c>
      <c r="N11" s="173">
        <v>1.3270000000000001E-2</v>
      </c>
      <c r="O11" s="173">
        <f>ROUND(E11*N11,2)</f>
        <v>0.11</v>
      </c>
      <c r="P11" s="173">
        <v>0</v>
      </c>
      <c r="Q11" s="173">
        <f>ROUND(E11*P11,2)</f>
        <v>0</v>
      </c>
      <c r="R11" s="175" t="s">
        <v>229</v>
      </c>
      <c r="S11" s="175" t="s">
        <v>207</v>
      </c>
      <c r="T11" s="176" t="s">
        <v>207</v>
      </c>
      <c r="U11" s="160">
        <v>0.95</v>
      </c>
      <c r="V11" s="160">
        <f>ROUND(E11*U11,2)</f>
        <v>7.58</v>
      </c>
      <c r="W11" s="160"/>
      <c r="X11" s="160" t="s">
        <v>230</v>
      </c>
      <c r="Y11" s="160" t="s">
        <v>198</v>
      </c>
      <c r="Z11" s="149"/>
      <c r="AA11" s="149"/>
      <c r="AB11" s="149"/>
      <c r="AC11" s="149"/>
      <c r="AD11" s="149"/>
      <c r="AE11" s="149"/>
      <c r="AF11" s="149"/>
      <c r="AG11" s="149" t="s">
        <v>231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53" t="s">
        <v>237</v>
      </c>
      <c r="D12" s="254"/>
      <c r="E12" s="254"/>
      <c r="F12" s="254"/>
      <c r="G12" s="254"/>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201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192" t="s">
        <v>238</v>
      </c>
      <c r="D13" s="183"/>
      <c r="E13" s="184">
        <v>7.98</v>
      </c>
      <c r="F13" s="160"/>
      <c r="G13" s="160"/>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233</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0">
        <v>3</v>
      </c>
      <c r="B14" s="171" t="s">
        <v>239</v>
      </c>
      <c r="C14" s="179" t="s">
        <v>240</v>
      </c>
      <c r="D14" s="172" t="s">
        <v>236</v>
      </c>
      <c r="E14" s="173">
        <v>9.0824999999999996</v>
      </c>
      <c r="F14" s="174"/>
      <c r="G14" s="175">
        <f>ROUND(E14*F14,2)</f>
        <v>0</v>
      </c>
      <c r="H14" s="174"/>
      <c r="I14" s="175">
        <f>ROUND(E14*H14,2)</f>
        <v>0</v>
      </c>
      <c r="J14" s="174"/>
      <c r="K14" s="175">
        <f>ROUND(E14*J14,2)</f>
        <v>0</v>
      </c>
      <c r="L14" s="175">
        <v>21</v>
      </c>
      <c r="M14" s="175">
        <f>G14*(1+L14/100)</f>
        <v>0</v>
      </c>
      <c r="N14" s="173">
        <v>1.3480000000000001E-2</v>
      </c>
      <c r="O14" s="173">
        <f>ROUND(E14*N14,2)</f>
        <v>0.12</v>
      </c>
      <c r="P14" s="173">
        <v>0</v>
      </c>
      <c r="Q14" s="173">
        <f>ROUND(E14*P14,2)</f>
        <v>0</v>
      </c>
      <c r="R14" s="175" t="s">
        <v>229</v>
      </c>
      <c r="S14" s="175" t="s">
        <v>207</v>
      </c>
      <c r="T14" s="176" t="s">
        <v>207</v>
      </c>
      <c r="U14" s="160">
        <v>0.95</v>
      </c>
      <c r="V14" s="160">
        <f>ROUND(E14*U14,2)</f>
        <v>8.6300000000000008</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53" t="s">
        <v>241</v>
      </c>
      <c r="D15" s="254"/>
      <c r="E15" s="254"/>
      <c r="F15" s="254"/>
      <c r="G15" s="254"/>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201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192" t="s">
        <v>242</v>
      </c>
      <c r="D16" s="183"/>
      <c r="E16" s="184">
        <v>9.0824999999999996</v>
      </c>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233</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x14ac:dyDescent="0.2">
      <c r="A17" s="163" t="s">
        <v>190</v>
      </c>
      <c r="B17" s="164" t="s">
        <v>104</v>
      </c>
      <c r="C17" s="178" t="s">
        <v>105</v>
      </c>
      <c r="D17" s="165"/>
      <c r="E17" s="166"/>
      <c r="F17" s="167"/>
      <c r="G17" s="167">
        <f>SUMIF(AG18:AG42,"&lt;&gt;NOR",G18:G42)</f>
        <v>0</v>
      </c>
      <c r="H17" s="167"/>
      <c r="I17" s="167">
        <f>SUM(I18:I42)</f>
        <v>0</v>
      </c>
      <c r="J17" s="167"/>
      <c r="K17" s="167">
        <f>SUM(K18:K42)</f>
        <v>0</v>
      </c>
      <c r="L17" s="167"/>
      <c r="M17" s="167">
        <f>SUM(M18:M42)</f>
        <v>0</v>
      </c>
      <c r="N17" s="166"/>
      <c r="O17" s="166">
        <f>SUM(O18:O42)</f>
        <v>1.4700000000000002</v>
      </c>
      <c r="P17" s="166"/>
      <c r="Q17" s="166">
        <f>SUM(Q18:Q42)</f>
        <v>0</v>
      </c>
      <c r="R17" s="167"/>
      <c r="S17" s="167"/>
      <c r="T17" s="168"/>
      <c r="U17" s="162"/>
      <c r="V17" s="162">
        <f>SUM(V18:V42)</f>
        <v>101.46000000000001</v>
      </c>
      <c r="W17" s="162"/>
      <c r="X17" s="162"/>
      <c r="Y17" s="162"/>
      <c r="AG17" t="s">
        <v>191</v>
      </c>
    </row>
    <row r="18" spans="1:60" outlineLevel="1" x14ac:dyDescent="0.2">
      <c r="A18" s="170">
        <v>4</v>
      </c>
      <c r="B18" s="171" t="s">
        <v>243</v>
      </c>
      <c r="C18" s="179" t="s">
        <v>244</v>
      </c>
      <c r="D18" s="172" t="s">
        <v>236</v>
      </c>
      <c r="E18" s="173">
        <v>17.55</v>
      </c>
      <c r="F18" s="174"/>
      <c r="G18" s="175">
        <f>ROUND(E18*F18,2)</f>
        <v>0</v>
      </c>
      <c r="H18" s="174"/>
      <c r="I18" s="175">
        <f>ROUND(E18*H18,2)</f>
        <v>0</v>
      </c>
      <c r="J18" s="174"/>
      <c r="K18" s="175">
        <f>ROUND(E18*J18,2)</f>
        <v>0</v>
      </c>
      <c r="L18" s="175">
        <v>21</v>
      </c>
      <c r="M18" s="175">
        <f>G18*(1+L18/100)</f>
        <v>0</v>
      </c>
      <c r="N18" s="173">
        <v>5.2999999999999998E-4</v>
      </c>
      <c r="O18" s="173">
        <f>ROUND(E18*N18,2)</f>
        <v>0.01</v>
      </c>
      <c r="P18" s="173">
        <v>0</v>
      </c>
      <c r="Q18" s="173">
        <f>ROUND(E18*P18,2)</f>
        <v>0</v>
      </c>
      <c r="R18" s="175" t="s">
        <v>229</v>
      </c>
      <c r="S18" s="175" t="s">
        <v>207</v>
      </c>
      <c r="T18" s="176" t="s">
        <v>207</v>
      </c>
      <c r="U18" s="160">
        <v>8.8999999999999996E-2</v>
      </c>
      <c r="V18" s="160">
        <f>ROUND(E18*U18,2)</f>
        <v>1.56</v>
      </c>
      <c r="W18" s="160"/>
      <c r="X18" s="160" t="s">
        <v>230</v>
      </c>
      <c r="Y18" s="160" t="s">
        <v>198</v>
      </c>
      <c r="Z18" s="149"/>
      <c r="AA18" s="149"/>
      <c r="AB18" s="149"/>
      <c r="AC18" s="149"/>
      <c r="AD18" s="149"/>
      <c r="AE18" s="149"/>
      <c r="AF18" s="149"/>
      <c r="AG18" s="149" t="s">
        <v>231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2" t="s">
        <v>245</v>
      </c>
      <c r="D19" s="263"/>
      <c r="E19" s="263"/>
      <c r="F19" s="263"/>
      <c r="G19" s="263"/>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246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2" t="s">
        <v>247</v>
      </c>
      <c r="D20" s="183"/>
      <c r="E20" s="184">
        <v>17.55</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233</v>
      </c>
      <c r="AH20" s="149">
        <v>5</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0">
        <v>5</v>
      </c>
      <c r="B21" s="171" t="s">
        <v>248</v>
      </c>
      <c r="C21" s="179" t="s">
        <v>249</v>
      </c>
      <c r="D21" s="172" t="s">
        <v>236</v>
      </c>
      <c r="E21" s="173">
        <v>17.55</v>
      </c>
      <c r="F21" s="174"/>
      <c r="G21" s="175">
        <f>ROUND(E21*F21,2)</f>
        <v>0</v>
      </c>
      <c r="H21" s="174"/>
      <c r="I21" s="175">
        <f>ROUND(E21*H21,2)</f>
        <v>0</v>
      </c>
      <c r="J21" s="174"/>
      <c r="K21" s="175">
        <f>ROUND(E21*J21,2)</f>
        <v>0</v>
      </c>
      <c r="L21" s="175">
        <v>21</v>
      </c>
      <c r="M21" s="175">
        <f>G21*(1+L21/100)</f>
        <v>0</v>
      </c>
      <c r="N21" s="173">
        <v>5.13E-3</v>
      </c>
      <c r="O21" s="173">
        <f>ROUND(E21*N21,2)</f>
        <v>0.09</v>
      </c>
      <c r="P21" s="173">
        <v>0</v>
      </c>
      <c r="Q21" s="173">
        <f>ROUND(E21*P21,2)</f>
        <v>0</v>
      </c>
      <c r="R21" s="175" t="s">
        <v>229</v>
      </c>
      <c r="S21" s="175" t="s">
        <v>207</v>
      </c>
      <c r="T21" s="176" t="s">
        <v>207</v>
      </c>
      <c r="U21" s="160">
        <v>0.315</v>
      </c>
      <c r="V21" s="160">
        <f>ROUND(E21*U21,2)</f>
        <v>5.53</v>
      </c>
      <c r="W21" s="160"/>
      <c r="X21" s="160" t="s">
        <v>230</v>
      </c>
      <c r="Y21" s="160" t="s">
        <v>198</v>
      </c>
      <c r="Z21" s="149"/>
      <c r="AA21" s="149"/>
      <c r="AB21" s="149"/>
      <c r="AC21" s="149"/>
      <c r="AD21" s="149"/>
      <c r="AE21" s="149"/>
      <c r="AF21" s="149"/>
      <c r="AG21" s="149" t="s">
        <v>231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245</v>
      </c>
      <c r="D22" s="263"/>
      <c r="E22" s="263"/>
      <c r="F22" s="263"/>
      <c r="G22" s="263"/>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246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65" t="s">
        <v>250</v>
      </c>
      <c r="D23" s="266"/>
      <c r="E23" s="266"/>
      <c r="F23" s="266"/>
      <c r="G23" s="266"/>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201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192" t="s">
        <v>251</v>
      </c>
      <c r="D24" s="183"/>
      <c r="E24" s="184">
        <v>17.55</v>
      </c>
      <c r="F24" s="160"/>
      <c r="G24" s="160"/>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233</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0">
        <v>6</v>
      </c>
      <c r="B25" s="171" t="s">
        <v>252</v>
      </c>
      <c r="C25" s="179" t="s">
        <v>253</v>
      </c>
      <c r="D25" s="172" t="s">
        <v>236</v>
      </c>
      <c r="E25" s="173">
        <v>278.04750000000001</v>
      </c>
      <c r="F25" s="174"/>
      <c r="G25" s="175">
        <f>ROUND(E25*F25,2)</f>
        <v>0</v>
      </c>
      <c r="H25" s="174"/>
      <c r="I25" s="175">
        <f>ROUND(E25*H25,2)</f>
        <v>0</v>
      </c>
      <c r="J25" s="174"/>
      <c r="K25" s="175">
        <f>ROUND(E25*J25,2)</f>
        <v>0</v>
      </c>
      <c r="L25" s="175">
        <v>21</v>
      </c>
      <c r="M25" s="175">
        <f>G25*(1+L25/100)</f>
        <v>0</v>
      </c>
      <c r="N25" s="173">
        <v>4.6800000000000001E-3</v>
      </c>
      <c r="O25" s="173">
        <f>ROUND(E25*N25,2)</f>
        <v>1.3</v>
      </c>
      <c r="P25" s="173">
        <v>0</v>
      </c>
      <c r="Q25" s="173">
        <f>ROUND(E25*P25,2)</f>
        <v>0</v>
      </c>
      <c r="R25" s="175" t="s">
        <v>229</v>
      </c>
      <c r="S25" s="175" t="s">
        <v>207</v>
      </c>
      <c r="T25" s="176" t="s">
        <v>207</v>
      </c>
      <c r="U25" s="160">
        <v>0.245</v>
      </c>
      <c r="V25" s="160">
        <f>ROUND(E25*U25,2)</f>
        <v>68.12</v>
      </c>
      <c r="W25" s="160"/>
      <c r="X25" s="160" t="s">
        <v>230</v>
      </c>
      <c r="Y25" s="160" t="s">
        <v>198</v>
      </c>
      <c r="Z25" s="149"/>
      <c r="AA25" s="149"/>
      <c r="AB25" s="149"/>
      <c r="AC25" s="149"/>
      <c r="AD25" s="149"/>
      <c r="AE25" s="149"/>
      <c r="AF25" s="149"/>
      <c r="AG25" s="149" t="s">
        <v>231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245</v>
      </c>
      <c r="D26" s="263"/>
      <c r="E26" s="263"/>
      <c r="F26" s="263"/>
      <c r="G26" s="263"/>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246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3.75" outlineLevel="2" x14ac:dyDescent="0.2">
      <c r="A27" s="156"/>
      <c r="B27" s="157"/>
      <c r="C27" s="192" t="s">
        <v>254</v>
      </c>
      <c r="D27" s="183"/>
      <c r="E27" s="184">
        <v>126.07</v>
      </c>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233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2" t="s">
        <v>255</v>
      </c>
      <c r="D28" s="183"/>
      <c r="E28" s="184">
        <v>91.207499999999996</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233</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x14ac:dyDescent="0.2">
      <c r="A29" s="156"/>
      <c r="B29" s="157"/>
      <c r="C29" s="192" t="s">
        <v>256</v>
      </c>
      <c r="D29" s="183"/>
      <c r="E29" s="184">
        <v>29.89</v>
      </c>
      <c r="F29" s="160"/>
      <c r="G29" s="160"/>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233</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x14ac:dyDescent="0.2">
      <c r="A30" s="156"/>
      <c r="B30" s="157"/>
      <c r="C30" s="192" t="s">
        <v>257</v>
      </c>
      <c r="D30" s="183"/>
      <c r="E30" s="184">
        <v>30.88</v>
      </c>
      <c r="F30" s="160"/>
      <c r="G30" s="160"/>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233</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70">
        <v>7</v>
      </c>
      <c r="B31" s="171" t="s">
        <v>258</v>
      </c>
      <c r="C31" s="179" t="s">
        <v>259</v>
      </c>
      <c r="D31" s="172" t="s">
        <v>236</v>
      </c>
      <c r="E31" s="173">
        <v>278.04750000000001</v>
      </c>
      <c r="F31" s="174"/>
      <c r="G31" s="175">
        <f>ROUND(E31*F31,2)</f>
        <v>0</v>
      </c>
      <c r="H31" s="174"/>
      <c r="I31" s="175">
        <f>ROUND(E31*H31,2)</f>
        <v>0</v>
      </c>
      <c r="J31" s="174"/>
      <c r="K31" s="175">
        <f>ROUND(E31*J31,2)</f>
        <v>0</v>
      </c>
      <c r="L31" s="175">
        <v>21</v>
      </c>
      <c r="M31" s="175">
        <f>G31*(1+L31/100)</f>
        <v>0</v>
      </c>
      <c r="N31" s="173">
        <v>2.5999999999999998E-4</v>
      </c>
      <c r="O31" s="173">
        <f>ROUND(E31*N31,2)</f>
        <v>7.0000000000000007E-2</v>
      </c>
      <c r="P31" s="173">
        <v>0</v>
      </c>
      <c r="Q31" s="173">
        <f>ROUND(E31*P31,2)</f>
        <v>0</v>
      </c>
      <c r="R31" s="175" t="s">
        <v>229</v>
      </c>
      <c r="S31" s="175" t="s">
        <v>207</v>
      </c>
      <c r="T31" s="176" t="s">
        <v>207</v>
      </c>
      <c r="U31" s="160">
        <v>7.0000000000000007E-2</v>
      </c>
      <c r="V31" s="160">
        <f>ROUND(E31*U31,2)</f>
        <v>19.46</v>
      </c>
      <c r="W31" s="160"/>
      <c r="X31" s="160" t="s">
        <v>230</v>
      </c>
      <c r="Y31" s="160" t="s">
        <v>198</v>
      </c>
      <c r="Z31" s="149"/>
      <c r="AA31" s="149"/>
      <c r="AB31" s="149"/>
      <c r="AC31" s="149"/>
      <c r="AD31" s="149"/>
      <c r="AE31" s="149"/>
      <c r="AF31" s="149"/>
      <c r="AG31" s="149" t="s">
        <v>231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245</v>
      </c>
      <c r="D32" s="263"/>
      <c r="E32" s="263"/>
      <c r="F32" s="263"/>
      <c r="G32" s="263"/>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246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2" t="s">
        <v>260</v>
      </c>
      <c r="D33" s="183"/>
      <c r="E33" s="184">
        <v>278.04750000000001</v>
      </c>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233</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0">
        <v>8</v>
      </c>
      <c r="B34" s="171" t="s">
        <v>261</v>
      </c>
      <c r="C34" s="179" t="s">
        <v>262</v>
      </c>
      <c r="D34" s="172" t="s">
        <v>236</v>
      </c>
      <c r="E34" s="173">
        <v>71.155000000000001</v>
      </c>
      <c r="F34" s="174"/>
      <c r="G34" s="175">
        <f>ROUND(E34*F34,2)</f>
        <v>0</v>
      </c>
      <c r="H34" s="174"/>
      <c r="I34" s="175">
        <f>ROUND(E34*H34,2)</f>
        <v>0</v>
      </c>
      <c r="J34" s="174"/>
      <c r="K34" s="175">
        <f>ROUND(E34*J34,2)</f>
        <v>0</v>
      </c>
      <c r="L34" s="175">
        <v>21</v>
      </c>
      <c r="M34" s="175">
        <f>G34*(1+L34/100)</f>
        <v>0</v>
      </c>
      <c r="N34" s="173">
        <v>4.0000000000000003E-5</v>
      </c>
      <c r="O34" s="173">
        <f>ROUND(E34*N34,2)</f>
        <v>0</v>
      </c>
      <c r="P34" s="173">
        <v>0</v>
      </c>
      <c r="Q34" s="173">
        <f>ROUND(E34*P34,2)</f>
        <v>0</v>
      </c>
      <c r="R34" s="175" t="s">
        <v>229</v>
      </c>
      <c r="S34" s="175" t="s">
        <v>207</v>
      </c>
      <c r="T34" s="176" t="s">
        <v>207</v>
      </c>
      <c r="U34" s="160">
        <v>7.8E-2</v>
      </c>
      <c r="V34" s="160">
        <f>ROUND(E34*U34,2)</f>
        <v>5.55</v>
      </c>
      <c r="W34" s="160"/>
      <c r="X34" s="160" t="s">
        <v>230</v>
      </c>
      <c r="Y34" s="160" t="s">
        <v>198</v>
      </c>
      <c r="Z34" s="149"/>
      <c r="AA34" s="149"/>
      <c r="AB34" s="149"/>
      <c r="AC34" s="149"/>
      <c r="AD34" s="149"/>
      <c r="AE34" s="149"/>
      <c r="AF34" s="149"/>
      <c r="AG34" s="149" t="s">
        <v>231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2" x14ac:dyDescent="0.2">
      <c r="A35" s="156"/>
      <c r="B35" s="157"/>
      <c r="C35" s="262" t="s">
        <v>263</v>
      </c>
      <c r="D35" s="263"/>
      <c r="E35" s="263"/>
      <c r="F35" s="263"/>
      <c r="G35" s="263"/>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246</v>
      </c>
      <c r="AH35" s="149"/>
      <c r="AI35" s="149"/>
      <c r="AJ35" s="149"/>
      <c r="AK35" s="149"/>
      <c r="AL35" s="149"/>
      <c r="AM35" s="149"/>
      <c r="AN35" s="149"/>
      <c r="AO35" s="149"/>
      <c r="AP35" s="149"/>
      <c r="AQ35" s="149"/>
      <c r="AR35" s="149"/>
      <c r="AS35" s="149"/>
      <c r="AT35" s="149"/>
      <c r="AU35" s="149"/>
      <c r="AV35" s="149"/>
      <c r="AW35" s="149"/>
      <c r="AX35" s="149"/>
      <c r="AY35" s="149"/>
      <c r="AZ35" s="149"/>
      <c r="BA35" s="177" t="str">
        <f>C35</f>
        <v>které se zřizují před úpravami povrchu, a obalení osazených dveřních zárubní před znečištěním při úpravách povrchu nástřikem plastických maltovin včetně pozdějšího odkrytí,</v>
      </c>
      <c r="BB35" s="149"/>
      <c r="BC35" s="149"/>
      <c r="BD35" s="149"/>
      <c r="BE35" s="149"/>
      <c r="BF35" s="149"/>
      <c r="BG35" s="149"/>
      <c r="BH35" s="149"/>
    </row>
    <row r="36" spans="1:60" outlineLevel="2" x14ac:dyDescent="0.2">
      <c r="A36" s="156"/>
      <c r="B36" s="157"/>
      <c r="C36" s="192" t="s">
        <v>264</v>
      </c>
      <c r="D36" s="183"/>
      <c r="E36" s="184">
        <v>23.44</v>
      </c>
      <c r="F36" s="160"/>
      <c r="G36" s="160"/>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233</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2" t="s">
        <v>265</v>
      </c>
      <c r="D37" s="183"/>
      <c r="E37" s="184">
        <v>21.522500000000001</v>
      </c>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233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2" t="s">
        <v>266</v>
      </c>
      <c r="D38" s="183"/>
      <c r="E38" s="184">
        <v>8.85</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233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x14ac:dyDescent="0.2">
      <c r="A39" s="156"/>
      <c r="B39" s="157"/>
      <c r="C39" s="192" t="s">
        <v>267</v>
      </c>
      <c r="D39" s="183"/>
      <c r="E39" s="184">
        <v>17.342500000000001</v>
      </c>
      <c r="F39" s="160"/>
      <c r="G39" s="160"/>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233</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9</v>
      </c>
      <c r="B40" s="171" t="s">
        <v>268</v>
      </c>
      <c r="C40" s="179" t="s">
        <v>269</v>
      </c>
      <c r="D40" s="172" t="s">
        <v>228</v>
      </c>
      <c r="E40" s="173">
        <v>24.8</v>
      </c>
      <c r="F40" s="174"/>
      <c r="G40" s="175">
        <f>ROUND(E40*F40,2)</f>
        <v>0</v>
      </c>
      <c r="H40" s="174"/>
      <c r="I40" s="175">
        <f>ROUND(E40*H40,2)</f>
        <v>0</v>
      </c>
      <c r="J40" s="174"/>
      <c r="K40" s="175">
        <f>ROUND(E40*J40,2)</f>
        <v>0</v>
      </c>
      <c r="L40" s="175">
        <v>21</v>
      </c>
      <c r="M40" s="175">
        <f>G40*(1+L40/100)</f>
        <v>0</v>
      </c>
      <c r="N40" s="173">
        <v>6.0000000000000002E-5</v>
      </c>
      <c r="O40" s="173">
        <f>ROUND(E40*N40,2)</f>
        <v>0</v>
      </c>
      <c r="P40" s="173">
        <v>0</v>
      </c>
      <c r="Q40" s="173">
        <f>ROUND(E40*P40,2)</f>
        <v>0</v>
      </c>
      <c r="R40" s="175" t="s">
        <v>229</v>
      </c>
      <c r="S40" s="175" t="s">
        <v>207</v>
      </c>
      <c r="T40" s="176" t="s">
        <v>207</v>
      </c>
      <c r="U40" s="160">
        <v>0.05</v>
      </c>
      <c r="V40" s="160">
        <f>ROUND(E40*U40,2)</f>
        <v>1.24</v>
      </c>
      <c r="W40" s="160"/>
      <c r="X40" s="160" t="s">
        <v>230</v>
      </c>
      <c r="Y40" s="160" t="s">
        <v>198</v>
      </c>
      <c r="Z40" s="149"/>
      <c r="AA40" s="149"/>
      <c r="AB40" s="149"/>
      <c r="AC40" s="149"/>
      <c r="AD40" s="149"/>
      <c r="AE40" s="149"/>
      <c r="AF40" s="149"/>
      <c r="AG40" s="149" t="s">
        <v>231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62" t="s">
        <v>270</v>
      </c>
      <c r="D41" s="263"/>
      <c r="E41" s="263"/>
      <c r="F41" s="263"/>
      <c r="G41" s="263"/>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246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2" t="s">
        <v>271</v>
      </c>
      <c r="D42" s="183"/>
      <c r="E42" s="184">
        <v>24.8</v>
      </c>
      <c r="F42" s="160"/>
      <c r="G42" s="160"/>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233</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3" t="s">
        <v>190</v>
      </c>
      <c r="B43" s="164" t="s">
        <v>112</v>
      </c>
      <c r="C43" s="178" t="s">
        <v>113</v>
      </c>
      <c r="D43" s="165"/>
      <c r="E43" s="166"/>
      <c r="F43" s="167"/>
      <c r="G43" s="167">
        <f>SUMIF(AG44:AG44,"&lt;&gt;NOR",G44:G44)</f>
        <v>0</v>
      </c>
      <c r="H43" s="167"/>
      <c r="I43" s="167">
        <f>SUM(I44:I44)</f>
        <v>0</v>
      </c>
      <c r="J43" s="167"/>
      <c r="K43" s="167">
        <f>SUM(K44:K44)</f>
        <v>0</v>
      </c>
      <c r="L43" s="167"/>
      <c r="M43" s="167">
        <f>SUM(M44:M44)</f>
        <v>0</v>
      </c>
      <c r="N43" s="166"/>
      <c r="O43" s="166">
        <f>SUM(O44:O44)</f>
        <v>0.19</v>
      </c>
      <c r="P43" s="166"/>
      <c r="Q43" s="166">
        <f>SUM(Q44:Q44)</f>
        <v>0</v>
      </c>
      <c r="R43" s="167"/>
      <c r="S43" s="167"/>
      <c r="T43" s="168"/>
      <c r="U43" s="162"/>
      <c r="V43" s="162">
        <f>SUM(V44:V44)</f>
        <v>28.32</v>
      </c>
      <c r="W43" s="162"/>
      <c r="X43" s="162"/>
      <c r="Y43" s="162"/>
      <c r="AG43" t="s">
        <v>191</v>
      </c>
    </row>
    <row r="44" spans="1:60" outlineLevel="1" x14ac:dyDescent="0.2">
      <c r="A44" s="185">
        <v>10</v>
      </c>
      <c r="B44" s="186" t="s">
        <v>272</v>
      </c>
      <c r="C44" s="193" t="s">
        <v>273</v>
      </c>
      <c r="D44" s="187" t="s">
        <v>236</v>
      </c>
      <c r="E44" s="188">
        <v>160</v>
      </c>
      <c r="F44" s="189"/>
      <c r="G44" s="190">
        <f>ROUND(E44*F44,2)</f>
        <v>0</v>
      </c>
      <c r="H44" s="189"/>
      <c r="I44" s="190">
        <f>ROUND(E44*H44,2)</f>
        <v>0</v>
      </c>
      <c r="J44" s="189"/>
      <c r="K44" s="190">
        <f>ROUND(E44*J44,2)</f>
        <v>0</v>
      </c>
      <c r="L44" s="190">
        <v>21</v>
      </c>
      <c r="M44" s="190">
        <f>G44*(1+L44/100)</f>
        <v>0</v>
      </c>
      <c r="N44" s="188">
        <v>1.2099999999999999E-3</v>
      </c>
      <c r="O44" s="188">
        <f>ROUND(E44*N44,2)</f>
        <v>0.19</v>
      </c>
      <c r="P44" s="188">
        <v>0</v>
      </c>
      <c r="Q44" s="188">
        <f>ROUND(E44*P44,2)</f>
        <v>0</v>
      </c>
      <c r="R44" s="190" t="s">
        <v>274</v>
      </c>
      <c r="S44" s="190" t="s">
        <v>207</v>
      </c>
      <c r="T44" s="191" t="s">
        <v>207</v>
      </c>
      <c r="U44" s="160">
        <v>0.17699999999999999</v>
      </c>
      <c r="V44" s="160">
        <f>ROUND(E44*U44,2)</f>
        <v>28.32</v>
      </c>
      <c r="W44" s="160"/>
      <c r="X44" s="160" t="s">
        <v>230</v>
      </c>
      <c r="Y44" s="160" t="s">
        <v>198</v>
      </c>
      <c r="Z44" s="149"/>
      <c r="AA44" s="149"/>
      <c r="AB44" s="149"/>
      <c r="AC44" s="149"/>
      <c r="AD44" s="149"/>
      <c r="AE44" s="149"/>
      <c r="AF44" s="149"/>
      <c r="AG44" s="149" t="s">
        <v>231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190</v>
      </c>
      <c r="B45" s="164" t="s">
        <v>114</v>
      </c>
      <c r="C45" s="178" t="s">
        <v>115</v>
      </c>
      <c r="D45" s="165"/>
      <c r="E45" s="166"/>
      <c r="F45" s="167"/>
      <c r="G45" s="167">
        <f>SUMIF(AG46:AG50,"&lt;&gt;NOR",G46:G50)</f>
        <v>0</v>
      </c>
      <c r="H45" s="167"/>
      <c r="I45" s="167">
        <f>SUM(I46:I50)</f>
        <v>0</v>
      </c>
      <c r="J45" s="167"/>
      <c r="K45" s="167">
        <f>SUM(K46:K50)</f>
        <v>0</v>
      </c>
      <c r="L45" s="167"/>
      <c r="M45" s="167">
        <f>SUM(M46:M50)</f>
        <v>0</v>
      </c>
      <c r="N45" s="166"/>
      <c r="O45" s="166">
        <f>SUM(O46:O50)</f>
        <v>0.01</v>
      </c>
      <c r="P45" s="166"/>
      <c r="Q45" s="166">
        <f>SUM(Q46:Q50)</f>
        <v>0</v>
      </c>
      <c r="R45" s="167"/>
      <c r="S45" s="167"/>
      <c r="T45" s="168"/>
      <c r="U45" s="162"/>
      <c r="V45" s="162">
        <f>SUM(V46:V50)</f>
        <v>49.5</v>
      </c>
      <c r="W45" s="162"/>
      <c r="X45" s="162"/>
      <c r="Y45" s="162"/>
      <c r="AG45" t="s">
        <v>191</v>
      </c>
    </row>
    <row r="46" spans="1:60" ht="56.25" outlineLevel="1" x14ac:dyDescent="0.2">
      <c r="A46" s="170">
        <v>11</v>
      </c>
      <c r="B46" s="171" t="s">
        <v>275</v>
      </c>
      <c r="C46" s="179" t="s">
        <v>276</v>
      </c>
      <c r="D46" s="172" t="s">
        <v>236</v>
      </c>
      <c r="E46" s="173">
        <v>160.72999999999999</v>
      </c>
      <c r="F46" s="174"/>
      <c r="G46" s="175">
        <f>ROUND(E46*F46,2)</f>
        <v>0</v>
      </c>
      <c r="H46" s="174"/>
      <c r="I46" s="175">
        <f>ROUND(E46*H46,2)</f>
        <v>0</v>
      </c>
      <c r="J46" s="174"/>
      <c r="K46" s="175">
        <f>ROUND(E46*J46,2)</f>
        <v>0</v>
      </c>
      <c r="L46" s="175">
        <v>21</v>
      </c>
      <c r="M46" s="175">
        <f>G46*(1+L46/100)</f>
        <v>0</v>
      </c>
      <c r="N46" s="173">
        <v>4.0000000000000003E-5</v>
      </c>
      <c r="O46" s="173">
        <f>ROUND(E46*N46,2)</f>
        <v>0.01</v>
      </c>
      <c r="P46" s="173">
        <v>0</v>
      </c>
      <c r="Q46" s="173">
        <f>ROUND(E46*P46,2)</f>
        <v>0</v>
      </c>
      <c r="R46" s="175" t="s">
        <v>229</v>
      </c>
      <c r="S46" s="175" t="s">
        <v>207</v>
      </c>
      <c r="T46" s="176" t="s">
        <v>207</v>
      </c>
      <c r="U46" s="160">
        <v>0.308</v>
      </c>
      <c r="V46" s="160">
        <f>ROUND(E46*U46,2)</f>
        <v>49.5</v>
      </c>
      <c r="W46" s="160"/>
      <c r="X46" s="160" t="s">
        <v>230</v>
      </c>
      <c r="Y46" s="160" t="s">
        <v>198</v>
      </c>
      <c r="Z46" s="149"/>
      <c r="AA46" s="149"/>
      <c r="AB46" s="149"/>
      <c r="AC46" s="149"/>
      <c r="AD46" s="149"/>
      <c r="AE46" s="149"/>
      <c r="AF46" s="149"/>
      <c r="AG46" s="149" t="s">
        <v>231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192" t="s">
        <v>277</v>
      </c>
      <c r="D47" s="183"/>
      <c r="E47" s="184">
        <v>82.53</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233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2" t="s">
        <v>278</v>
      </c>
      <c r="D48" s="183"/>
      <c r="E48" s="184">
        <v>50.8</v>
      </c>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233</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192" t="s">
        <v>279</v>
      </c>
      <c r="D49" s="183"/>
      <c r="E49" s="184">
        <v>13.6</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233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192" t="s">
        <v>280</v>
      </c>
      <c r="D50" s="183"/>
      <c r="E50" s="184">
        <v>13.8</v>
      </c>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233</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3" t="s">
        <v>190</v>
      </c>
      <c r="B51" s="164" t="s">
        <v>118</v>
      </c>
      <c r="C51" s="178" t="s">
        <v>119</v>
      </c>
      <c r="D51" s="165"/>
      <c r="E51" s="166"/>
      <c r="F51" s="167"/>
      <c r="G51" s="167">
        <f>SUMIF(AG52:AG55,"&lt;&gt;NOR",G52:G55)</f>
        <v>0</v>
      </c>
      <c r="H51" s="167"/>
      <c r="I51" s="167">
        <f>SUM(I52:I55)</f>
        <v>0</v>
      </c>
      <c r="J51" s="167"/>
      <c r="K51" s="167">
        <f>SUM(K52:K55)</f>
        <v>0</v>
      </c>
      <c r="L51" s="167"/>
      <c r="M51" s="167">
        <f>SUM(M52:M55)</f>
        <v>0</v>
      </c>
      <c r="N51" s="166"/>
      <c r="O51" s="166">
        <f>SUM(O52:O55)</f>
        <v>0</v>
      </c>
      <c r="P51" s="166"/>
      <c r="Q51" s="166">
        <f>SUM(Q52:Q55)</f>
        <v>0</v>
      </c>
      <c r="R51" s="167"/>
      <c r="S51" s="167"/>
      <c r="T51" s="168"/>
      <c r="U51" s="162"/>
      <c r="V51" s="162">
        <f>SUM(V52:V55)</f>
        <v>1.79</v>
      </c>
      <c r="W51" s="162"/>
      <c r="X51" s="162"/>
      <c r="Y51" s="162"/>
      <c r="AG51" t="s">
        <v>191</v>
      </c>
    </row>
    <row r="52" spans="1:60" ht="22.5" outlineLevel="1" x14ac:dyDescent="0.2">
      <c r="A52" s="170">
        <v>12</v>
      </c>
      <c r="B52" s="171" t="s">
        <v>281</v>
      </c>
      <c r="C52" s="179" t="s">
        <v>282</v>
      </c>
      <c r="D52" s="172" t="s">
        <v>283</v>
      </c>
      <c r="E52" s="173">
        <v>1.9091499999999999</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t="s">
        <v>284</v>
      </c>
      <c r="S52" s="175" t="s">
        <v>207</v>
      </c>
      <c r="T52" s="176" t="s">
        <v>207</v>
      </c>
      <c r="U52" s="160">
        <v>0.9385</v>
      </c>
      <c r="V52" s="160">
        <f>ROUND(E52*U52,2)</f>
        <v>1.79</v>
      </c>
      <c r="W52" s="160"/>
      <c r="X52" s="160" t="s">
        <v>285</v>
      </c>
      <c r="Y52" s="160" t="s">
        <v>198</v>
      </c>
      <c r="Z52" s="149"/>
      <c r="AA52" s="149"/>
      <c r="AB52" s="149"/>
      <c r="AC52" s="149"/>
      <c r="AD52" s="149"/>
      <c r="AE52" s="149"/>
      <c r="AF52" s="149"/>
      <c r="AG52" s="149" t="s">
        <v>286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2" t="s">
        <v>287</v>
      </c>
      <c r="D53" s="263"/>
      <c r="E53" s="263"/>
      <c r="F53" s="263"/>
      <c r="G53" s="263"/>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246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33.75" outlineLevel="1" x14ac:dyDescent="0.2">
      <c r="A54" s="170">
        <v>13</v>
      </c>
      <c r="B54" s="171" t="s">
        <v>288</v>
      </c>
      <c r="C54" s="179" t="s">
        <v>289</v>
      </c>
      <c r="D54" s="172" t="s">
        <v>283</v>
      </c>
      <c r="E54" s="173">
        <v>1.9091499999999999</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284</v>
      </c>
      <c r="S54" s="175" t="s">
        <v>207</v>
      </c>
      <c r="T54" s="176" t="s">
        <v>207</v>
      </c>
      <c r="U54" s="160">
        <v>0</v>
      </c>
      <c r="V54" s="160">
        <f>ROUND(E54*U54,2)</f>
        <v>0</v>
      </c>
      <c r="W54" s="160"/>
      <c r="X54" s="160" t="s">
        <v>285</v>
      </c>
      <c r="Y54" s="160" t="s">
        <v>198</v>
      </c>
      <c r="Z54" s="149"/>
      <c r="AA54" s="149"/>
      <c r="AB54" s="149"/>
      <c r="AC54" s="149"/>
      <c r="AD54" s="149"/>
      <c r="AE54" s="149"/>
      <c r="AF54" s="149"/>
      <c r="AG54" s="149" t="s">
        <v>286</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2" t="s">
        <v>287</v>
      </c>
      <c r="D55" s="263"/>
      <c r="E55" s="263"/>
      <c r="F55" s="263"/>
      <c r="G55" s="263"/>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246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x14ac:dyDescent="0.2">
      <c r="A56" s="163" t="s">
        <v>190</v>
      </c>
      <c r="B56" s="164" t="s">
        <v>132</v>
      </c>
      <c r="C56" s="178" t="s">
        <v>133</v>
      </c>
      <c r="D56" s="165"/>
      <c r="E56" s="166"/>
      <c r="F56" s="167"/>
      <c r="G56" s="167">
        <f>SUMIF(AG57:AG70,"&lt;&gt;NOR",G57:G70)</f>
        <v>0</v>
      </c>
      <c r="H56" s="167"/>
      <c r="I56" s="167">
        <f>SUM(I57:I70)</f>
        <v>0</v>
      </c>
      <c r="J56" s="167"/>
      <c r="K56" s="167">
        <f>SUM(K57:K70)</f>
        <v>0</v>
      </c>
      <c r="L56" s="167"/>
      <c r="M56" s="167">
        <f>SUM(M57:M70)</f>
        <v>0</v>
      </c>
      <c r="N56" s="166"/>
      <c r="O56" s="166">
        <f>SUM(O57:O70)</f>
        <v>0.67</v>
      </c>
      <c r="P56" s="166"/>
      <c r="Q56" s="166">
        <f>SUM(Q57:Q70)</f>
        <v>0.04</v>
      </c>
      <c r="R56" s="167"/>
      <c r="S56" s="167"/>
      <c r="T56" s="168"/>
      <c r="U56" s="162"/>
      <c r="V56" s="162">
        <f>SUM(V57:V70)</f>
        <v>147.60999999999999</v>
      </c>
      <c r="W56" s="162"/>
      <c r="X56" s="162"/>
      <c r="Y56" s="162"/>
      <c r="AG56" t="s">
        <v>191</v>
      </c>
    </row>
    <row r="57" spans="1:60" ht="22.5" outlineLevel="1" x14ac:dyDescent="0.2">
      <c r="A57" s="170">
        <v>14</v>
      </c>
      <c r="B57" s="171" t="s">
        <v>290</v>
      </c>
      <c r="C57" s="179" t="s">
        <v>291</v>
      </c>
      <c r="D57" s="172" t="s">
        <v>236</v>
      </c>
      <c r="E57" s="173">
        <v>139.69999999999999</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292</v>
      </c>
      <c r="S57" s="175" t="s">
        <v>207</v>
      </c>
      <c r="T57" s="176" t="s">
        <v>207</v>
      </c>
      <c r="U57" s="160">
        <v>0.52</v>
      </c>
      <c r="V57" s="160">
        <f>ROUND(E57*U57,2)</f>
        <v>72.64</v>
      </c>
      <c r="W57" s="160"/>
      <c r="X57" s="160" t="s">
        <v>230</v>
      </c>
      <c r="Y57" s="160" t="s">
        <v>198</v>
      </c>
      <c r="Z57" s="149"/>
      <c r="AA57" s="149"/>
      <c r="AB57" s="149"/>
      <c r="AC57" s="149"/>
      <c r="AD57" s="149"/>
      <c r="AE57" s="149"/>
      <c r="AF57" s="149"/>
      <c r="AG57" s="149" t="s">
        <v>231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192" t="s">
        <v>293</v>
      </c>
      <c r="D58" s="183"/>
      <c r="E58" s="184"/>
      <c r="F58" s="160"/>
      <c r="G58" s="160"/>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233</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192" t="s">
        <v>294</v>
      </c>
      <c r="D59" s="183"/>
      <c r="E59" s="184">
        <v>61.5</v>
      </c>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233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2" t="s">
        <v>278</v>
      </c>
      <c r="D60" s="183"/>
      <c r="E60" s="184">
        <v>50.8</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233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2" t="s">
        <v>279</v>
      </c>
      <c r="D61" s="183"/>
      <c r="E61" s="184">
        <v>13.6</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233</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2" t="s">
        <v>280</v>
      </c>
      <c r="D62" s="183"/>
      <c r="E62" s="184">
        <v>13.8</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233</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1" x14ac:dyDescent="0.2">
      <c r="A63" s="170">
        <v>15</v>
      </c>
      <c r="B63" s="171" t="s">
        <v>295</v>
      </c>
      <c r="C63" s="179" t="s">
        <v>296</v>
      </c>
      <c r="D63" s="172" t="s">
        <v>236</v>
      </c>
      <c r="E63" s="173">
        <v>139.69999999999999</v>
      </c>
      <c r="F63" s="174"/>
      <c r="G63" s="175">
        <f>ROUND(E63*F63,2)</f>
        <v>0</v>
      </c>
      <c r="H63" s="174"/>
      <c r="I63" s="175">
        <f>ROUND(E63*H63,2)</f>
        <v>0</v>
      </c>
      <c r="J63" s="174"/>
      <c r="K63" s="175">
        <f>ROUND(E63*J63,2)</f>
        <v>0</v>
      </c>
      <c r="L63" s="175">
        <v>21</v>
      </c>
      <c r="M63" s="175">
        <f>G63*(1+L63/100)</f>
        <v>0</v>
      </c>
      <c r="N63" s="173">
        <v>4.8300000000000001E-3</v>
      </c>
      <c r="O63" s="173">
        <f>ROUND(E63*N63,2)</f>
        <v>0.67</v>
      </c>
      <c r="P63" s="173">
        <v>0</v>
      </c>
      <c r="Q63" s="173">
        <f>ROUND(E63*P63,2)</f>
        <v>0</v>
      </c>
      <c r="R63" s="175" t="s">
        <v>292</v>
      </c>
      <c r="S63" s="175" t="s">
        <v>207</v>
      </c>
      <c r="T63" s="176" t="s">
        <v>207</v>
      </c>
      <c r="U63" s="160">
        <v>0.48499999999999999</v>
      </c>
      <c r="V63" s="160">
        <f>ROUND(E63*U63,2)</f>
        <v>67.75</v>
      </c>
      <c r="W63" s="160"/>
      <c r="X63" s="160" t="s">
        <v>230</v>
      </c>
      <c r="Y63" s="160" t="s">
        <v>198</v>
      </c>
      <c r="Z63" s="149"/>
      <c r="AA63" s="149"/>
      <c r="AB63" s="149"/>
      <c r="AC63" s="149"/>
      <c r="AD63" s="149"/>
      <c r="AE63" s="149"/>
      <c r="AF63" s="149"/>
      <c r="AG63" s="149" t="s">
        <v>231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192" t="s">
        <v>297</v>
      </c>
      <c r="D64" s="183"/>
      <c r="E64" s="184">
        <v>139.69999999999999</v>
      </c>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233</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0">
        <v>16</v>
      </c>
      <c r="B65" s="171" t="s">
        <v>298</v>
      </c>
      <c r="C65" s="179" t="s">
        <v>299</v>
      </c>
      <c r="D65" s="172" t="s">
        <v>236</v>
      </c>
      <c r="E65" s="173">
        <v>8.5</v>
      </c>
      <c r="F65" s="174"/>
      <c r="G65" s="175">
        <f>ROUND(E65*F65,2)</f>
        <v>0</v>
      </c>
      <c r="H65" s="174"/>
      <c r="I65" s="175">
        <f>ROUND(E65*H65,2)</f>
        <v>0</v>
      </c>
      <c r="J65" s="174"/>
      <c r="K65" s="175">
        <f>ROUND(E65*J65,2)</f>
        <v>0</v>
      </c>
      <c r="L65" s="175">
        <v>21</v>
      </c>
      <c r="M65" s="175">
        <f>G65*(1+L65/100)</f>
        <v>0</v>
      </c>
      <c r="N65" s="173">
        <v>0</v>
      </c>
      <c r="O65" s="173">
        <f>ROUND(E65*N65,2)</f>
        <v>0</v>
      </c>
      <c r="P65" s="173">
        <v>5.0000000000000001E-3</v>
      </c>
      <c r="Q65" s="173">
        <f>ROUND(E65*P65,2)</f>
        <v>0.04</v>
      </c>
      <c r="R65" s="175" t="s">
        <v>292</v>
      </c>
      <c r="S65" s="175" t="s">
        <v>207</v>
      </c>
      <c r="T65" s="176" t="s">
        <v>207</v>
      </c>
      <c r="U65" s="160">
        <v>0.51</v>
      </c>
      <c r="V65" s="160">
        <f>ROUND(E65*U65,2)</f>
        <v>4.34</v>
      </c>
      <c r="W65" s="160"/>
      <c r="X65" s="160" t="s">
        <v>230</v>
      </c>
      <c r="Y65" s="160" t="s">
        <v>198</v>
      </c>
      <c r="Z65" s="149"/>
      <c r="AA65" s="149"/>
      <c r="AB65" s="149"/>
      <c r="AC65" s="149"/>
      <c r="AD65" s="149"/>
      <c r="AE65" s="149"/>
      <c r="AF65" s="149"/>
      <c r="AG65" s="149" t="s">
        <v>231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192" t="s">
        <v>300</v>
      </c>
      <c r="D66" s="183"/>
      <c r="E66" s="184">
        <v>8.5</v>
      </c>
      <c r="F66" s="160"/>
      <c r="G66" s="160"/>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233</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0">
        <v>17</v>
      </c>
      <c r="B67" s="171" t="s">
        <v>301</v>
      </c>
      <c r="C67" s="179" t="s">
        <v>302</v>
      </c>
      <c r="D67" s="172" t="s">
        <v>283</v>
      </c>
      <c r="E67" s="173">
        <v>0.67474999999999996</v>
      </c>
      <c r="F67" s="174"/>
      <c r="G67" s="175">
        <f>ROUND(E67*F67,2)</f>
        <v>0</v>
      </c>
      <c r="H67" s="174"/>
      <c r="I67" s="175">
        <f>ROUND(E67*H67,2)</f>
        <v>0</v>
      </c>
      <c r="J67" s="174"/>
      <c r="K67" s="175">
        <f>ROUND(E67*J67,2)</f>
        <v>0</v>
      </c>
      <c r="L67" s="175">
        <v>21</v>
      </c>
      <c r="M67" s="175">
        <f>G67*(1+L67/100)</f>
        <v>0</v>
      </c>
      <c r="N67" s="173">
        <v>0</v>
      </c>
      <c r="O67" s="173">
        <f>ROUND(E67*N67,2)</f>
        <v>0</v>
      </c>
      <c r="P67" s="173">
        <v>0</v>
      </c>
      <c r="Q67" s="173">
        <f>ROUND(E67*P67,2)</f>
        <v>0</v>
      </c>
      <c r="R67" s="175" t="s">
        <v>292</v>
      </c>
      <c r="S67" s="175" t="s">
        <v>207</v>
      </c>
      <c r="T67" s="176" t="s">
        <v>207</v>
      </c>
      <c r="U67" s="160">
        <v>3.327</v>
      </c>
      <c r="V67" s="160">
        <f>ROUND(E67*U67,2)</f>
        <v>2.2400000000000002</v>
      </c>
      <c r="W67" s="160"/>
      <c r="X67" s="160" t="s">
        <v>285</v>
      </c>
      <c r="Y67" s="160" t="s">
        <v>198</v>
      </c>
      <c r="Z67" s="149"/>
      <c r="AA67" s="149"/>
      <c r="AB67" s="149"/>
      <c r="AC67" s="149"/>
      <c r="AD67" s="149"/>
      <c r="AE67" s="149"/>
      <c r="AF67" s="149"/>
      <c r="AG67" s="149" t="s">
        <v>303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2" t="s">
        <v>304</v>
      </c>
      <c r="D68" s="263"/>
      <c r="E68" s="263"/>
      <c r="F68" s="263"/>
      <c r="G68" s="263"/>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246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70">
        <v>18</v>
      </c>
      <c r="B69" s="171" t="s">
        <v>305</v>
      </c>
      <c r="C69" s="179" t="s">
        <v>306</v>
      </c>
      <c r="D69" s="172" t="s">
        <v>283</v>
      </c>
      <c r="E69" s="173">
        <v>0.67474999999999996</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292</v>
      </c>
      <c r="S69" s="175" t="s">
        <v>207</v>
      </c>
      <c r="T69" s="176" t="s">
        <v>207</v>
      </c>
      <c r="U69" s="160">
        <v>0.95</v>
      </c>
      <c r="V69" s="160">
        <f>ROUND(E69*U69,2)</f>
        <v>0.64</v>
      </c>
      <c r="W69" s="160"/>
      <c r="X69" s="160" t="s">
        <v>285</v>
      </c>
      <c r="Y69" s="160" t="s">
        <v>198</v>
      </c>
      <c r="Z69" s="149"/>
      <c r="AA69" s="149"/>
      <c r="AB69" s="149"/>
      <c r="AC69" s="149"/>
      <c r="AD69" s="149"/>
      <c r="AE69" s="149"/>
      <c r="AF69" s="149"/>
      <c r="AG69" s="149" t="s">
        <v>303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2" t="s">
        <v>304</v>
      </c>
      <c r="D70" s="263"/>
      <c r="E70" s="263"/>
      <c r="F70" s="263"/>
      <c r="G70" s="263"/>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246</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3" t="s">
        <v>190</v>
      </c>
      <c r="B71" s="164" t="s">
        <v>140</v>
      </c>
      <c r="C71" s="178" t="s">
        <v>141</v>
      </c>
      <c r="D71" s="165"/>
      <c r="E71" s="166"/>
      <c r="F71" s="167"/>
      <c r="G71" s="167">
        <f>SUMIF(AG72:AG86,"&lt;&gt;NOR",G72:G86)</f>
        <v>0</v>
      </c>
      <c r="H71" s="167"/>
      <c r="I71" s="167">
        <f>SUM(I72:I86)</f>
        <v>0</v>
      </c>
      <c r="J71" s="167"/>
      <c r="K71" s="167">
        <f>SUM(K72:K86)</f>
        <v>0</v>
      </c>
      <c r="L71" s="167"/>
      <c r="M71" s="167">
        <f>SUM(M72:M86)</f>
        <v>0</v>
      </c>
      <c r="N71" s="166"/>
      <c r="O71" s="166">
        <f>SUM(O72:O86)</f>
        <v>0.19</v>
      </c>
      <c r="P71" s="166"/>
      <c r="Q71" s="166">
        <f>SUM(Q72:Q86)</f>
        <v>0</v>
      </c>
      <c r="R71" s="167"/>
      <c r="S71" s="167"/>
      <c r="T71" s="168"/>
      <c r="U71" s="162"/>
      <c r="V71" s="162">
        <f>SUM(V72:V86)</f>
        <v>43.900000000000006</v>
      </c>
      <c r="W71" s="162"/>
      <c r="X71" s="162"/>
      <c r="Y71" s="162"/>
      <c r="AG71" t="s">
        <v>191</v>
      </c>
    </row>
    <row r="72" spans="1:60" outlineLevel="1" x14ac:dyDescent="0.2">
      <c r="A72" s="170">
        <v>19</v>
      </c>
      <c r="B72" s="171" t="s">
        <v>307</v>
      </c>
      <c r="C72" s="179" t="s">
        <v>308</v>
      </c>
      <c r="D72" s="172" t="s">
        <v>236</v>
      </c>
      <c r="E72" s="173">
        <v>295.59750000000003</v>
      </c>
      <c r="F72" s="174"/>
      <c r="G72" s="175">
        <f>ROUND(E72*F72,2)</f>
        <v>0</v>
      </c>
      <c r="H72" s="174"/>
      <c r="I72" s="175">
        <f>ROUND(E72*H72,2)</f>
        <v>0</v>
      </c>
      <c r="J72" s="174"/>
      <c r="K72" s="175">
        <f>ROUND(E72*J72,2)</f>
        <v>0</v>
      </c>
      <c r="L72" s="175">
        <v>21</v>
      </c>
      <c r="M72" s="175">
        <f>G72*(1+L72/100)</f>
        <v>0</v>
      </c>
      <c r="N72" s="173">
        <v>2.0000000000000001E-4</v>
      </c>
      <c r="O72" s="173">
        <f>ROUND(E72*N72,2)</f>
        <v>0.06</v>
      </c>
      <c r="P72" s="173">
        <v>0</v>
      </c>
      <c r="Q72" s="173">
        <f>ROUND(E72*P72,2)</f>
        <v>0</v>
      </c>
      <c r="R72" s="175" t="s">
        <v>309</v>
      </c>
      <c r="S72" s="175" t="s">
        <v>207</v>
      </c>
      <c r="T72" s="176" t="s">
        <v>207</v>
      </c>
      <c r="U72" s="160">
        <v>3.2480000000000002E-2</v>
      </c>
      <c r="V72" s="160">
        <f>ROUND(E72*U72,2)</f>
        <v>9.6</v>
      </c>
      <c r="W72" s="160"/>
      <c r="X72" s="160" t="s">
        <v>230</v>
      </c>
      <c r="Y72" s="160" t="s">
        <v>198</v>
      </c>
      <c r="Z72" s="149"/>
      <c r="AA72" s="149"/>
      <c r="AB72" s="149"/>
      <c r="AC72" s="149"/>
      <c r="AD72" s="149"/>
      <c r="AE72" s="149"/>
      <c r="AF72" s="149"/>
      <c r="AG72" s="149" t="s">
        <v>231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192" t="s">
        <v>310</v>
      </c>
      <c r="D73" s="183"/>
      <c r="E73" s="184">
        <v>295.59750000000003</v>
      </c>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233</v>
      </c>
      <c r="AH73" s="149">
        <v>5</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70">
        <v>20</v>
      </c>
      <c r="B74" s="171" t="s">
        <v>311</v>
      </c>
      <c r="C74" s="179" t="s">
        <v>312</v>
      </c>
      <c r="D74" s="172" t="s">
        <v>236</v>
      </c>
      <c r="E74" s="173">
        <v>17.0625</v>
      </c>
      <c r="F74" s="174"/>
      <c r="G74" s="175">
        <f>ROUND(E74*F74,2)</f>
        <v>0</v>
      </c>
      <c r="H74" s="174"/>
      <c r="I74" s="175">
        <f>ROUND(E74*H74,2)</f>
        <v>0</v>
      </c>
      <c r="J74" s="174"/>
      <c r="K74" s="175">
        <f>ROUND(E74*J74,2)</f>
        <v>0</v>
      </c>
      <c r="L74" s="175">
        <v>21</v>
      </c>
      <c r="M74" s="175">
        <f>G74*(1+L74/100)</f>
        <v>0</v>
      </c>
      <c r="N74" s="173">
        <v>5.0000000000000002E-5</v>
      </c>
      <c r="O74" s="173">
        <f>ROUND(E74*N74,2)</f>
        <v>0</v>
      </c>
      <c r="P74" s="173">
        <v>0</v>
      </c>
      <c r="Q74" s="173">
        <f>ROUND(E74*P74,2)</f>
        <v>0</v>
      </c>
      <c r="R74" s="175" t="s">
        <v>309</v>
      </c>
      <c r="S74" s="175" t="s">
        <v>207</v>
      </c>
      <c r="T74" s="176" t="s">
        <v>207</v>
      </c>
      <c r="U74" s="160">
        <v>3.2480000000000002E-2</v>
      </c>
      <c r="V74" s="160">
        <f>ROUND(E74*U74,2)</f>
        <v>0.55000000000000004</v>
      </c>
      <c r="W74" s="160"/>
      <c r="X74" s="160" t="s">
        <v>230</v>
      </c>
      <c r="Y74" s="160" t="s">
        <v>198</v>
      </c>
      <c r="Z74" s="149"/>
      <c r="AA74" s="149"/>
      <c r="AB74" s="149"/>
      <c r="AC74" s="149"/>
      <c r="AD74" s="149"/>
      <c r="AE74" s="149"/>
      <c r="AF74" s="149"/>
      <c r="AG74" s="149" t="s">
        <v>231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192" t="s">
        <v>313</v>
      </c>
      <c r="D75" s="183"/>
      <c r="E75" s="184">
        <v>17.0625</v>
      </c>
      <c r="F75" s="160"/>
      <c r="G75" s="160"/>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233</v>
      </c>
      <c r="AH75" s="149">
        <v>5</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70">
        <v>21</v>
      </c>
      <c r="B76" s="171" t="s">
        <v>314</v>
      </c>
      <c r="C76" s="179" t="s">
        <v>315</v>
      </c>
      <c r="D76" s="172" t="s">
        <v>236</v>
      </c>
      <c r="E76" s="173">
        <v>295.59750000000003</v>
      </c>
      <c r="F76" s="174"/>
      <c r="G76" s="175">
        <f>ROUND(E76*F76,2)</f>
        <v>0</v>
      </c>
      <c r="H76" s="174"/>
      <c r="I76" s="175">
        <f>ROUND(E76*H76,2)</f>
        <v>0</v>
      </c>
      <c r="J76" s="174"/>
      <c r="K76" s="175">
        <f>ROUND(E76*J76,2)</f>
        <v>0</v>
      </c>
      <c r="L76" s="175">
        <v>21</v>
      </c>
      <c r="M76" s="175">
        <f>G76*(1+L76/100)</f>
        <v>0</v>
      </c>
      <c r="N76" s="173">
        <v>2.2000000000000001E-4</v>
      </c>
      <c r="O76" s="173">
        <f>ROUND(E76*N76,2)</f>
        <v>7.0000000000000007E-2</v>
      </c>
      <c r="P76" s="173">
        <v>0</v>
      </c>
      <c r="Q76" s="173">
        <f>ROUND(E76*P76,2)</f>
        <v>0</v>
      </c>
      <c r="R76" s="175" t="s">
        <v>309</v>
      </c>
      <c r="S76" s="175" t="s">
        <v>207</v>
      </c>
      <c r="T76" s="176" t="s">
        <v>207</v>
      </c>
      <c r="U76" s="160">
        <v>0.10191</v>
      </c>
      <c r="V76" s="160">
        <f>ROUND(E76*U76,2)</f>
        <v>30.12</v>
      </c>
      <c r="W76" s="160"/>
      <c r="X76" s="160" t="s">
        <v>230</v>
      </c>
      <c r="Y76" s="160" t="s">
        <v>198</v>
      </c>
      <c r="Z76" s="149"/>
      <c r="AA76" s="149"/>
      <c r="AB76" s="149"/>
      <c r="AC76" s="149"/>
      <c r="AD76" s="149"/>
      <c r="AE76" s="149"/>
      <c r="AF76" s="149"/>
      <c r="AG76" s="149" t="s">
        <v>231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192" t="s">
        <v>260</v>
      </c>
      <c r="D77" s="183"/>
      <c r="E77" s="184">
        <v>278.04750000000001</v>
      </c>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233</v>
      </c>
      <c r="AH77" s="149">
        <v>5</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192" t="s">
        <v>247</v>
      </c>
      <c r="D78" s="183"/>
      <c r="E78" s="184">
        <v>17.55</v>
      </c>
      <c r="F78" s="160"/>
      <c r="G78" s="16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233</v>
      </c>
      <c r="AH78" s="149">
        <v>5</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1" x14ac:dyDescent="0.2">
      <c r="A79" s="170">
        <v>22</v>
      </c>
      <c r="B79" s="171" t="s">
        <v>316</v>
      </c>
      <c r="C79" s="179" t="s">
        <v>317</v>
      </c>
      <c r="D79" s="172" t="s">
        <v>236</v>
      </c>
      <c r="E79" s="173">
        <v>17.0625</v>
      </c>
      <c r="F79" s="174"/>
      <c r="G79" s="175">
        <f>ROUND(E79*F79,2)</f>
        <v>0</v>
      </c>
      <c r="H79" s="174"/>
      <c r="I79" s="175">
        <f>ROUND(E79*H79,2)</f>
        <v>0</v>
      </c>
      <c r="J79" s="174"/>
      <c r="K79" s="175">
        <f>ROUND(E79*J79,2)</f>
        <v>0</v>
      </c>
      <c r="L79" s="175">
        <v>21</v>
      </c>
      <c r="M79" s="175">
        <f>G79*(1+L79/100)</f>
        <v>0</v>
      </c>
      <c r="N79" s="173">
        <v>3.2000000000000003E-4</v>
      </c>
      <c r="O79" s="173">
        <f>ROUND(E79*N79,2)</f>
        <v>0.01</v>
      </c>
      <c r="P79" s="173">
        <v>0</v>
      </c>
      <c r="Q79" s="173">
        <f>ROUND(E79*P79,2)</f>
        <v>0</v>
      </c>
      <c r="R79" s="175" t="s">
        <v>309</v>
      </c>
      <c r="S79" s="175" t="s">
        <v>207</v>
      </c>
      <c r="T79" s="176" t="s">
        <v>207</v>
      </c>
      <c r="U79" s="160">
        <v>0.10191</v>
      </c>
      <c r="V79" s="160">
        <f>ROUND(E79*U79,2)</f>
        <v>1.74</v>
      </c>
      <c r="W79" s="160"/>
      <c r="X79" s="160" t="s">
        <v>230</v>
      </c>
      <c r="Y79" s="160" t="s">
        <v>198</v>
      </c>
      <c r="Z79" s="149"/>
      <c r="AA79" s="149"/>
      <c r="AB79" s="149"/>
      <c r="AC79" s="149"/>
      <c r="AD79" s="149"/>
      <c r="AE79" s="149"/>
      <c r="AF79" s="149"/>
      <c r="AG79" s="149" t="s">
        <v>231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192" t="s">
        <v>318</v>
      </c>
      <c r="D80" s="183"/>
      <c r="E80" s="184">
        <v>7.98</v>
      </c>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233</v>
      </c>
      <c r="AH80" s="149">
        <v>5</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2" t="s">
        <v>319</v>
      </c>
      <c r="D81" s="183"/>
      <c r="E81" s="184">
        <v>9.0824999999999996</v>
      </c>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233</v>
      </c>
      <c r="AH81" s="149">
        <v>5</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23</v>
      </c>
      <c r="B82" s="171" t="s">
        <v>320</v>
      </c>
      <c r="C82" s="179" t="s">
        <v>321</v>
      </c>
      <c r="D82" s="172" t="s">
        <v>236</v>
      </c>
      <c r="E82" s="173">
        <v>139.69999999999999</v>
      </c>
      <c r="F82" s="174"/>
      <c r="G82" s="175">
        <f>ROUND(E82*F82,2)</f>
        <v>0</v>
      </c>
      <c r="H82" s="174"/>
      <c r="I82" s="175">
        <f>ROUND(E82*H82,2)</f>
        <v>0</v>
      </c>
      <c r="J82" s="174"/>
      <c r="K82" s="175">
        <f>ROUND(E82*J82,2)</f>
        <v>0</v>
      </c>
      <c r="L82" s="175">
        <v>21</v>
      </c>
      <c r="M82" s="175">
        <f>G82*(1+L82/100)</f>
        <v>0</v>
      </c>
      <c r="N82" s="173">
        <v>3.5E-4</v>
      </c>
      <c r="O82" s="173">
        <f>ROUND(E82*N82,2)</f>
        <v>0.05</v>
      </c>
      <c r="P82" s="173">
        <v>0</v>
      </c>
      <c r="Q82" s="173">
        <f>ROUND(E82*P82,2)</f>
        <v>0</v>
      </c>
      <c r="R82" s="175" t="s">
        <v>309</v>
      </c>
      <c r="S82" s="175" t="s">
        <v>207</v>
      </c>
      <c r="T82" s="176" t="s">
        <v>207</v>
      </c>
      <c r="U82" s="160">
        <v>1.35E-2</v>
      </c>
      <c r="V82" s="160">
        <f>ROUND(E82*U82,2)</f>
        <v>1.89</v>
      </c>
      <c r="W82" s="160"/>
      <c r="X82" s="160" t="s">
        <v>230</v>
      </c>
      <c r="Y82" s="160" t="s">
        <v>198</v>
      </c>
      <c r="Z82" s="149"/>
      <c r="AA82" s="149"/>
      <c r="AB82" s="149"/>
      <c r="AC82" s="149"/>
      <c r="AD82" s="149"/>
      <c r="AE82" s="149"/>
      <c r="AF82" s="149"/>
      <c r="AG82" s="149" t="s">
        <v>231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192" t="s">
        <v>294</v>
      </c>
      <c r="D83" s="183"/>
      <c r="E83" s="184">
        <v>61.5</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233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2" t="s">
        <v>278</v>
      </c>
      <c r="D84" s="183"/>
      <c r="E84" s="184">
        <v>50.8</v>
      </c>
      <c r="F84" s="160"/>
      <c r="G84" s="160"/>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233</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192" t="s">
        <v>279</v>
      </c>
      <c r="D85" s="183"/>
      <c r="E85" s="184">
        <v>13.6</v>
      </c>
      <c r="F85" s="160"/>
      <c r="G85" s="16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233</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92" t="s">
        <v>280</v>
      </c>
      <c r="D86" s="183"/>
      <c r="E86" s="184">
        <v>13.8</v>
      </c>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233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x14ac:dyDescent="0.2">
      <c r="A87" s="163" t="s">
        <v>190</v>
      </c>
      <c r="B87" s="164" t="s">
        <v>156</v>
      </c>
      <c r="C87" s="178" t="s">
        <v>157</v>
      </c>
      <c r="D87" s="165"/>
      <c r="E87" s="166"/>
      <c r="F87" s="167"/>
      <c r="G87" s="167">
        <f>SUMIF(AG88:AG94,"&lt;&gt;NOR",G88:G94)</f>
        <v>0</v>
      </c>
      <c r="H87" s="167"/>
      <c r="I87" s="167">
        <f>SUM(I88:I94)</f>
        <v>0</v>
      </c>
      <c r="J87" s="167"/>
      <c r="K87" s="167">
        <f>SUM(K88:K94)</f>
        <v>0</v>
      </c>
      <c r="L87" s="167"/>
      <c r="M87" s="167">
        <f>SUM(M88:M94)</f>
        <v>0</v>
      </c>
      <c r="N87" s="166"/>
      <c r="O87" s="166">
        <f>SUM(O88:O94)</f>
        <v>0</v>
      </c>
      <c r="P87" s="166"/>
      <c r="Q87" s="166">
        <f>SUM(Q88:Q94)</f>
        <v>0</v>
      </c>
      <c r="R87" s="167"/>
      <c r="S87" s="167"/>
      <c r="T87" s="168"/>
      <c r="U87" s="162"/>
      <c r="V87" s="162">
        <f>SUM(V88:V94)</f>
        <v>0.09</v>
      </c>
      <c r="W87" s="162"/>
      <c r="X87" s="162"/>
      <c r="Y87" s="162"/>
      <c r="AG87" t="s">
        <v>191</v>
      </c>
    </row>
    <row r="88" spans="1:60" outlineLevel="1" x14ac:dyDescent="0.2">
      <c r="A88" s="170">
        <v>24</v>
      </c>
      <c r="B88" s="171" t="s">
        <v>322</v>
      </c>
      <c r="C88" s="179" t="s">
        <v>323</v>
      </c>
      <c r="D88" s="172" t="s">
        <v>283</v>
      </c>
      <c r="E88" s="173">
        <v>4.2500000000000003E-2</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t="s">
        <v>324</v>
      </c>
      <c r="S88" s="175" t="s">
        <v>207</v>
      </c>
      <c r="T88" s="176" t="s">
        <v>207</v>
      </c>
      <c r="U88" s="160">
        <v>0.49</v>
      </c>
      <c r="V88" s="160">
        <f>ROUND(E88*U88,2)</f>
        <v>0.02</v>
      </c>
      <c r="W88" s="160"/>
      <c r="X88" s="160" t="s">
        <v>325</v>
      </c>
      <c r="Y88" s="160" t="s">
        <v>198</v>
      </c>
      <c r="Z88" s="149"/>
      <c r="AA88" s="149"/>
      <c r="AB88" s="149"/>
      <c r="AC88" s="149"/>
      <c r="AD88" s="149"/>
      <c r="AE88" s="149"/>
      <c r="AF88" s="149"/>
      <c r="AG88" s="149" t="s">
        <v>326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53" t="s">
        <v>327</v>
      </c>
      <c r="D89" s="254"/>
      <c r="E89" s="254"/>
      <c r="F89" s="254"/>
      <c r="G89" s="254"/>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201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85">
        <v>25</v>
      </c>
      <c r="B90" s="186" t="s">
        <v>328</v>
      </c>
      <c r="C90" s="193" t="s">
        <v>329</v>
      </c>
      <c r="D90" s="187" t="s">
        <v>283</v>
      </c>
      <c r="E90" s="188">
        <v>0.38250000000000001</v>
      </c>
      <c r="F90" s="189"/>
      <c r="G90" s="190">
        <f>ROUND(E90*F90,2)</f>
        <v>0</v>
      </c>
      <c r="H90" s="189"/>
      <c r="I90" s="190">
        <f>ROUND(E90*H90,2)</f>
        <v>0</v>
      </c>
      <c r="J90" s="189"/>
      <c r="K90" s="190">
        <f>ROUND(E90*J90,2)</f>
        <v>0</v>
      </c>
      <c r="L90" s="190">
        <v>21</v>
      </c>
      <c r="M90" s="190">
        <f>G90*(1+L90/100)</f>
        <v>0</v>
      </c>
      <c r="N90" s="188">
        <v>0</v>
      </c>
      <c r="O90" s="188">
        <f>ROUND(E90*N90,2)</f>
        <v>0</v>
      </c>
      <c r="P90" s="188">
        <v>0</v>
      </c>
      <c r="Q90" s="188">
        <f>ROUND(E90*P90,2)</f>
        <v>0</v>
      </c>
      <c r="R90" s="190" t="s">
        <v>324</v>
      </c>
      <c r="S90" s="190" t="s">
        <v>207</v>
      </c>
      <c r="T90" s="191" t="s">
        <v>207</v>
      </c>
      <c r="U90" s="160">
        <v>0</v>
      </c>
      <c r="V90" s="160">
        <f>ROUND(E90*U90,2)</f>
        <v>0</v>
      </c>
      <c r="W90" s="160"/>
      <c r="X90" s="160" t="s">
        <v>325</v>
      </c>
      <c r="Y90" s="160" t="s">
        <v>198</v>
      </c>
      <c r="Z90" s="149"/>
      <c r="AA90" s="149"/>
      <c r="AB90" s="149"/>
      <c r="AC90" s="149"/>
      <c r="AD90" s="149"/>
      <c r="AE90" s="149"/>
      <c r="AF90" s="149"/>
      <c r="AG90" s="149" t="s">
        <v>326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85">
        <v>26</v>
      </c>
      <c r="B91" s="186" t="s">
        <v>330</v>
      </c>
      <c r="C91" s="193" t="s">
        <v>331</v>
      </c>
      <c r="D91" s="187" t="s">
        <v>283</v>
      </c>
      <c r="E91" s="188">
        <v>4.2500000000000003E-2</v>
      </c>
      <c r="F91" s="189"/>
      <c r="G91" s="190">
        <f>ROUND(E91*F91,2)</f>
        <v>0</v>
      </c>
      <c r="H91" s="189"/>
      <c r="I91" s="190">
        <f>ROUND(E91*H91,2)</f>
        <v>0</v>
      </c>
      <c r="J91" s="189"/>
      <c r="K91" s="190">
        <f>ROUND(E91*J91,2)</f>
        <v>0</v>
      </c>
      <c r="L91" s="190">
        <v>21</v>
      </c>
      <c r="M91" s="190">
        <f>G91*(1+L91/100)</f>
        <v>0</v>
      </c>
      <c r="N91" s="188">
        <v>0</v>
      </c>
      <c r="O91" s="188">
        <f>ROUND(E91*N91,2)</f>
        <v>0</v>
      </c>
      <c r="P91" s="188">
        <v>0</v>
      </c>
      <c r="Q91" s="188">
        <f>ROUND(E91*P91,2)</f>
        <v>0</v>
      </c>
      <c r="R91" s="190" t="s">
        <v>324</v>
      </c>
      <c r="S91" s="190" t="s">
        <v>207</v>
      </c>
      <c r="T91" s="191" t="s">
        <v>207</v>
      </c>
      <c r="U91" s="160">
        <v>0.94199999999999995</v>
      </c>
      <c r="V91" s="160">
        <f>ROUND(E91*U91,2)</f>
        <v>0.04</v>
      </c>
      <c r="W91" s="160"/>
      <c r="X91" s="160" t="s">
        <v>325</v>
      </c>
      <c r="Y91" s="160" t="s">
        <v>198</v>
      </c>
      <c r="Z91" s="149"/>
      <c r="AA91" s="149"/>
      <c r="AB91" s="149"/>
      <c r="AC91" s="149"/>
      <c r="AD91" s="149"/>
      <c r="AE91" s="149"/>
      <c r="AF91" s="149"/>
      <c r="AG91" s="149" t="s">
        <v>326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85">
        <v>27</v>
      </c>
      <c r="B92" s="186" t="s">
        <v>332</v>
      </c>
      <c r="C92" s="193" t="s">
        <v>333</v>
      </c>
      <c r="D92" s="187" t="s">
        <v>283</v>
      </c>
      <c r="E92" s="188">
        <v>0.255</v>
      </c>
      <c r="F92" s="189"/>
      <c r="G92" s="190">
        <f>ROUND(E92*F92,2)</f>
        <v>0</v>
      </c>
      <c r="H92" s="189"/>
      <c r="I92" s="190">
        <f>ROUND(E92*H92,2)</f>
        <v>0</v>
      </c>
      <c r="J92" s="189"/>
      <c r="K92" s="190">
        <f>ROUND(E92*J92,2)</f>
        <v>0</v>
      </c>
      <c r="L92" s="190">
        <v>21</v>
      </c>
      <c r="M92" s="190">
        <f>G92*(1+L92/100)</f>
        <v>0</v>
      </c>
      <c r="N92" s="188">
        <v>0</v>
      </c>
      <c r="O92" s="188">
        <f>ROUND(E92*N92,2)</f>
        <v>0</v>
      </c>
      <c r="P92" s="188">
        <v>0</v>
      </c>
      <c r="Q92" s="188">
        <f>ROUND(E92*P92,2)</f>
        <v>0</v>
      </c>
      <c r="R92" s="190" t="s">
        <v>324</v>
      </c>
      <c r="S92" s="190" t="s">
        <v>207</v>
      </c>
      <c r="T92" s="191" t="s">
        <v>207</v>
      </c>
      <c r="U92" s="160">
        <v>0.105</v>
      </c>
      <c r="V92" s="160">
        <f>ROUND(E92*U92,2)</f>
        <v>0.03</v>
      </c>
      <c r="W92" s="160"/>
      <c r="X92" s="160" t="s">
        <v>325</v>
      </c>
      <c r="Y92" s="160" t="s">
        <v>198</v>
      </c>
      <c r="Z92" s="149"/>
      <c r="AA92" s="149"/>
      <c r="AB92" s="149"/>
      <c r="AC92" s="149"/>
      <c r="AD92" s="149"/>
      <c r="AE92" s="149"/>
      <c r="AF92" s="149"/>
      <c r="AG92" s="149" t="s">
        <v>326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0">
        <v>28</v>
      </c>
      <c r="B93" s="171" t="s">
        <v>334</v>
      </c>
      <c r="C93" s="179" t="s">
        <v>335</v>
      </c>
      <c r="D93" s="172" t="s">
        <v>283</v>
      </c>
      <c r="E93" s="173">
        <v>4.2500000000000003E-2</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t="s">
        <v>324</v>
      </c>
      <c r="S93" s="175" t="s">
        <v>207</v>
      </c>
      <c r="T93" s="176" t="s">
        <v>196</v>
      </c>
      <c r="U93" s="160">
        <v>0</v>
      </c>
      <c r="V93" s="160">
        <f>ROUND(E93*U93,2)</f>
        <v>0</v>
      </c>
      <c r="W93" s="160"/>
      <c r="X93" s="160" t="s">
        <v>325</v>
      </c>
      <c r="Y93" s="160" t="s">
        <v>198</v>
      </c>
      <c r="Z93" s="149"/>
      <c r="AA93" s="149"/>
      <c r="AB93" s="149"/>
      <c r="AC93" s="149"/>
      <c r="AD93" s="149"/>
      <c r="AE93" s="149"/>
      <c r="AF93" s="149"/>
      <c r="AG93" s="149" t="s">
        <v>326</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53" t="s">
        <v>336</v>
      </c>
      <c r="D94" s="254"/>
      <c r="E94" s="254"/>
      <c r="F94" s="254"/>
      <c r="G94" s="254"/>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201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3"/>
      <c r="B95" s="4"/>
      <c r="C95" s="180"/>
      <c r="D95" s="6"/>
      <c r="E95" s="3"/>
      <c r="F95" s="3"/>
      <c r="G95" s="3"/>
      <c r="H95" s="3"/>
      <c r="I95" s="3"/>
      <c r="J95" s="3"/>
      <c r="K95" s="3"/>
      <c r="L95" s="3"/>
      <c r="M95" s="3"/>
      <c r="N95" s="3"/>
      <c r="O95" s="3"/>
      <c r="P95" s="3"/>
      <c r="Q95" s="3"/>
      <c r="R95" s="3"/>
      <c r="S95" s="3"/>
      <c r="T95" s="3"/>
      <c r="U95" s="3"/>
      <c r="V95" s="3"/>
      <c r="W95" s="3"/>
      <c r="X95" s="3"/>
      <c r="Y95" s="3"/>
      <c r="AE95">
        <v>12</v>
      </c>
      <c r="AF95">
        <v>21</v>
      </c>
      <c r="AG95" t="s">
        <v>176</v>
      </c>
    </row>
    <row r="96" spans="1:60" x14ac:dyDescent="0.2">
      <c r="A96" s="152"/>
      <c r="B96" s="153" t="s">
        <v>29</v>
      </c>
      <c r="C96" s="181"/>
      <c r="D96" s="154"/>
      <c r="E96" s="155"/>
      <c r="F96" s="155"/>
      <c r="G96" s="169">
        <f>G8+G17+G43+G45+G51+G56+G71+G87</f>
        <v>0</v>
      </c>
      <c r="H96" s="3"/>
      <c r="I96" s="3"/>
      <c r="J96" s="3"/>
      <c r="K96" s="3"/>
      <c r="L96" s="3"/>
      <c r="M96" s="3"/>
      <c r="N96" s="3"/>
      <c r="O96" s="3"/>
      <c r="P96" s="3"/>
      <c r="Q96" s="3"/>
      <c r="R96" s="3"/>
      <c r="S96" s="3"/>
      <c r="T96" s="3"/>
      <c r="U96" s="3"/>
      <c r="V96" s="3"/>
      <c r="W96" s="3"/>
      <c r="X96" s="3"/>
      <c r="Y96" s="3"/>
      <c r="AE96">
        <f>SUMIF(L7:L94,AE95,G7:G94)</f>
        <v>0</v>
      </c>
      <c r="AF96">
        <f>SUMIF(L7:L94,AF95,G7:G94)</f>
        <v>0</v>
      </c>
      <c r="AG96" t="s">
        <v>223</v>
      </c>
    </row>
    <row r="97" spans="1:33" x14ac:dyDescent="0.2">
      <c r="A97" s="264" t="s">
        <v>337</v>
      </c>
      <c r="B97" s="264"/>
      <c r="C97" s="180"/>
      <c r="D97" s="6"/>
      <c r="E97" s="3"/>
      <c r="F97" s="3"/>
      <c r="G97" s="3"/>
      <c r="H97" s="3"/>
      <c r="I97" s="3"/>
      <c r="J97" s="3"/>
      <c r="K97" s="3"/>
      <c r="L97" s="3"/>
      <c r="M97" s="3"/>
      <c r="N97" s="3"/>
      <c r="O97" s="3"/>
      <c r="P97" s="3"/>
      <c r="Q97" s="3"/>
      <c r="R97" s="3"/>
      <c r="S97" s="3"/>
      <c r="T97" s="3"/>
      <c r="U97" s="3"/>
      <c r="V97" s="3"/>
      <c r="W97" s="3"/>
      <c r="X97" s="3"/>
      <c r="Y97" s="3"/>
    </row>
    <row r="98" spans="1:33" x14ac:dyDescent="0.2">
      <c r="A98" s="3"/>
      <c r="B98" s="4" t="s">
        <v>338</v>
      </c>
      <c r="C98" s="180" t="s">
        <v>339</v>
      </c>
      <c r="D98" s="6"/>
      <c r="E98" s="3"/>
      <c r="F98" s="3"/>
      <c r="G98" s="3"/>
      <c r="H98" s="3"/>
      <c r="I98" s="3"/>
      <c r="J98" s="3"/>
      <c r="K98" s="3"/>
      <c r="L98" s="3"/>
      <c r="M98" s="3"/>
      <c r="N98" s="3"/>
      <c r="O98" s="3"/>
      <c r="P98" s="3"/>
      <c r="Q98" s="3"/>
      <c r="R98" s="3"/>
      <c r="S98" s="3"/>
      <c r="T98" s="3"/>
      <c r="U98" s="3"/>
      <c r="V98" s="3"/>
      <c r="W98" s="3"/>
      <c r="X98" s="3"/>
      <c r="Y98" s="3"/>
      <c r="AG98" t="s">
        <v>340</v>
      </c>
    </row>
    <row r="99" spans="1:33" x14ac:dyDescent="0.2">
      <c r="A99" s="3"/>
      <c r="B99" s="4" t="s">
        <v>341</v>
      </c>
      <c r="C99" s="180" t="s">
        <v>342</v>
      </c>
      <c r="D99" s="6"/>
      <c r="E99" s="3"/>
      <c r="F99" s="3"/>
      <c r="G99" s="3"/>
      <c r="H99" s="3"/>
      <c r="I99" s="3"/>
      <c r="J99" s="3"/>
      <c r="K99" s="3"/>
      <c r="L99" s="3"/>
      <c r="M99" s="3"/>
      <c r="N99" s="3"/>
      <c r="O99" s="3"/>
      <c r="P99" s="3"/>
      <c r="Q99" s="3"/>
      <c r="R99" s="3"/>
      <c r="S99" s="3"/>
      <c r="T99" s="3"/>
      <c r="U99" s="3"/>
      <c r="V99" s="3"/>
      <c r="W99" s="3"/>
      <c r="X99" s="3"/>
      <c r="Y99" s="3"/>
      <c r="AG99" t="s">
        <v>343</v>
      </c>
    </row>
    <row r="100" spans="1:33" x14ac:dyDescent="0.2">
      <c r="A100" s="3"/>
      <c r="B100" s="4"/>
      <c r="C100" s="180" t="s">
        <v>344</v>
      </c>
      <c r="D100" s="6"/>
      <c r="E100" s="3"/>
      <c r="F100" s="3"/>
      <c r="G100" s="3"/>
      <c r="H100" s="3"/>
      <c r="I100" s="3"/>
      <c r="J100" s="3"/>
      <c r="K100" s="3"/>
      <c r="L100" s="3"/>
      <c r="M100" s="3"/>
      <c r="N100" s="3"/>
      <c r="O100" s="3"/>
      <c r="P100" s="3"/>
      <c r="Q100" s="3"/>
      <c r="R100" s="3"/>
      <c r="S100" s="3"/>
      <c r="T100" s="3"/>
      <c r="U100" s="3"/>
      <c r="V100" s="3"/>
      <c r="W100" s="3"/>
      <c r="X100" s="3"/>
      <c r="Y100" s="3"/>
      <c r="AG100" t="s">
        <v>345</v>
      </c>
    </row>
    <row r="101" spans="1:33" x14ac:dyDescent="0.2">
      <c r="A101" s="3"/>
      <c r="B101" s="4"/>
      <c r="C101" s="180"/>
      <c r="D101" s="6"/>
      <c r="E101" s="3"/>
      <c r="F101" s="3"/>
      <c r="G101" s="3"/>
      <c r="H101" s="3"/>
      <c r="I101" s="3"/>
      <c r="J101" s="3"/>
      <c r="K101" s="3"/>
      <c r="L101" s="3"/>
      <c r="M101" s="3"/>
      <c r="N101" s="3"/>
      <c r="O101" s="3"/>
      <c r="P101" s="3"/>
      <c r="Q101" s="3"/>
      <c r="R101" s="3"/>
      <c r="S101" s="3"/>
      <c r="T101" s="3"/>
      <c r="U101" s="3"/>
      <c r="V101" s="3"/>
      <c r="W101" s="3"/>
      <c r="X101" s="3"/>
      <c r="Y101" s="3"/>
    </row>
    <row r="102" spans="1:33" x14ac:dyDescent="0.2">
      <c r="C102" s="182"/>
      <c r="D102" s="10"/>
      <c r="AG102" t="s">
        <v>224</v>
      </c>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hQOKTf9vjJBrrKVeN58RObF4zW413kEqncc1w4MbxkWkAlwS/9DU14dNo197ToV/VKZcbS7+DQ4NjFOQX3dZg==" saltValue="8W7al+5xUc63S0KXp6evBQ==" spinCount="100000" sheet="1" formatRows="0"/>
  <mergeCells count="20">
    <mergeCell ref="A1:G1"/>
    <mergeCell ref="C2:G2"/>
    <mergeCell ref="C3:G3"/>
    <mergeCell ref="C4:G4"/>
    <mergeCell ref="A97:B97"/>
    <mergeCell ref="C12:G12"/>
    <mergeCell ref="C15:G15"/>
    <mergeCell ref="C19:G19"/>
    <mergeCell ref="C22:G22"/>
    <mergeCell ref="C23:G23"/>
    <mergeCell ref="C68:G68"/>
    <mergeCell ref="C70:G70"/>
    <mergeCell ref="C89:G89"/>
    <mergeCell ref="C94:G94"/>
    <mergeCell ref="C26:G26"/>
    <mergeCell ref="C32:G32"/>
    <mergeCell ref="C35:G35"/>
    <mergeCell ref="C41:G41"/>
    <mergeCell ref="C53:G53"/>
    <mergeCell ref="C55:G5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5D65-EFD8-45F8-AA1C-A92FE6FFA26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59</v>
      </c>
      <c r="C4" s="259" t="s">
        <v>60</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106</v>
      </c>
      <c r="C8" s="178" t="s">
        <v>107</v>
      </c>
      <c r="D8" s="165"/>
      <c r="E8" s="166"/>
      <c r="F8" s="167"/>
      <c r="G8" s="167">
        <f>SUMIF(AG9:AG23,"&lt;&gt;NOR",G9:G23)</f>
        <v>0</v>
      </c>
      <c r="H8" s="167"/>
      <c r="I8" s="167">
        <f>SUM(I9:I23)</f>
        <v>0</v>
      </c>
      <c r="J8" s="167"/>
      <c r="K8" s="167">
        <f>SUM(K9:K23)</f>
        <v>0</v>
      </c>
      <c r="L8" s="167"/>
      <c r="M8" s="167">
        <f>SUM(M9:M23)</f>
        <v>0</v>
      </c>
      <c r="N8" s="166"/>
      <c r="O8" s="166">
        <f>SUM(O9:O23)</f>
        <v>0.89</v>
      </c>
      <c r="P8" s="166"/>
      <c r="Q8" s="166">
        <f>SUM(Q9:Q23)</f>
        <v>0</v>
      </c>
      <c r="R8" s="167"/>
      <c r="S8" s="167"/>
      <c r="T8" s="168"/>
      <c r="U8" s="162"/>
      <c r="V8" s="162">
        <f>SUM(V9:V23)</f>
        <v>5.12</v>
      </c>
      <c r="W8" s="162"/>
      <c r="X8" s="162"/>
      <c r="Y8" s="162"/>
      <c r="AG8" t="s">
        <v>191</v>
      </c>
    </row>
    <row r="9" spans="1:60" ht="22.5" outlineLevel="1" x14ac:dyDescent="0.2">
      <c r="A9" s="170">
        <v>1</v>
      </c>
      <c r="B9" s="171" t="s">
        <v>346</v>
      </c>
      <c r="C9" s="179" t="s">
        <v>347</v>
      </c>
      <c r="D9" s="172" t="s">
        <v>236</v>
      </c>
      <c r="E9" s="173">
        <v>7.9074999999999998</v>
      </c>
      <c r="F9" s="174"/>
      <c r="G9" s="175">
        <f>ROUND(E9*F9,2)</f>
        <v>0</v>
      </c>
      <c r="H9" s="174"/>
      <c r="I9" s="175">
        <f>ROUND(E9*H9,2)</f>
        <v>0</v>
      </c>
      <c r="J9" s="174"/>
      <c r="K9" s="175">
        <f>ROUND(E9*J9,2)</f>
        <v>0</v>
      </c>
      <c r="L9" s="175">
        <v>21</v>
      </c>
      <c r="M9" s="175">
        <f>G9*(1+L9/100)</f>
        <v>0</v>
      </c>
      <c r="N9" s="173">
        <v>2.2000000000000001E-4</v>
      </c>
      <c r="O9" s="173">
        <f>ROUND(E9*N9,2)</f>
        <v>0</v>
      </c>
      <c r="P9" s="173">
        <v>0</v>
      </c>
      <c r="Q9" s="173">
        <f>ROUND(E9*P9,2)</f>
        <v>0</v>
      </c>
      <c r="R9" s="175" t="s">
        <v>229</v>
      </c>
      <c r="S9" s="175" t="s">
        <v>207</v>
      </c>
      <c r="T9" s="176" t="s">
        <v>207</v>
      </c>
      <c r="U9" s="160">
        <v>0.02</v>
      </c>
      <c r="V9" s="160">
        <f>ROUND(E9*U9,2)</f>
        <v>0.16</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348</v>
      </c>
      <c r="D10" s="263"/>
      <c r="E10" s="263"/>
      <c r="F10" s="263"/>
      <c r="G10" s="263"/>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246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2" t="s">
        <v>349</v>
      </c>
      <c r="D11" s="183"/>
      <c r="E11" s="184">
        <v>4.194</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233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2" t="s">
        <v>350</v>
      </c>
      <c r="D12" s="183"/>
      <c r="E12" s="184">
        <v>3.3275000000000001</v>
      </c>
      <c r="F12" s="160"/>
      <c r="G12" s="160"/>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233</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192" t="s">
        <v>351</v>
      </c>
      <c r="D13" s="183"/>
      <c r="E13" s="184">
        <v>0.38600000000000001</v>
      </c>
      <c r="F13" s="160"/>
      <c r="G13" s="160"/>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233</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0">
        <v>2</v>
      </c>
      <c r="B14" s="171" t="s">
        <v>352</v>
      </c>
      <c r="C14" s="179" t="s">
        <v>353</v>
      </c>
      <c r="D14" s="172" t="s">
        <v>354</v>
      </c>
      <c r="E14" s="173">
        <v>0.39538000000000001</v>
      </c>
      <c r="F14" s="174"/>
      <c r="G14" s="175">
        <f>ROUND(E14*F14,2)</f>
        <v>0</v>
      </c>
      <c r="H14" s="174"/>
      <c r="I14" s="175">
        <f>ROUND(E14*H14,2)</f>
        <v>0</v>
      </c>
      <c r="J14" s="174"/>
      <c r="K14" s="175">
        <f>ROUND(E14*J14,2)</f>
        <v>0</v>
      </c>
      <c r="L14" s="175">
        <v>21</v>
      </c>
      <c r="M14" s="175">
        <f>G14*(1+L14/100)</f>
        <v>0</v>
      </c>
      <c r="N14" s="173">
        <v>2.5</v>
      </c>
      <c r="O14" s="173">
        <f>ROUND(E14*N14,2)</f>
        <v>0.99</v>
      </c>
      <c r="P14" s="173">
        <v>0</v>
      </c>
      <c r="Q14" s="173">
        <f>ROUND(E14*P14,2)</f>
        <v>0</v>
      </c>
      <c r="R14" s="175" t="s">
        <v>284</v>
      </c>
      <c r="S14" s="175" t="s">
        <v>207</v>
      </c>
      <c r="T14" s="176" t="s">
        <v>207</v>
      </c>
      <c r="U14" s="160">
        <v>5.33</v>
      </c>
      <c r="V14" s="160">
        <f>ROUND(E14*U14,2)</f>
        <v>2.11</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62" t="s">
        <v>355</v>
      </c>
      <c r="D15" s="263"/>
      <c r="E15" s="263"/>
      <c r="F15" s="263"/>
      <c r="G15" s="263"/>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246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192" t="s">
        <v>356</v>
      </c>
      <c r="D16" s="183"/>
      <c r="E16" s="184">
        <v>0.2097</v>
      </c>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233</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192" t="s">
        <v>357</v>
      </c>
      <c r="D17" s="183"/>
      <c r="E17" s="184">
        <v>0.16638</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233</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x14ac:dyDescent="0.2">
      <c r="A18" s="156"/>
      <c r="B18" s="157"/>
      <c r="C18" s="192" t="s">
        <v>358</v>
      </c>
      <c r="D18" s="183"/>
      <c r="E18" s="184">
        <v>1.9300000000000001E-2</v>
      </c>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233</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70">
        <v>3</v>
      </c>
      <c r="B19" s="171" t="s">
        <v>359</v>
      </c>
      <c r="C19" s="179" t="s">
        <v>360</v>
      </c>
      <c r="D19" s="172" t="s">
        <v>354</v>
      </c>
      <c r="E19" s="173">
        <v>0.39538000000000001</v>
      </c>
      <c r="F19" s="174"/>
      <c r="G19" s="175">
        <f>ROUND(E19*F19,2)</f>
        <v>0</v>
      </c>
      <c r="H19" s="174"/>
      <c r="I19" s="175">
        <f>ROUND(E19*H19,2)</f>
        <v>0</v>
      </c>
      <c r="J19" s="174"/>
      <c r="K19" s="175">
        <f>ROUND(E19*J19,2)</f>
        <v>0</v>
      </c>
      <c r="L19" s="175">
        <v>21</v>
      </c>
      <c r="M19" s="175">
        <f>G19*(1+L19/100)</f>
        <v>0</v>
      </c>
      <c r="N19" s="173">
        <v>-0.2626</v>
      </c>
      <c r="O19" s="173">
        <f>ROUND(E19*N19,2)</f>
        <v>-0.1</v>
      </c>
      <c r="P19" s="173">
        <v>0</v>
      </c>
      <c r="Q19" s="173">
        <f>ROUND(E19*P19,2)</f>
        <v>0</v>
      </c>
      <c r="R19" s="175" t="s">
        <v>284</v>
      </c>
      <c r="S19" s="175" t="s">
        <v>207</v>
      </c>
      <c r="T19" s="176" t="s">
        <v>207</v>
      </c>
      <c r="U19" s="160">
        <v>4.5129299999999999</v>
      </c>
      <c r="V19" s="160">
        <f>ROUND(E19*U19,2)</f>
        <v>1.78</v>
      </c>
      <c r="W19" s="160"/>
      <c r="X19" s="160" t="s">
        <v>230</v>
      </c>
      <c r="Y19" s="160" t="s">
        <v>198</v>
      </c>
      <c r="Z19" s="149"/>
      <c r="AA19" s="149"/>
      <c r="AB19" s="149"/>
      <c r="AC19" s="149"/>
      <c r="AD19" s="149"/>
      <c r="AE19" s="149"/>
      <c r="AF19" s="149"/>
      <c r="AG19" s="149" t="s">
        <v>231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2" t="s">
        <v>355</v>
      </c>
      <c r="D20" s="263"/>
      <c r="E20" s="263"/>
      <c r="F20" s="263"/>
      <c r="G20" s="263"/>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246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192" t="s">
        <v>361</v>
      </c>
      <c r="D21" s="183"/>
      <c r="E21" s="184">
        <v>0.39538000000000001</v>
      </c>
      <c r="F21" s="160"/>
      <c r="G21" s="160"/>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233</v>
      </c>
      <c r="AH21" s="149">
        <v>5</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0">
        <v>4</v>
      </c>
      <c r="B22" s="171" t="s">
        <v>362</v>
      </c>
      <c r="C22" s="179" t="s">
        <v>363</v>
      </c>
      <c r="D22" s="172" t="s">
        <v>354</v>
      </c>
      <c r="E22" s="173">
        <v>0.39538000000000001</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t="s">
        <v>229</v>
      </c>
      <c r="S22" s="175" t="s">
        <v>207</v>
      </c>
      <c r="T22" s="176" t="s">
        <v>207</v>
      </c>
      <c r="U22" s="160">
        <v>2.7</v>
      </c>
      <c r="V22" s="160">
        <f>ROUND(E22*U22,2)</f>
        <v>1.07</v>
      </c>
      <c r="W22" s="160"/>
      <c r="X22" s="160" t="s">
        <v>230</v>
      </c>
      <c r="Y22" s="160" t="s">
        <v>198</v>
      </c>
      <c r="Z22" s="149"/>
      <c r="AA22" s="149"/>
      <c r="AB22" s="149"/>
      <c r="AC22" s="149"/>
      <c r="AD22" s="149"/>
      <c r="AE22" s="149"/>
      <c r="AF22" s="149"/>
      <c r="AG22" s="149" t="s">
        <v>231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62" t="s">
        <v>364</v>
      </c>
      <c r="D23" s="263"/>
      <c r="E23" s="263"/>
      <c r="F23" s="263"/>
      <c r="G23" s="263"/>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246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x14ac:dyDescent="0.2">
      <c r="A24" s="163" t="s">
        <v>190</v>
      </c>
      <c r="B24" s="164" t="s">
        <v>110</v>
      </c>
      <c r="C24" s="178" t="s">
        <v>111</v>
      </c>
      <c r="D24" s="165"/>
      <c r="E24" s="166"/>
      <c r="F24" s="167"/>
      <c r="G24" s="167">
        <f>SUMIF(AG25:AG26,"&lt;&gt;NOR",G25:G26)</f>
        <v>0</v>
      </c>
      <c r="H24" s="167"/>
      <c r="I24" s="167">
        <f>SUM(I25:I26)</f>
        <v>0</v>
      </c>
      <c r="J24" s="167"/>
      <c r="K24" s="167">
        <f>SUM(K25:K26)</f>
        <v>0</v>
      </c>
      <c r="L24" s="167"/>
      <c r="M24" s="167">
        <f>SUM(M25:M26)</f>
        <v>0</v>
      </c>
      <c r="N24" s="166"/>
      <c r="O24" s="166">
        <f>SUM(O25:O26)</f>
        <v>0</v>
      </c>
      <c r="P24" s="166"/>
      <c r="Q24" s="166">
        <f>SUM(Q25:Q26)</f>
        <v>0</v>
      </c>
      <c r="R24" s="167"/>
      <c r="S24" s="167"/>
      <c r="T24" s="168"/>
      <c r="U24" s="162"/>
      <c r="V24" s="162">
        <f>SUM(V25:V26)</f>
        <v>24</v>
      </c>
      <c r="W24" s="162"/>
      <c r="X24" s="162"/>
      <c r="Y24" s="162"/>
      <c r="AG24" t="s">
        <v>191</v>
      </c>
    </row>
    <row r="25" spans="1:60" outlineLevel="1" x14ac:dyDescent="0.2">
      <c r="A25" s="170">
        <v>5</v>
      </c>
      <c r="B25" s="171" t="s">
        <v>365</v>
      </c>
      <c r="C25" s="179" t="s">
        <v>366</v>
      </c>
      <c r="D25" s="172" t="s">
        <v>367</v>
      </c>
      <c r="E25" s="173">
        <v>24</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c r="S25" s="175" t="s">
        <v>195</v>
      </c>
      <c r="T25" s="176" t="s">
        <v>196</v>
      </c>
      <c r="U25" s="160">
        <v>1</v>
      </c>
      <c r="V25" s="160">
        <f>ROUND(E25*U25,2)</f>
        <v>24</v>
      </c>
      <c r="W25" s="160"/>
      <c r="X25" s="160" t="s">
        <v>230</v>
      </c>
      <c r="Y25" s="160" t="s">
        <v>198</v>
      </c>
      <c r="Z25" s="149"/>
      <c r="AA25" s="149"/>
      <c r="AB25" s="149"/>
      <c r="AC25" s="149"/>
      <c r="AD25" s="149"/>
      <c r="AE25" s="149"/>
      <c r="AF25" s="149"/>
      <c r="AG25" s="149" t="s">
        <v>231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2" t="s">
        <v>368</v>
      </c>
      <c r="D26" s="183"/>
      <c r="E26" s="184">
        <v>24</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233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190</v>
      </c>
      <c r="B27" s="164" t="s">
        <v>114</v>
      </c>
      <c r="C27" s="178" t="s">
        <v>115</v>
      </c>
      <c r="D27" s="165"/>
      <c r="E27" s="166"/>
      <c r="F27" s="167"/>
      <c r="G27" s="167">
        <f>SUMIF(AG28:AG28,"&lt;&gt;NOR",G28:G28)</f>
        <v>0</v>
      </c>
      <c r="H27" s="167"/>
      <c r="I27" s="167">
        <f>SUM(I28:I28)</f>
        <v>0</v>
      </c>
      <c r="J27" s="167"/>
      <c r="K27" s="167">
        <f>SUM(K28:K28)</f>
        <v>0</v>
      </c>
      <c r="L27" s="167"/>
      <c r="M27" s="167">
        <f>SUM(M28:M28)</f>
        <v>0</v>
      </c>
      <c r="N27" s="166"/>
      <c r="O27" s="166">
        <f>SUM(O28:O28)</f>
        <v>0</v>
      </c>
      <c r="P27" s="166"/>
      <c r="Q27" s="166">
        <f>SUM(Q28:Q28)</f>
        <v>0</v>
      </c>
      <c r="R27" s="167"/>
      <c r="S27" s="167"/>
      <c r="T27" s="168"/>
      <c r="U27" s="162"/>
      <c r="V27" s="162">
        <f>SUM(V28:V28)</f>
        <v>29.43</v>
      </c>
      <c r="W27" s="162"/>
      <c r="X27" s="162"/>
      <c r="Y27" s="162"/>
      <c r="AG27" t="s">
        <v>191</v>
      </c>
    </row>
    <row r="28" spans="1:60" ht="56.25" outlineLevel="1" x14ac:dyDescent="0.2">
      <c r="A28" s="185">
        <v>6</v>
      </c>
      <c r="B28" s="186" t="s">
        <v>275</v>
      </c>
      <c r="C28" s="193" t="s">
        <v>276</v>
      </c>
      <c r="D28" s="187" t="s">
        <v>236</v>
      </c>
      <c r="E28" s="188">
        <v>95.55</v>
      </c>
      <c r="F28" s="189"/>
      <c r="G28" s="190">
        <f>ROUND(E28*F28,2)</f>
        <v>0</v>
      </c>
      <c r="H28" s="189"/>
      <c r="I28" s="190">
        <f>ROUND(E28*H28,2)</f>
        <v>0</v>
      </c>
      <c r="J28" s="189"/>
      <c r="K28" s="190">
        <f>ROUND(E28*J28,2)</f>
        <v>0</v>
      </c>
      <c r="L28" s="190">
        <v>21</v>
      </c>
      <c r="M28" s="190">
        <f>G28*(1+L28/100)</f>
        <v>0</v>
      </c>
      <c r="N28" s="188">
        <v>4.0000000000000003E-5</v>
      </c>
      <c r="O28" s="188">
        <f>ROUND(E28*N28,2)</f>
        <v>0</v>
      </c>
      <c r="P28" s="188">
        <v>0</v>
      </c>
      <c r="Q28" s="188">
        <f>ROUND(E28*P28,2)</f>
        <v>0</v>
      </c>
      <c r="R28" s="190" t="s">
        <v>229</v>
      </c>
      <c r="S28" s="190" t="s">
        <v>207</v>
      </c>
      <c r="T28" s="191" t="s">
        <v>207</v>
      </c>
      <c r="U28" s="160">
        <v>0.308</v>
      </c>
      <c r="V28" s="160">
        <f>ROUND(E28*U28,2)</f>
        <v>29.43</v>
      </c>
      <c r="W28" s="160"/>
      <c r="X28" s="160" t="s">
        <v>230</v>
      </c>
      <c r="Y28" s="160" t="s">
        <v>198</v>
      </c>
      <c r="Z28" s="149"/>
      <c r="AA28" s="149"/>
      <c r="AB28" s="149"/>
      <c r="AC28" s="149"/>
      <c r="AD28" s="149"/>
      <c r="AE28" s="149"/>
      <c r="AF28" s="149"/>
      <c r="AG28" s="149" t="s">
        <v>231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190</v>
      </c>
      <c r="B29" s="164" t="s">
        <v>116</v>
      </c>
      <c r="C29" s="178" t="s">
        <v>117</v>
      </c>
      <c r="D29" s="165"/>
      <c r="E29" s="166"/>
      <c r="F29" s="167"/>
      <c r="G29" s="167">
        <f>SUMIF(AG30:AG44,"&lt;&gt;NOR",G30:G44)</f>
        <v>0</v>
      </c>
      <c r="H29" s="167"/>
      <c r="I29" s="167">
        <f>SUM(I30:I44)</f>
        <v>0</v>
      </c>
      <c r="J29" s="167"/>
      <c r="K29" s="167">
        <f>SUM(K30:K44)</f>
        <v>0</v>
      </c>
      <c r="L29" s="167"/>
      <c r="M29" s="167">
        <f>SUM(M30:M44)</f>
        <v>0</v>
      </c>
      <c r="N29" s="166"/>
      <c r="O29" s="166">
        <f>SUM(O30:O44)</f>
        <v>0</v>
      </c>
      <c r="P29" s="166"/>
      <c r="Q29" s="166">
        <f>SUM(Q30:Q44)</f>
        <v>3.13</v>
      </c>
      <c r="R29" s="167"/>
      <c r="S29" s="167"/>
      <c r="T29" s="168"/>
      <c r="U29" s="162"/>
      <c r="V29" s="162">
        <f>SUM(V30:V44)</f>
        <v>117.05</v>
      </c>
      <c r="W29" s="162"/>
      <c r="X29" s="162"/>
      <c r="Y29" s="162"/>
      <c r="AG29" t="s">
        <v>191</v>
      </c>
    </row>
    <row r="30" spans="1:60" ht="22.5" outlineLevel="1" x14ac:dyDescent="0.2">
      <c r="A30" s="170">
        <v>7</v>
      </c>
      <c r="B30" s="171" t="s">
        <v>369</v>
      </c>
      <c r="C30" s="179" t="s">
        <v>370</v>
      </c>
      <c r="D30" s="172" t="s">
        <v>354</v>
      </c>
      <c r="E30" s="173">
        <v>0.33274999999999999</v>
      </c>
      <c r="F30" s="174"/>
      <c r="G30" s="175">
        <f>ROUND(E30*F30,2)</f>
        <v>0</v>
      </c>
      <c r="H30" s="174"/>
      <c r="I30" s="175">
        <f>ROUND(E30*H30,2)</f>
        <v>0</v>
      </c>
      <c r="J30" s="174"/>
      <c r="K30" s="175">
        <f>ROUND(E30*J30,2)</f>
        <v>0</v>
      </c>
      <c r="L30" s="175">
        <v>21</v>
      </c>
      <c r="M30" s="175">
        <f>G30*(1+L30/100)</f>
        <v>0</v>
      </c>
      <c r="N30" s="173">
        <v>0</v>
      </c>
      <c r="O30" s="173">
        <f>ROUND(E30*N30,2)</f>
        <v>0</v>
      </c>
      <c r="P30" s="173">
        <v>2.2000000000000002</v>
      </c>
      <c r="Q30" s="173">
        <f>ROUND(E30*P30,2)</f>
        <v>0.73</v>
      </c>
      <c r="R30" s="175" t="s">
        <v>324</v>
      </c>
      <c r="S30" s="175" t="s">
        <v>207</v>
      </c>
      <c r="T30" s="176" t="s">
        <v>207</v>
      </c>
      <c r="U30" s="160">
        <v>12.56</v>
      </c>
      <c r="V30" s="160">
        <f>ROUND(E30*U30,2)</f>
        <v>4.18</v>
      </c>
      <c r="W30" s="160"/>
      <c r="X30" s="160" t="s">
        <v>230</v>
      </c>
      <c r="Y30" s="160" t="s">
        <v>198</v>
      </c>
      <c r="Z30" s="149"/>
      <c r="AA30" s="149"/>
      <c r="AB30" s="149"/>
      <c r="AC30" s="149"/>
      <c r="AD30" s="149"/>
      <c r="AE30" s="149"/>
      <c r="AF30" s="149"/>
      <c r="AG30" s="149" t="s">
        <v>231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2" t="s">
        <v>371</v>
      </c>
      <c r="D31" s="183"/>
      <c r="E31" s="184">
        <v>0.33274999999999999</v>
      </c>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233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8</v>
      </c>
      <c r="B32" s="171" t="s">
        <v>372</v>
      </c>
      <c r="C32" s="179" t="s">
        <v>373</v>
      </c>
      <c r="D32" s="172" t="s">
        <v>228</v>
      </c>
      <c r="E32" s="173">
        <v>49.17</v>
      </c>
      <c r="F32" s="174"/>
      <c r="G32" s="175">
        <f>ROUND(E32*F32,2)</f>
        <v>0</v>
      </c>
      <c r="H32" s="174"/>
      <c r="I32" s="175">
        <f>ROUND(E32*H32,2)</f>
        <v>0</v>
      </c>
      <c r="J32" s="174"/>
      <c r="K32" s="175">
        <f>ROUND(E32*J32,2)</f>
        <v>0</v>
      </c>
      <c r="L32" s="175">
        <v>21</v>
      </c>
      <c r="M32" s="175">
        <f>G32*(1+L32/100)</f>
        <v>0</v>
      </c>
      <c r="N32" s="173">
        <v>0</v>
      </c>
      <c r="O32" s="173">
        <f>ROUND(E32*N32,2)</f>
        <v>0</v>
      </c>
      <c r="P32" s="173">
        <v>4.6000000000000001E-4</v>
      </c>
      <c r="Q32" s="173">
        <f>ROUND(E32*P32,2)</f>
        <v>0.02</v>
      </c>
      <c r="R32" s="175" t="s">
        <v>324</v>
      </c>
      <c r="S32" s="175" t="s">
        <v>207</v>
      </c>
      <c r="T32" s="176" t="s">
        <v>207</v>
      </c>
      <c r="U32" s="160">
        <v>0.9</v>
      </c>
      <c r="V32" s="160">
        <f>ROUND(E32*U32,2)</f>
        <v>44.25</v>
      </c>
      <c r="W32" s="160"/>
      <c r="X32" s="160" t="s">
        <v>230</v>
      </c>
      <c r="Y32" s="160" t="s">
        <v>198</v>
      </c>
      <c r="Z32" s="149"/>
      <c r="AA32" s="149"/>
      <c r="AB32" s="149"/>
      <c r="AC32" s="149"/>
      <c r="AD32" s="149"/>
      <c r="AE32" s="149"/>
      <c r="AF32" s="149"/>
      <c r="AG32" s="149" t="s">
        <v>231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2" t="s">
        <v>374</v>
      </c>
      <c r="D33" s="183"/>
      <c r="E33" s="184">
        <v>31.2</v>
      </c>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233</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2" t="s">
        <v>375</v>
      </c>
      <c r="D34" s="183"/>
      <c r="E34" s="184">
        <v>12.96</v>
      </c>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233</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2" t="s">
        <v>376</v>
      </c>
      <c r="D35" s="183"/>
      <c r="E35" s="184">
        <v>5.01</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233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9</v>
      </c>
      <c r="B36" s="171" t="s">
        <v>377</v>
      </c>
      <c r="C36" s="179" t="s">
        <v>378</v>
      </c>
      <c r="D36" s="172" t="s">
        <v>228</v>
      </c>
      <c r="E36" s="173">
        <v>1.93</v>
      </c>
      <c r="F36" s="174"/>
      <c r="G36" s="175">
        <f>ROUND(E36*F36,2)</f>
        <v>0</v>
      </c>
      <c r="H36" s="174"/>
      <c r="I36" s="175">
        <f>ROUND(E36*H36,2)</f>
        <v>0</v>
      </c>
      <c r="J36" s="174"/>
      <c r="K36" s="175">
        <f>ROUND(E36*J36,2)</f>
        <v>0</v>
      </c>
      <c r="L36" s="175">
        <v>21</v>
      </c>
      <c r="M36" s="175">
        <f>G36*(1+L36/100)</f>
        <v>0</v>
      </c>
      <c r="N36" s="173">
        <v>0</v>
      </c>
      <c r="O36" s="173">
        <f>ROUND(E36*N36,2)</f>
        <v>0</v>
      </c>
      <c r="P36" s="173">
        <v>4.5999999999999999E-2</v>
      </c>
      <c r="Q36" s="173">
        <f>ROUND(E36*P36,2)</f>
        <v>0.09</v>
      </c>
      <c r="R36" s="175" t="s">
        <v>324</v>
      </c>
      <c r="S36" s="175" t="s">
        <v>207</v>
      </c>
      <c r="T36" s="176" t="s">
        <v>207</v>
      </c>
      <c r="U36" s="160">
        <v>1.1399999999999999</v>
      </c>
      <c r="V36" s="160">
        <f>ROUND(E36*U36,2)</f>
        <v>2.2000000000000002</v>
      </c>
      <c r="W36" s="160"/>
      <c r="X36" s="160" t="s">
        <v>230</v>
      </c>
      <c r="Y36" s="160" t="s">
        <v>198</v>
      </c>
      <c r="Z36" s="149"/>
      <c r="AA36" s="149"/>
      <c r="AB36" s="149"/>
      <c r="AC36" s="149"/>
      <c r="AD36" s="149"/>
      <c r="AE36" s="149"/>
      <c r="AF36" s="149"/>
      <c r="AG36" s="149" t="s">
        <v>231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62" t="s">
        <v>379</v>
      </c>
      <c r="D37" s="263"/>
      <c r="E37" s="263"/>
      <c r="F37" s="263"/>
      <c r="G37" s="263"/>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246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0">
        <v>10</v>
      </c>
      <c r="B38" s="171" t="s">
        <v>380</v>
      </c>
      <c r="C38" s="179" t="s">
        <v>381</v>
      </c>
      <c r="D38" s="172" t="s">
        <v>228</v>
      </c>
      <c r="E38" s="173">
        <v>13.98</v>
      </c>
      <c r="F38" s="174"/>
      <c r="G38" s="175">
        <f>ROUND(E38*F38,2)</f>
        <v>0</v>
      </c>
      <c r="H38" s="174"/>
      <c r="I38" s="175">
        <f>ROUND(E38*H38,2)</f>
        <v>0</v>
      </c>
      <c r="J38" s="174"/>
      <c r="K38" s="175">
        <f>ROUND(E38*J38,2)</f>
        <v>0</v>
      </c>
      <c r="L38" s="175">
        <v>21</v>
      </c>
      <c r="M38" s="175">
        <f>G38*(1+L38/100)</f>
        <v>0</v>
      </c>
      <c r="N38" s="173">
        <v>0</v>
      </c>
      <c r="O38" s="173">
        <f>ROUND(E38*N38,2)</f>
        <v>0</v>
      </c>
      <c r="P38" s="173">
        <v>6.6000000000000003E-2</v>
      </c>
      <c r="Q38" s="173">
        <f>ROUND(E38*P38,2)</f>
        <v>0.92</v>
      </c>
      <c r="R38" s="175" t="s">
        <v>324</v>
      </c>
      <c r="S38" s="175" t="s">
        <v>207</v>
      </c>
      <c r="T38" s="176" t="s">
        <v>207</v>
      </c>
      <c r="U38" s="160">
        <v>1.3680000000000001</v>
      </c>
      <c r="V38" s="160">
        <f>ROUND(E38*U38,2)</f>
        <v>19.12</v>
      </c>
      <c r="W38" s="160"/>
      <c r="X38" s="160" t="s">
        <v>230</v>
      </c>
      <c r="Y38" s="160" t="s">
        <v>198</v>
      </c>
      <c r="Z38" s="149"/>
      <c r="AA38" s="149"/>
      <c r="AB38" s="149"/>
      <c r="AC38" s="149"/>
      <c r="AD38" s="149"/>
      <c r="AE38" s="149"/>
      <c r="AF38" s="149"/>
      <c r="AG38" s="149" t="s">
        <v>231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2" t="s">
        <v>379</v>
      </c>
      <c r="D39" s="263"/>
      <c r="E39" s="263"/>
      <c r="F39" s="263"/>
      <c r="G39" s="263"/>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246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2" t="s">
        <v>382</v>
      </c>
      <c r="D40" s="183"/>
      <c r="E40" s="184">
        <v>13.98</v>
      </c>
      <c r="F40" s="160"/>
      <c r="G40" s="160"/>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233</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0">
        <v>11</v>
      </c>
      <c r="B41" s="171" t="s">
        <v>383</v>
      </c>
      <c r="C41" s="179" t="s">
        <v>384</v>
      </c>
      <c r="D41" s="172" t="s">
        <v>236</v>
      </c>
      <c r="E41" s="173">
        <v>95.55</v>
      </c>
      <c r="F41" s="174"/>
      <c r="G41" s="175">
        <f>ROUND(E41*F41,2)</f>
        <v>0</v>
      </c>
      <c r="H41" s="174"/>
      <c r="I41" s="175">
        <f>ROUND(E41*H41,2)</f>
        <v>0</v>
      </c>
      <c r="J41" s="174"/>
      <c r="K41" s="175">
        <f>ROUND(E41*J41,2)</f>
        <v>0</v>
      </c>
      <c r="L41" s="175">
        <v>21</v>
      </c>
      <c r="M41" s="175">
        <f>G41*(1+L41/100)</f>
        <v>0</v>
      </c>
      <c r="N41" s="173">
        <v>0</v>
      </c>
      <c r="O41" s="173">
        <f>ROUND(E41*N41,2)</f>
        <v>0</v>
      </c>
      <c r="P41" s="173">
        <v>1.26E-2</v>
      </c>
      <c r="Q41" s="173">
        <f>ROUND(E41*P41,2)</f>
        <v>1.2</v>
      </c>
      <c r="R41" s="175"/>
      <c r="S41" s="175" t="s">
        <v>195</v>
      </c>
      <c r="T41" s="176" t="s">
        <v>385</v>
      </c>
      <c r="U41" s="160">
        <v>0.33</v>
      </c>
      <c r="V41" s="160">
        <f>ROUND(E41*U41,2)</f>
        <v>31.53</v>
      </c>
      <c r="W41" s="160"/>
      <c r="X41" s="160" t="s">
        <v>230</v>
      </c>
      <c r="Y41" s="160" t="s">
        <v>198</v>
      </c>
      <c r="Z41" s="149"/>
      <c r="AA41" s="149"/>
      <c r="AB41" s="149"/>
      <c r="AC41" s="149"/>
      <c r="AD41" s="149"/>
      <c r="AE41" s="149"/>
      <c r="AF41" s="149"/>
      <c r="AG41" s="149" t="s">
        <v>231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2" t="s">
        <v>386</v>
      </c>
      <c r="D42" s="183"/>
      <c r="E42" s="184">
        <v>95.55</v>
      </c>
      <c r="F42" s="160"/>
      <c r="G42" s="160"/>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233</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0">
        <v>12</v>
      </c>
      <c r="B43" s="171" t="s">
        <v>387</v>
      </c>
      <c r="C43" s="179" t="s">
        <v>388</v>
      </c>
      <c r="D43" s="172" t="s">
        <v>236</v>
      </c>
      <c r="E43" s="173">
        <v>95.55</v>
      </c>
      <c r="F43" s="174"/>
      <c r="G43" s="175">
        <f>ROUND(E43*F43,2)</f>
        <v>0</v>
      </c>
      <c r="H43" s="174"/>
      <c r="I43" s="175">
        <f>ROUND(E43*H43,2)</f>
        <v>0</v>
      </c>
      <c r="J43" s="174"/>
      <c r="K43" s="175">
        <f>ROUND(E43*J43,2)</f>
        <v>0</v>
      </c>
      <c r="L43" s="175">
        <v>21</v>
      </c>
      <c r="M43" s="175">
        <f>G43*(1+L43/100)</f>
        <v>0</v>
      </c>
      <c r="N43" s="173">
        <v>0</v>
      </c>
      <c r="O43" s="173">
        <f>ROUND(E43*N43,2)</f>
        <v>0</v>
      </c>
      <c r="P43" s="173">
        <v>1.75E-3</v>
      </c>
      <c r="Q43" s="173">
        <f>ROUND(E43*P43,2)</f>
        <v>0.17</v>
      </c>
      <c r="R43" s="175"/>
      <c r="S43" s="175" t="s">
        <v>195</v>
      </c>
      <c r="T43" s="176" t="s">
        <v>207</v>
      </c>
      <c r="U43" s="160">
        <v>0.16500000000000001</v>
      </c>
      <c r="V43" s="160">
        <f>ROUND(E43*U43,2)</f>
        <v>15.77</v>
      </c>
      <c r="W43" s="160"/>
      <c r="X43" s="160" t="s">
        <v>230</v>
      </c>
      <c r="Y43" s="160" t="s">
        <v>198</v>
      </c>
      <c r="Z43" s="149"/>
      <c r="AA43" s="149"/>
      <c r="AB43" s="149"/>
      <c r="AC43" s="149"/>
      <c r="AD43" s="149"/>
      <c r="AE43" s="149"/>
      <c r="AF43" s="149"/>
      <c r="AG43" s="149" t="s">
        <v>231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2" t="s">
        <v>389</v>
      </c>
      <c r="D44" s="183"/>
      <c r="E44" s="184">
        <v>95.55</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233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190</v>
      </c>
      <c r="B45" s="164" t="s">
        <v>118</v>
      </c>
      <c r="C45" s="178" t="s">
        <v>119</v>
      </c>
      <c r="D45" s="165"/>
      <c r="E45" s="166"/>
      <c r="F45" s="167"/>
      <c r="G45" s="167">
        <f>SUMIF(AG46:AG49,"&lt;&gt;NOR",G46:G49)</f>
        <v>0</v>
      </c>
      <c r="H45" s="167"/>
      <c r="I45" s="167">
        <f>SUM(I46:I49)</f>
        <v>0</v>
      </c>
      <c r="J45" s="167"/>
      <c r="K45" s="167">
        <f>SUM(K46:K49)</f>
        <v>0</v>
      </c>
      <c r="L45" s="167"/>
      <c r="M45" s="167">
        <f>SUM(M46:M49)</f>
        <v>0</v>
      </c>
      <c r="N45" s="166"/>
      <c r="O45" s="166">
        <f>SUM(O46:O49)</f>
        <v>0</v>
      </c>
      <c r="P45" s="166"/>
      <c r="Q45" s="166">
        <f>SUM(Q46:Q49)</f>
        <v>0</v>
      </c>
      <c r="R45" s="167"/>
      <c r="S45" s="167"/>
      <c r="T45" s="168"/>
      <c r="U45" s="162"/>
      <c r="V45" s="162">
        <f>SUM(V46:V49)</f>
        <v>0.84</v>
      </c>
      <c r="W45" s="162"/>
      <c r="X45" s="162"/>
      <c r="Y45" s="162"/>
      <c r="AG45" t="s">
        <v>191</v>
      </c>
    </row>
    <row r="46" spans="1:60" ht="22.5" outlineLevel="1" x14ac:dyDescent="0.2">
      <c r="A46" s="170">
        <v>13</v>
      </c>
      <c r="B46" s="171" t="s">
        <v>281</v>
      </c>
      <c r="C46" s="179" t="s">
        <v>282</v>
      </c>
      <c r="D46" s="172" t="s">
        <v>283</v>
      </c>
      <c r="E46" s="173">
        <v>0.89017999999999997</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t="s">
        <v>284</v>
      </c>
      <c r="S46" s="175" t="s">
        <v>207</v>
      </c>
      <c r="T46" s="176" t="s">
        <v>207</v>
      </c>
      <c r="U46" s="160">
        <v>0.9385</v>
      </c>
      <c r="V46" s="160">
        <f>ROUND(E46*U46,2)</f>
        <v>0.84</v>
      </c>
      <c r="W46" s="160"/>
      <c r="X46" s="160" t="s">
        <v>285</v>
      </c>
      <c r="Y46" s="160" t="s">
        <v>198</v>
      </c>
      <c r="Z46" s="149"/>
      <c r="AA46" s="149"/>
      <c r="AB46" s="149"/>
      <c r="AC46" s="149"/>
      <c r="AD46" s="149"/>
      <c r="AE46" s="149"/>
      <c r="AF46" s="149"/>
      <c r="AG46" s="149" t="s">
        <v>286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2" t="s">
        <v>287</v>
      </c>
      <c r="D47" s="263"/>
      <c r="E47" s="263"/>
      <c r="F47" s="263"/>
      <c r="G47" s="263"/>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246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33.75" outlineLevel="1" x14ac:dyDescent="0.2">
      <c r="A48" s="170">
        <v>14</v>
      </c>
      <c r="B48" s="171" t="s">
        <v>288</v>
      </c>
      <c r="C48" s="179" t="s">
        <v>289</v>
      </c>
      <c r="D48" s="172" t="s">
        <v>283</v>
      </c>
      <c r="E48" s="173">
        <v>0.89017999999999997</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284</v>
      </c>
      <c r="S48" s="175" t="s">
        <v>207</v>
      </c>
      <c r="T48" s="176" t="s">
        <v>207</v>
      </c>
      <c r="U48" s="160">
        <v>0</v>
      </c>
      <c r="V48" s="160">
        <f>ROUND(E48*U48,2)</f>
        <v>0</v>
      </c>
      <c r="W48" s="160"/>
      <c r="X48" s="160" t="s">
        <v>285</v>
      </c>
      <c r="Y48" s="160" t="s">
        <v>198</v>
      </c>
      <c r="Z48" s="149"/>
      <c r="AA48" s="149"/>
      <c r="AB48" s="149"/>
      <c r="AC48" s="149"/>
      <c r="AD48" s="149"/>
      <c r="AE48" s="149"/>
      <c r="AF48" s="149"/>
      <c r="AG48" s="149" t="s">
        <v>286</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2" t="s">
        <v>287</v>
      </c>
      <c r="D49" s="263"/>
      <c r="E49" s="263"/>
      <c r="F49" s="263"/>
      <c r="G49" s="263"/>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246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163" t="s">
        <v>190</v>
      </c>
      <c r="B50" s="164" t="s">
        <v>136</v>
      </c>
      <c r="C50" s="178" t="s">
        <v>137</v>
      </c>
      <c r="D50" s="165"/>
      <c r="E50" s="166"/>
      <c r="F50" s="167"/>
      <c r="G50" s="167">
        <f>SUMIF(AG51:AG71,"&lt;&gt;NOR",G51:G71)</f>
        <v>0</v>
      </c>
      <c r="H50" s="167"/>
      <c r="I50" s="167">
        <f>SUM(I51:I71)</f>
        <v>0</v>
      </c>
      <c r="J50" s="167"/>
      <c r="K50" s="167">
        <f>SUM(K51:K71)</f>
        <v>0</v>
      </c>
      <c r="L50" s="167"/>
      <c r="M50" s="167">
        <f>SUM(M51:M71)</f>
        <v>0</v>
      </c>
      <c r="N50" s="166"/>
      <c r="O50" s="166">
        <f>SUM(O51:O71)</f>
        <v>0.36</v>
      </c>
      <c r="P50" s="166"/>
      <c r="Q50" s="166">
        <f>SUM(Q51:Q71)</f>
        <v>0.33</v>
      </c>
      <c r="R50" s="167"/>
      <c r="S50" s="167"/>
      <c r="T50" s="168"/>
      <c r="U50" s="162"/>
      <c r="V50" s="162">
        <f>SUM(V51:V71)</f>
        <v>64.39</v>
      </c>
      <c r="W50" s="162"/>
      <c r="X50" s="162"/>
      <c r="Y50" s="162"/>
      <c r="AG50" t="s">
        <v>191</v>
      </c>
    </row>
    <row r="51" spans="1:60" outlineLevel="1" x14ac:dyDescent="0.2">
      <c r="A51" s="170">
        <v>15</v>
      </c>
      <c r="B51" s="171" t="s">
        <v>390</v>
      </c>
      <c r="C51" s="179" t="s">
        <v>391</v>
      </c>
      <c r="D51" s="172" t="s">
        <v>236</v>
      </c>
      <c r="E51" s="173">
        <v>95.55</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392</v>
      </c>
      <c r="S51" s="175" t="s">
        <v>207</v>
      </c>
      <c r="T51" s="176" t="s">
        <v>207</v>
      </c>
      <c r="U51" s="160">
        <v>1.6E-2</v>
      </c>
      <c r="V51" s="160">
        <f>ROUND(E51*U51,2)</f>
        <v>1.53</v>
      </c>
      <c r="W51" s="160"/>
      <c r="X51" s="160" t="s">
        <v>230</v>
      </c>
      <c r="Y51" s="160" t="s">
        <v>198</v>
      </c>
      <c r="Z51" s="149"/>
      <c r="AA51" s="149"/>
      <c r="AB51" s="149"/>
      <c r="AC51" s="149"/>
      <c r="AD51" s="149"/>
      <c r="AE51" s="149"/>
      <c r="AF51" s="149"/>
      <c r="AG51" s="149" t="s">
        <v>231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393</v>
      </c>
      <c r="D52" s="263"/>
      <c r="E52" s="263"/>
      <c r="F52" s="263"/>
      <c r="G52" s="263"/>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246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192" t="s">
        <v>389</v>
      </c>
      <c r="D53" s="183"/>
      <c r="E53" s="184">
        <v>95.55</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233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0">
        <v>16</v>
      </c>
      <c r="B54" s="171" t="s">
        <v>394</v>
      </c>
      <c r="C54" s="179" t="s">
        <v>395</v>
      </c>
      <c r="D54" s="172" t="s">
        <v>236</v>
      </c>
      <c r="E54" s="173">
        <v>95.55</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392</v>
      </c>
      <c r="S54" s="175" t="s">
        <v>207</v>
      </c>
      <c r="T54" s="176" t="s">
        <v>207</v>
      </c>
      <c r="U54" s="160">
        <v>4.5999999999999999E-2</v>
      </c>
      <c r="V54" s="160">
        <f>ROUND(E54*U54,2)</f>
        <v>4.4000000000000004</v>
      </c>
      <c r="W54" s="160"/>
      <c r="X54" s="160" t="s">
        <v>230</v>
      </c>
      <c r="Y54" s="160" t="s">
        <v>198</v>
      </c>
      <c r="Z54" s="149"/>
      <c r="AA54" s="149"/>
      <c r="AB54" s="149"/>
      <c r="AC54" s="149"/>
      <c r="AD54" s="149"/>
      <c r="AE54" s="149"/>
      <c r="AF54" s="149"/>
      <c r="AG54" s="149" t="s">
        <v>231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2" t="s">
        <v>393</v>
      </c>
      <c r="D55" s="263"/>
      <c r="E55" s="263"/>
      <c r="F55" s="263"/>
      <c r="G55" s="263"/>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246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0">
        <v>17</v>
      </c>
      <c r="B56" s="171" t="s">
        <v>396</v>
      </c>
      <c r="C56" s="179" t="s">
        <v>397</v>
      </c>
      <c r="D56" s="172" t="s">
        <v>228</v>
      </c>
      <c r="E56" s="173">
        <v>40.549999999999997</v>
      </c>
      <c r="F56" s="174"/>
      <c r="G56" s="175">
        <f>ROUND(E56*F56,2)</f>
        <v>0</v>
      </c>
      <c r="H56" s="174"/>
      <c r="I56" s="175">
        <f>ROUND(E56*H56,2)</f>
        <v>0</v>
      </c>
      <c r="J56" s="174"/>
      <c r="K56" s="175">
        <f>ROUND(E56*J56,2)</f>
        <v>0</v>
      </c>
      <c r="L56" s="175">
        <v>21</v>
      </c>
      <c r="M56" s="175">
        <f>G56*(1+L56/100)</f>
        <v>0</v>
      </c>
      <c r="N56" s="173">
        <v>0</v>
      </c>
      <c r="O56" s="173">
        <f>ROUND(E56*N56,2)</f>
        <v>0</v>
      </c>
      <c r="P56" s="173">
        <v>8.0000000000000007E-5</v>
      </c>
      <c r="Q56" s="173">
        <f>ROUND(E56*P56,2)</f>
        <v>0</v>
      </c>
      <c r="R56" s="175" t="s">
        <v>392</v>
      </c>
      <c r="S56" s="175" t="s">
        <v>207</v>
      </c>
      <c r="T56" s="176" t="s">
        <v>207</v>
      </c>
      <c r="U56" s="160">
        <v>3.5000000000000003E-2</v>
      </c>
      <c r="V56" s="160">
        <f>ROUND(E56*U56,2)</f>
        <v>1.42</v>
      </c>
      <c r="W56" s="160"/>
      <c r="X56" s="160" t="s">
        <v>230</v>
      </c>
      <c r="Y56" s="160" t="s">
        <v>198</v>
      </c>
      <c r="Z56" s="149"/>
      <c r="AA56" s="149"/>
      <c r="AB56" s="149"/>
      <c r="AC56" s="149"/>
      <c r="AD56" s="149"/>
      <c r="AE56" s="149"/>
      <c r="AF56" s="149"/>
      <c r="AG56" s="149" t="s">
        <v>231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192" t="s">
        <v>398</v>
      </c>
      <c r="D57" s="183"/>
      <c r="E57" s="184">
        <v>40.549999999999997</v>
      </c>
      <c r="F57" s="160"/>
      <c r="G57" s="160"/>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233</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1" x14ac:dyDescent="0.2">
      <c r="A58" s="185">
        <v>18</v>
      </c>
      <c r="B58" s="186" t="s">
        <v>399</v>
      </c>
      <c r="C58" s="193" t="s">
        <v>400</v>
      </c>
      <c r="D58" s="187" t="s">
        <v>228</v>
      </c>
      <c r="E58" s="188">
        <v>26.3</v>
      </c>
      <c r="F58" s="189"/>
      <c r="G58" s="190">
        <f>ROUND(E58*F58,2)</f>
        <v>0</v>
      </c>
      <c r="H58" s="189"/>
      <c r="I58" s="190">
        <f>ROUND(E58*H58,2)</f>
        <v>0</v>
      </c>
      <c r="J58" s="189"/>
      <c r="K58" s="190">
        <f>ROUND(E58*J58,2)</f>
        <v>0</v>
      </c>
      <c r="L58" s="190">
        <v>21</v>
      </c>
      <c r="M58" s="190">
        <f>G58*(1+L58/100)</f>
        <v>0</v>
      </c>
      <c r="N58" s="188">
        <v>3.0000000000000001E-5</v>
      </c>
      <c r="O58" s="188">
        <f>ROUND(E58*N58,2)</f>
        <v>0</v>
      </c>
      <c r="P58" s="188">
        <v>0</v>
      </c>
      <c r="Q58" s="188">
        <f>ROUND(E58*P58,2)</f>
        <v>0</v>
      </c>
      <c r="R58" s="190" t="s">
        <v>392</v>
      </c>
      <c r="S58" s="190" t="s">
        <v>207</v>
      </c>
      <c r="T58" s="191" t="s">
        <v>207</v>
      </c>
      <c r="U58" s="160">
        <v>0.13719999999999999</v>
      </c>
      <c r="V58" s="160">
        <f>ROUND(E58*U58,2)</f>
        <v>3.61</v>
      </c>
      <c r="W58" s="160"/>
      <c r="X58" s="160" t="s">
        <v>230</v>
      </c>
      <c r="Y58" s="160" t="s">
        <v>198</v>
      </c>
      <c r="Z58" s="149"/>
      <c r="AA58" s="149"/>
      <c r="AB58" s="149"/>
      <c r="AC58" s="149"/>
      <c r="AD58" s="149"/>
      <c r="AE58" s="149"/>
      <c r="AF58" s="149"/>
      <c r="AG58" s="149" t="s">
        <v>231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1" x14ac:dyDescent="0.2">
      <c r="A59" s="170">
        <v>19</v>
      </c>
      <c r="B59" s="171" t="s">
        <v>401</v>
      </c>
      <c r="C59" s="179" t="s">
        <v>402</v>
      </c>
      <c r="D59" s="172" t="s">
        <v>236</v>
      </c>
      <c r="E59" s="173">
        <v>95.55</v>
      </c>
      <c r="F59" s="174"/>
      <c r="G59" s="175">
        <f>ROUND(E59*F59,2)</f>
        <v>0</v>
      </c>
      <c r="H59" s="174"/>
      <c r="I59" s="175">
        <f>ROUND(E59*H59,2)</f>
        <v>0</v>
      </c>
      <c r="J59" s="174"/>
      <c r="K59" s="175">
        <f>ROUND(E59*J59,2)</f>
        <v>0</v>
      </c>
      <c r="L59" s="175">
        <v>21</v>
      </c>
      <c r="M59" s="175">
        <f>G59*(1+L59/100)</f>
        <v>0</v>
      </c>
      <c r="N59" s="173">
        <v>0</v>
      </c>
      <c r="O59" s="173">
        <f>ROUND(E59*N59,2)</f>
        <v>0</v>
      </c>
      <c r="P59" s="173">
        <v>3.5000000000000001E-3</v>
      </c>
      <c r="Q59" s="173">
        <f>ROUND(E59*P59,2)</f>
        <v>0.33</v>
      </c>
      <c r="R59" s="175" t="s">
        <v>392</v>
      </c>
      <c r="S59" s="175" t="s">
        <v>207</v>
      </c>
      <c r="T59" s="176" t="s">
        <v>207</v>
      </c>
      <c r="U59" s="160">
        <v>0.105</v>
      </c>
      <c r="V59" s="160">
        <f>ROUND(E59*U59,2)</f>
        <v>10.029999999999999</v>
      </c>
      <c r="W59" s="160"/>
      <c r="X59" s="160" t="s">
        <v>230</v>
      </c>
      <c r="Y59" s="160" t="s">
        <v>198</v>
      </c>
      <c r="Z59" s="149"/>
      <c r="AA59" s="149"/>
      <c r="AB59" s="149"/>
      <c r="AC59" s="149"/>
      <c r="AD59" s="149"/>
      <c r="AE59" s="149"/>
      <c r="AF59" s="149"/>
      <c r="AG59" s="149" t="s">
        <v>231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92" t="s">
        <v>389</v>
      </c>
      <c r="D60" s="183"/>
      <c r="E60" s="184">
        <v>95.55</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233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5">
        <v>20</v>
      </c>
      <c r="B61" s="186" t="s">
        <v>403</v>
      </c>
      <c r="C61" s="193" t="s">
        <v>404</v>
      </c>
      <c r="D61" s="187" t="s">
        <v>236</v>
      </c>
      <c r="E61" s="188">
        <v>95.55</v>
      </c>
      <c r="F61" s="189"/>
      <c r="G61" s="190">
        <f>ROUND(E61*F61,2)</f>
        <v>0</v>
      </c>
      <c r="H61" s="189"/>
      <c r="I61" s="190">
        <f>ROUND(E61*H61,2)</f>
        <v>0</v>
      </c>
      <c r="J61" s="189"/>
      <c r="K61" s="190">
        <f>ROUND(E61*J61,2)</f>
        <v>0</v>
      </c>
      <c r="L61" s="190">
        <v>21</v>
      </c>
      <c r="M61" s="190">
        <f>G61*(1+L61/100)</f>
        <v>0</v>
      </c>
      <c r="N61" s="188">
        <v>2.4000000000000001E-4</v>
      </c>
      <c r="O61" s="188">
        <f>ROUND(E61*N61,2)</f>
        <v>0.02</v>
      </c>
      <c r="P61" s="188">
        <v>0</v>
      </c>
      <c r="Q61" s="188">
        <f>ROUND(E61*P61,2)</f>
        <v>0</v>
      </c>
      <c r="R61" s="190" t="s">
        <v>392</v>
      </c>
      <c r="S61" s="190" t="s">
        <v>207</v>
      </c>
      <c r="T61" s="191" t="s">
        <v>207</v>
      </c>
      <c r="U61" s="160">
        <v>0.45</v>
      </c>
      <c r="V61" s="160">
        <f>ROUND(E61*U61,2)</f>
        <v>43</v>
      </c>
      <c r="W61" s="160"/>
      <c r="X61" s="160" t="s">
        <v>230</v>
      </c>
      <c r="Y61" s="160" t="s">
        <v>198</v>
      </c>
      <c r="Z61" s="149"/>
      <c r="AA61" s="149"/>
      <c r="AB61" s="149"/>
      <c r="AC61" s="149"/>
      <c r="AD61" s="149"/>
      <c r="AE61" s="149"/>
      <c r="AF61" s="149"/>
      <c r="AG61" s="149" t="s">
        <v>231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0">
        <v>21</v>
      </c>
      <c r="B62" s="171" t="s">
        <v>405</v>
      </c>
      <c r="C62" s="179" t="s">
        <v>406</v>
      </c>
      <c r="D62" s="172" t="s">
        <v>228</v>
      </c>
      <c r="E62" s="173">
        <v>27.614999999999998</v>
      </c>
      <c r="F62" s="174"/>
      <c r="G62" s="175">
        <f>ROUND(E62*F62,2)</f>
        <v>0</v>
      </c>
      <c r="H62" s="174"/>
      <c r="I62" s="175">
        <f>ROUND(E62*H62,2)</f>
        <v>0</v>
      </c>
      <c r="J62" s="174"/>
      <c r="K62" s="175">
        <f>ROUND(E62*J62,2)</f>
        <v>0</v>
      </c>
      <c r="L62" s="175">
        <v>21</v>
      </c>
      <c r="M62" s="175">
        <f>G62*(1+L62/100)</f>
        <v>0</v>
      </c>
      <c r="N62" s="173">
        <v>5.0000000000000001E-4</v>
      </c>
      <c r="O62" s="173">
        <f>ROUND(E62*N62,2)</f>
        <v>0.01</v>
      </c>
      <c r="P62" s="173">
        <v>0</v>
      </c>
      <c r="Q62" s="173">
        <f>ROUND(E62*P62,2)</f>
        <v>0</v>
      </c>
      <c r="R62" s="175" t="s">
        <v>407</v>
      </c>
      <c r="S62" s="175" t="s">
        <v>207</v>
      </c>
      <c r="T62" s="176" t="s">
        <v>207</v>
      </c>
      <c r="U62" s="160">
        <v>0</v>
      </c>
      <c r="V62" s="160">
        <f>ROUND(E62*U62,2)</f>
        <v>0</v>
      </c>
      <c r="W62" s="160"/>
      <c r="X62" s="160" t="s">
        <v>408</v>
      </c>
      <c r="Y62" s="160" t="s">
        <v>198</v>
      </c>
      <c r="Z62" s="149"/>
      <c r="AA62" s="149"/>
      <c r="AB62" s="149"/>
      <c r="AC62" s="149"/>
      <c r="AD62" s="149"/>
      <c r="AE62" s="149"/>
      <c r="AF62" s="149"/>
      <c r="AG62" s="149" t="s">
        <v>409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192" t="s">
        <v>410</v>
      </c>
      <c r="D63" s="183"/>
      <c r="E63" s="184"/>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233</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2" t="s">
        <v>411</v>
      </c>
      <c r="D64" s="183"/>
      <c r="E64" s="184">
        <v>27.614999999999998</v>
      </c>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233</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33.75" outlineLevel="1" x14ac:dyDescent="0.2">
      <c r="A65" s="170">
        <v>22</v>
      </c>
      <c r="B65" s="171" t="s">
        <v>412</v>
      </c>
      <c r="C65" s="179" t="s">
        <v>413</v>
      </c>
      <c r="D65" s="172" t="s">
        <v>236</v>
      </c>
      <c r="E65" s="173">
        <v>100.3275</v>
      </c>
      <c r="F65" s="174"/>
      <c r="G65" s="175">
        <f>ROUND(E65*F65,2)</f>
        <v>0</v>
      </c>
      <c r="H65" s="174"/>
      <c r="I65" s="175">
        <f>ROUND(E65*H65,2)</f>
        <v>0</v>
      </c>
      <c r="J65" s="174"/>
      <c r="K65" s="175">
        <f>ROUND(E65*J65,2)</f>
        <v>0</v>
      </c>
      <c r="L65" s="175">
        <v>21</v>
      </c>
      <c r="M65" s="175">
        <f>G65*(1+L65/100)</f>
        <v>0</v>
      </c>
      <c r="N65" s="173">
        <v>3.3E-3</v>
      </c>
      <c r="O65" s="173">
        <f>ROUND(E65*N65,2)</f>
        <v>0.33</v>
      </c>
      <c r="P65" s="173">
        <v>0</v>
      </c>
      <c r="Q65" s="173">
        <f>ROUND(E65*P65,2)</f>
        <v>0</v>
      </c>
      <c r="R65" s="175" t="s">
        <v>407</v>
      </c>
      <c r="S65" s="175" t="s">
        <v>207</v>
      </c>
      <c r="T65" s="176" t="s">
        <v>207</v>
      </c>
      <c r="U65" s="160">
        <v>0</v>
      </c>
      <c r="V65" s="160">
        <f>ROUND(E65*U65,2)</f>
        <v>0</v>
      </c>
      <c r="W65" s="160"/>
      <c r="X65" s="160" t="s">
        <v>408</v>
      </c>
      <c r="Y65" s="160" t="s">
        <v>198</v>
      </c>
      <c r="Z65" s="149"/>
      <c r="AA65" s="149"/>
      <c r="AB65" s="149"/>
      <c r="AC65" s="149"/>
      <c r="AD65" s="149"/>
      <c r="AE65" s="149"/>
      <c r="AF65" s="149"/>
      <c r="AG65" s="149" t="s">
        <v>409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192" t="s">
        <v>410</v>
      </c>
      <c r="D66" s="183"/>
      <c r="E66" s="184"/>
      <c r="F66" s="160"/>
      <c r="G66" s="160"/>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233</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92" t="s">
        <v>414</v>
      </c>
      <c r="D67" s="183"/>
      <c r="E67" s="184">
        <v>100.3275</v>
      </c>
      <c r="F67" s="160"/>
      <c r="G67" s="160"/>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233</v>
      </c>
      <c r="AH67" s="149">
        <v>5</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0">
        <v>23</v>
      </c>
      <c r="B68" s="171" t="s">
        <v>415</v>
      </c>
      <c r="C68" s="179" t="s">
        <v>416</v>
      </c>
      <c r="D68" s="172" t="s">
        <v>283</v>
      </c>
      <c r="E68" s="173">
        <v>0.36860999999999999</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t="s">
        <v>392</v>
      </c>
      <c r="S68" s="175" t="s">
        <v>207</v>
      </c>
      <c r="T68" s="176" t="s">
        <v>207</v>
      </c>
      <c r="U68" s="160">
        <v>1.091</v>
      </c>
      <c r="V68" s="160">
        <f>ROUND(E68*U68,2)</f>
        <v>0.4</v>
      </c>
      <c r="W68" s="160"/>
      <c r="X68" s="160" t="s">
        <v>285</v>
      </c>
      <c r="Y68" s="160" t="s">
        <v>198</v>
      </c>
      <c r="Z68" s="149"/>
      <c r="AA68" s="149"/>
      <c r="AB68" s="149"/>
      <c r="AC68" s="149"/>
      <c r="AD68" s="149"/>
      <c r="AE68" s="149"/>
      <c r="AF68" s="149"/>
      <c r="AG68" s="149" t="s">
        <v>417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62" t="s">
        <v>418</v>
      </c>
      <c r="D69" s="263"/>
      <c r="E69" s="263"/>
      <c r="F69" s="263"/>
      <c r="G69" s="263"/>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246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x14ac:dyDescent="0.2">
      <c r="A70" s="170">
        <v>24</v>
      </c>
      <c r="B70" s="171" t="s">
        <v>419</v>
      </c>
      <c r="C70" s="179" t="s">
        <v>420</v>
      </c>
      <c r="D70" s="172" t="s">
        <v>283</v>
      </c>
      <c r="E70" s="173">
        <v>0.36860999999999999</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t="s">
        <v>392</v>
      </c>
      <c r="S70" s="175" t="s">
        <v>207</v>
      </c>
      <c r="T70" s="176" t="s">
        <v>207</v>
      </c>
      <c r="U70" s="160">
        <v>0</v>
      </c>
      <c r="V70" s="160">
        <f>ROUND(E70*U70,2)</f>
        <v>0</v>
      </c>
      <c r="W70" s="160"/>
      <c r="X70" s="160" t="s">
        <v>285</v>
      </c>
      <c r="Y70" s="160" t="s">
        <v>198</v>
      </c>
      <c r="Z70" s="149"/>
      <c r="AA70" s="149"/>
      <c r="AB70" s="149"/>
      <c r="AC70" s="149"/>
      <c r="AD70" s="149"/>
      <c r="AE70" s="149"/>
      <c r="AF70" s="149"/>
      <c r="AG70" s="149" t="s">
        <v>417</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2" t="s">
        <v>418</v>
      </c>
      <c r="D71" s="263"/>
      <c r="E71" s="263"/>
      <c r="F71" s="263"/>
      <c r="G71" s="263"/>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246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3" t="s">
        <v>190</v>
      </c>
      <c r="B72" s="164" t="s">
        <v>156</v>
      </c>
      <c r="C72" s="178" t="s">
        <v>157</v>
      </c>
      <c r="D72" s="165"/>
      <c r="E72" s="166"/>
      <c r="F72" s="167"/>
      <c r="G72" s="167">
        <f>SUMIF(AG73:AG79,"&lt;&gt;NOR",G73:G79)</f>
        <v>0</v>
      </c>
      <c r="H72" s="167"/>
      <c r="I72" s="167">
        <f>SUM(I73:I79)</f>
        <v>0</v>
      </c>
      <c r="J72" s="167"/>
      <c r="K72" s="167">
        <f>SUM(K73:K79)</f>
        <v>0</v>
      </c>
      <c r="L72" s="167"/>
      <c r="M72" s="167">
        <f>SUM(M73:M79)</f>
        <v>0</v>
      </c>
      <c r="N72" s="166"/>
      <c r="O72" s="166">
        <f>SUM(O73:O79)</f>
        <v>0</v>
      </c>
      <c r="P72" s="166"/>
      <c r="Q72" s="166">
        <f>SUM(Q73:Q79)</f>
        <v>0</v>
      </c>
      <c r="R72" s="167"/>
      <c r="S72" s="167"/>
      <c r="T72" s="168"/>
      <c r="U72" s="162"/>
      <c r="V72" s="162">
        <f>SUM(V73:V79)</f>
        <v>7.16</v>
      </c>
      <c r="W72" s="162"/>
      <c r="X72" s="162"/>
      <c r="Y72" s="162"/>
      <c r="AG72" t="s">
        <v>191</v>
      </c>
    </row>
    <row r="73" spans="1:60" outlineLevel="1" x14ac:dyDescent="0.2">
      <c r="A73" s="170">
        <v>25</v>
      </c>
      <c r="B73" s="171" t="s">
        <v>322</v>
      </c>
      <c r="C73" s="179" t="s">
        <v>323</v>
      </c>
      <c r="D73" s="172" t="s">
        <v>283</v>
      </c>
      <c r="E73" s="173">
        <v>3.4749400000000001</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t="s">
        <v>324</v>
      </c>
      <c r="S73" s="175" t="s">
        <v>207</v>
      </c>
      <c r="T73" s="176" t="s">
        <v>207</v>
      </c>
      <c r="U73" s="160">
        <v>0.49</v>
      </c>
      <c r="V73" s="160">
        <f>ROUND(E73*U73,2)</f>
        <v>1.7</v>
      </c>
      <c r="W73" s="160"/>
      <c r="X73" s="160" t="s">
        <v>325</v>
      </c>
      <c r="Y73" s="160" t="s">
        <v>198</v>
      </c>
      <c r="Z73" s="149"/>
      <c r="AA73" s="149"/>
      <c r="AB73" s="149"/>
      <c r="AC73" s="149"/>
      <c r="AD73" s="149"/>
      <c r="AE73" s="149"/>
      <c r="AF73" s="149"/>
      <c r="AG73" s="149" t="s">
        <v>326</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53" t="s">
        <v>327</v>
      </c>
      <c r="D74" s="254"/>
      <c r="E74" s="254"/>
      <c r="F74" s="254"/>
      <c r="G74" s="254"/>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201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85">
        <v>26</v>
      </c>
      <c r="B75" s="186" t="s">
        <v>328</v>
      </c>
      <c r="C75" s="193" t="s">
        <v>329</v>
      </c>
      <c r="D75" s="187" t="s">
        <v>283</v>
      </c>
      <c r="E75" s="188">
        <v>31.274460000000001</v>
      </c>
      <c r="F75" s="189"/>
      <c r="G75" s="190">
        <f>ROUND(E75*F75,2)</f>
        <v>0</v>
      </c>
      <c r="H75" s="189"/>
      <c r="I75" s="190">
        <f>ROUND(E75*H75,2)</f>
        <v>0</v>
      </c>
      <c r="J75" s="189"/>
      <c r="K75" s="190">
        <f>ROUND(E75*J75,2)</f>
        <v>0</v>
      </c>
      <c r="L75" s="190">
        <v>21</v>
      </c>
      <c r="M75" s="190">
        <f>G75*(1+L75/100)</f>
        <v>0</v>
      </c>
      <c r="N75" s="188">
        <v>0</v>
      </c>
      <c r="O75" s="188">
        <f>ROUND(E75*N75,2)</f>
        <v>0</v>
      </c>
      <c r="P75" s="188">
        <v>0</v>
      </c>
      <c r="Q75" s="188">
        <f>ROUND(E75*P75,2)</f>
        <v>0</v>
      </c>
      <c r="R75" s="190" t="s">
        <v>324</v>
      </c>
      <c r="S75" s="190" t="s">
        <v>207</v>
      </c>
      <c r="T75" s="191" t="s">
        <v>207</v>
      </c>
      <c r="U75" s="160">
        <v>0</v>
      </c>
      <c r="V75" s="160">
        <f>ROUND(E75*U75,2)</f>
        <v>0</v>
      </c>
      <c r="W75" s="160"/>
      <c r="X75" s="160" t="s">
        <v>325</v>
      </c>
      <c r="Y75" s="160" t="s">
        <v>198</v>
      </c>
      <c r="Z75" s="149"/>
      <c r="AA75" s="149"/>
      <c r="AB75" s="149"/>
      <c r="AC75" s="149"/>
      <c r="AD75" s="149"/>
      <c r="AE75" s="149"/>
      <c r="AF75" s="149"/>
      <c r="AG75" s="149" t="s">
        <v>326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5">
        <v>27</v>
      </c>
      <c r="B76" s="186" t="s">
        <v>330</v>
      </c>
      <c r="C76" s="193" t="s">
        <v>331</v>
      </c>
      <c r="D76" s="187" t="s">
        <v>283</v>
      </c>
      <c r="E76" s="188">
        <v>3.4749400000000001</v>
      </c>
      <c r="F76" s="189"/>
      <c r="G76" s="190">
        <f>ROUND(E76*F76,2)</f>
        <v>0</v>
      </c>
      <c r="H76" s="189"/>
      <c r="I76" s="190">
        <f>ROUND(E76*H76,2)</f>
        <v>0</v>
      </c>
      <c r="J76" s="189"/>
      <c r="K76" s="190">
        <f>ROUND(E76*J76,2)</f>
        <v>0</v>
      </c>
      <c r="L76" s="190">
        <v>21</v>
      </c>
      <c r="M76" s="190">
        <f>G76*(1+L76/100)</f>
        <v>0</v>
      </c>
      <c r="N76" s="188">
        <v>0</v>
      </c>
      <c r="O76" s="188">
        <f>ROUND(E76*N76,2)</f>
        <v>0</v>
      </c>
      <c r="P76" s="188">
        <v>0</v>
      </c>
      <c r="Q76" s="188">
        <f>ROUND(E76*P76,2)</f>
        <v>0</v>
      </c>
      <c r="R76" s="190" t="s">
        <v>324</v>
      </c>
      <c r="S76" s="190" t="s">
        <v>207</v>
      </c>
      <c r="T76" s="191" t="s">
        <v>207</v>
      </c>
      <c r="U76" s="160">
        <v>0.94199999999999995</v>
      </c>
      <c r="V76" s="160">
        <f>ROUND(E76*U76,2)</f>
        <v>3.27</v>
      </c>
      <c r="W76" s="160"/>
      <c r="X76" s="160" t="s">
        <v>325</v>
      </c>
      <c r="Y76" s="160" t="s">
        <v>198</v>
      </c>
      <c r="Z76" s="149"/>
      <c r="AA76" s="149"/>
      <c r="AB76" s="149"/>
      <c r="AC76" s="149"/>
      <c r="AD76" s="149"/>
      <c r="AE76" s="149"/>
      <c r="AF76" s="149"/>
      <c r="AG76" s="149" t="s">
        <v>326</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85">
        <v>28</v>
      </c>
      <c r="B77" s="186" t="s">
        <v>332</v>
      </c>
      <c r="C77" s="193" t="s">
        <v>333</v>
      </c>
      <c r="D77" s="187" t="s">
        <v>283</v>
      </c>
      <c r="E77" s="188">
        <v>20.849640000000001</v>
      </c>
      <c r="F77" s="189"/>
      <c r="G77" s="190">
        <f>ROUND(E77*F77,2)</f>
        <v>0</v>
      </c>
      <c r="H77" s="189"/>
      <c r="I77" s="190">
        <f>ROUND(E77*H77,2)</f>
        <v>0</v>
      </c>
      <c r="J77" s="189"/>
      <c r="K77" s="190">
        <f>ROUND(E77*J77,2)</f>
        <v>0</v>
      </c>
      <c r="L77" s="190">
        <v>21</v>
      </c>
      <c r="M77" s="190">
        <f>G77*(1+L77/100)</f>
        <v>0</v>
      </c>
      <c r="N77" s="188">
        <v>0</v>
      </c>
      <c r="O77" s="188">
        <f>ROUND(E77*N77,2)</f>
        <v>0</v>
      </c>
      <c r="P77" s="188">
        <v>0</v>
      </c>
      <c r="Q77" s="188">
        <f>ROUND(E77*P77,2)</f>
        <v>0</v>
      </c>
      <c r="R77" s="190" t="s">
        <v>324</v>
      </c>
      <c r="S77" s="190" t="s">
        <v>207</v>
      </c>
      <c r="T77" s="191" t="s">
        <v>207</v>
      </c>
      <c r="U77" s="160">
        <v>0.105</v>
      </c>
      <c r="V77" s="160">
        <f>ROUND(E77*U77,2)</f>
        <v>2.19</v>
      </c>
      <c r="W77" s="160"/>
      <c r="X77" s="160" t="s">
        <v>325</v>
      </c>
      <c r="Y77" s="160" t="s">
        <v>198</v>
      </c>
      <c r="Z77" s="149"/>
      <c r="AA77" s="149"/>
      <c r="AB77" s="149"/>
      <c r="AC77" s="149"/>
      <c r="AD77" s="149"/>
      <c r="AE77" s="149"/>
      <c r="AF77" s="149"/>
      <c r="AG77" s="149" t="s">
        <v>326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0">
        <v>29</v>
      </c>
      <c r="B78" s="171" t="s">
        <v>334</v>
      </c>
      <c r="C78" s="179" t="s">
        <v>335</v>
      </c>
      <c r="D78" s="172" t="s">
        <v>283</v>
      </c>
      <c r="E78" s="173">
        <v>3.4749400000000001</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t="s">
        <v>324</v>
      </c>
      <c r="S78" s="175" t="s">
        <v>207</v>
      </c>
      <c r="T78" s="176" t="s">
        <v>196</v>
      </c>
      <c r="U78" s="160">
        <v>0</v>
      </c>
      <c r="V78" s="160">
        <f>ROUND(E78*U78,2)</f>
        <v>0</v>
      </c>
      <c r="W78" s="160"/>
      <c r="X78" s="160" t="s">
        <v>325</v>
      </c>
      <c r="Y78" s="160" t="s">
        <v>198</v>
      </c>
      <c r="Z78" s="149"/>
      <c r="AA78" s="149"/>
      <c r="AB78" s="149"/>
      <c r="AC78" s="149"/>
      <c r="AD78" s="149"/>
      <c r="AE78" s="149"/>
      <c r="AF78" s="149"/>
      <c r="AG78" s="149" t="s">
        <v>326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53" t="s">
        <v>336</v>
      </c>
      <c r="D79" s="254"/>
      <c r="E79" s="254"/>
      <c r="F79" s="254"/>
      <c r="G79" s="254"/>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201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x14ac:dyDescent="0.2">
      <c r="A80" s="3"/>
      <c r="B80" s="4"/>
      <c r="C80" s="180"/>
      <c r="D80" s="6"/>
      <c r="E80" s="3"/>
      <c r="F80" s="3"/>
      <c r="G80" s="3"/>
      <c r="H80" s="3"/>
      <c r="I80" s="3"/>
      <c r="J80" s="3"/>
      <c r="K80" s="3"/>
      <c r="L80" s="3"/>
      <c r="M80" s="3"/>
      <c r="N80" s="3"/>
      <c r="O80" s="3"/>
      <c r="P80" s="3"/>
      <c r="Q80" s="3"/>
      <c r="R80" s="3"/>
      <c r="S80" s="3"/>
      <c r="T80" s="3"/>
      <c r="U80" s="3"/>
      <c r="V80" s="3"/>
      <c r="W80" s="3"/>
      <c r="X80" s="3"/>
      <c r="Y80" s="3"/>
      <c r="AE80">
        <v>12</v>
      </c>
      <c r="AF80">
        <v>21</v>
      </c>
      <c r="AG80" t="s">
        <v>176</v>
      </c>
    </row>
    <row r="81" spans="1:33" x14ac:dyDescent="0.2">
      <c r="A81" s="152"/>
      <c r="B81" s="153" t="s">
        <v>29</v>
      </c>
      <c r="C81" s="181"/>
      <c r="D81" s="154"/>
      <c r="E81" s="155"/>
      <c r="F81" s="155"/>
      <c r="G81" s="169">
        <f>G8+G24+G27+G29+G45+G50+G72</f>
        <v>0</v>
      </c>
      <c r="H81" s="3"/>
      <c r="I81" s="3"/>
      <c r="J81" s="3"/>
      <c r="K81" s="3"/>
      <c r="L81" s="3"/>
      <c r="M81" s="3"/>
      <c r="N81" s="3"/>
      <c r="O81" s="3"/>
      <c r="P81" s="3"/>
      <c r="Q81" s="3"/>
      <c r="R81" s="3"/>
      <c r="S81" s="3"/>
      <c r="T81" s="3"/>
      <c r="U81" s="3"/>
      <c r="V81" s="3"/>
      <c r="W81" s="3"/>
      <c r="X81" s="3"/>
      <c r="Y81" s="3"/>
      <c r="AE81">
        <f>SUMIF(L7:L79,AE80,G7:G79)</f>
        <v>0</v>
      </c>
      <c r="AF81">
        <f>SUMIF(L7:L79,AF80,G7:G79)</f>
        <v>0</v>
      </c>
      <c r="AG81" t="s">
        <v>223</v>
      </c>
    </row>
    <row r="82" spans="1:33" x14ac:dyDescent="0.2">
      <c r="A82" s="264" t="s">
        <v>337</v>
      </c>
      <c r="B82" s="264"/>
      <c r="C82" s="180"/>
      <c r="D82" s="6"/>
      <c r="E82" s="3"/>
      <c r="F82" s="3"/>
      <c r="G82" s="3"/>
      <c r="H82" s="3"/>
      <c r="I82" s="3"/>
      <c r="J82" s="3"/>
      <c r="K82" s="3"/>
      <c r="L82" s="3"/>
      <c r="M82" s="3"/>
      <c r="N82" s="3"/>
      <c r="O82" s="3"/>
      <c r="P82" s="3"/>
      <c r="Q82" s="3"/>
      <c r="R82" s="3"/>
      <c r="S82" s="3"/>
      <c r="T82" s="3"/>
      <c r="U82" s="3"/>
      <c r="V82" s="3"/>
      <c r="W82" s="3"/>
      <c r="X82" s="3"/>
      <c r="Y82" s="3"/>
    </row>
    <row r="83" spans="1:33" x14ac:dyDescent="0.2">
      <c r="A83" s="3"/>
      <c r="B83" s="4" t="s">
        <v>338</v>
      </c>
      <c r="C83" s="180" t="s">
        <v>339</v>
      </c>
      <c r="D83" s="6"/>
      <c r="E83" s="3"/>
      <c r="F83" s="3"/>
      <c r="G83" s="3"/>
      <c r="H83" s="3"/>
      <c r="I83" s="3"/>
      <c r="J83" s="3"/>
      <c r="K83" s="3"/>
      <c r="L83" s="3"/>
      <c r="M83" s="3"/>
      <c r="N83" s="3"/>
      <c r="O83" s="3"/>
      <c r="P83" s="3"/>
      <c r="Q83" s="3"/>
      <c r="R83" s="3"/>
      <c r="S83" s="3"/>
      <c r="T83" s="3"/>
      <c r="U83" s="3"/>
      <c r="V83" s="3"/>
      <c r="W83" s="3"/>
      <c r="X83" s="3"/>
      <c r="Y83" s="3"/>
      <c r="AG83" t="s">
        <v>340</v>
      </c>
    </row>
    <row r="84" spans="1:33" x14ac:dyDescent="0.2">
      <c r="A84" s="3"/>
      <c r="B84" s="4" t="s">
        <v>341</v>
      </c>
      <c r="C84" s="180" t="s">
        <v>342</v>
      </c>
      <c r="D84" s="6"/>
      <c r="E84" s="3"/>
      <c r="F84" s="3"/>
      <c r="G84" s="3"/>
      <c r="H84" s="3"/>
      <c r="I84" s="3"/>
      <c r="J84" s="3"/>
      <c r="K84" s="3"/>
      <c r="L84" s="3"/>
      <c r="M84" s="3"/>
      <c r="N84" s="3"/>
      <c r="O84" s="3"/>
      <c r="P84" s="3"/>
      <c r="Q84" s="3"/>
      <c r="R84" s="3"/>
      <c r="S84" s="3"/>
      <c r="T84" s="3"/>
      <c r="U84" s="3"/>
      <c r="V84" s="3"/>
      <c r="W84" s="3"/>
      <c r="X84" s="3"/>
      <c r="Y84" s="3"/>
      <c r="AG84" t="s">
        <v>343</v>
      </c>
    </row>
    <row r="85" spans="1:33" x14ac:dyDescent="0.2">
      <c r="A85" s="3"/>
      <c r="B85" s="4"/>
      <c r="C85" s="180" t="s">
        <v>344</v>
      </c>
      <c r="D85" s="6"/>
      <c r="E85" s="3"/>
      <c r="F85" s="3"/>
      <c r="G85" s="3"/>
      <c r="H85" s="3"/>
      <c r="I85" s="3"/>
      <c r="J85" s="3"/>
      <c r="K85" s="3"/>
      <c r="L85" s="3"/>
      <c r="M85" s="3"/>
      <c r="N85" s="3"/>
      <c r="O85" s="3"/>
      <c r="P85" s="3"/>
      <c r="Q85" s="3"/>
      <c r="R85" s="3"/>
      <c r="S85" s="3"/>
      <c r="T85" s="3"/>
      <c r="U85" s="3"/>
      <c r="V85" s="3"/>
      <c r="W85" s="3"/>
      <c r="X85" s="3"/>
      <c r="Y85" s="3"/>
      <c r="AG85" t="s">
        <v>345</v>
      </c>
    </row>
    <row r="86" spans="1:33" x14ac:dyDescent="0.2">
      <c r="A86" s="3"/>
      <c r="B86" s="4"/>
      <c r="C86" s="180"/>
      <c r="D86" s="6"/>
      <c r="E86" s="3"/>
      <c r="F86" s="3"/>
      <c r="G86" s="3"/>
      <c r="H86" s="3"/>
      <c r="I86" s="3"/>
      <c r="J86" s="3"/>
      <c r="K86" s="3"/>
      <c r="L86" s="3"/>
      <c r="M86" s="3"/>
      <c r="N86" s="3"/>
      <c r="O86" s="3"/>
      <c r="P86" s="3"/>
      <c r="Q86" s="3"/>
      <c r="R86" s="3"/>
      <c r="S86" s="3"/>
      <c r="T86" s="3"/>
      <c r="U86" s="3"/>
      <c r="V86" s="3"/>
      <c r="W86" s="3"/>
      <c r="X86" s="3"/>
      <c r="Y86" s="3"/>
    </row>
    <row r="87" spans="1:33" x14ac:dyDescent="0.2">
      <c r="C87" s="182"/>
      <c r="D87" s="10"/>
      <c r="AG87" t="s">
        <v>224</v>
      </c>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QxxtXjsLgNFlZMbgiKJcAHHK0tB3Fz8N2x35Z06WCX/Jg65oMN9mGnzq1eG3h1vEg6vOWPWxeHWsJQ4oZoCSA==" saltValue="QuU8xRjGWdUzzeJxXxBfJg==" spinCount="100000" sheet="1" formatRows="0"/>
  <mergeCells count="19">
    <mergeCell ref="A1:G1"/>
    <mergeCell ref="C2:G2"/>
    <mergeCell ref="C3:G3"/>
    <mergeCell ref="C4:G4"/>
    <mergeCell ref="A82:B82"/>
    <mergeCell ref="C10:G10"/>
    <mergeCell ref="C15:G15"/>
    <mergeCell ref="C20:G20"/>
    <mergeCell ref="C23:G23"/>
    <mergeCell ref="C37:G37"/>
    <mergeCell ref="C71:G71"/>
    <mergeCell ref="C74:G74"/>
    <mergeCell ref="C79:G79"/>
    <mergeCell ref="C39:G39"/>
    <mergeCell ref="C47:G47"/>
    <mergeCell ref="C49:G49"/>
    <mergeCell ref="C52:G52"/>
    <mergeCell ref="C55:G55"/>
    <mergeCell ref="C69:G6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82FC-461F-4508-96CA-EACAF617D6D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61</v>
      </c>
      <c r="C4" s="259" t="s">
        <v>62</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96</v>
      </c>
      <c r="C8" s="178" t="s">
        <v>97</v>
      </c>
      <c r="D8" s="165"/>
      <c r="E8" s="166"/>
      <c r="F8" s="167"/>
      <c r="G8" s="167">
        <f>SUMIF(AG9:AG26,"&lt;&gt;NOR",G9:G26)</f>
        <v>0</v>
      </c>
      <c r="H8" s="167"/>
      <c r="I8" s="167">
        <f>SUM(I9:I26)</f>
        <v>0</v>
      </c>
      <c r="J8" s="167"/>
      <c r="K8" s="167">
        <f>SUM(K9:K26)</f>
        <v>0</v>
      </c>
      <c r="L8" s="167"/>
      <c r="M8" s="167">
        <f>SUM(M9:M26)</f>
        <v>0</v>
      </c>
      <c r="N8" s="166"/>
      <c r="O8" s="166">
        <f>SUM(O9:O26)</f>
        <v>0.24000000000000002</v>
      </c>
      <c r="P8" s="166"/>
      <c r="Q8" s="166">
        <f>SUM(Q9:Q26)</f>
        <v>0</v>
      </c>
      <c r="R8" s="167"/>
      <c r="S8" s="167"/>
      <c r="T8" s="168"/>
      <c r="U8" s="162"/>
      <c r="V8" s="162">
        <f>SUM(V9:V26)</f>
        <v>2.06</v>
      </c>
      <c r="W8" s="162"/>
      <c r="X8" s="162"/>
      <c r="Y8" s="162"/>
      <c r="AG8" t="s">
        <v>191</v>
      </c>
    </row>
    <row r="9" spans="1:60" ht="22.5" outlineLevel="1" x14ac:dyDescent="0.2">
      <c r="A9" s="170">
        <v>1</v>
      </c>
      <c r="B9" s="171" t="s">
        <v>421</v>
      </c>
      <c r="C9" s="179" t="s">
        <v>422</v>
      </c>
      <c r="D9" s="172" t="s">
        <v>423</v>
      </c>
      <c r="E9" s="173">
        <v>2</v>
      </c>
      <c r="F9" s="174"/>
      <c r="G9" s="175">
        <f>ROUND(E9*F9,2)</f>
        <v>0</v>
      </c>
      <c r="H9" s="174"/>
      <c r="I9" s="175">
        <f>ROUND(E9*H9,2)</f>
        <v>0</v>
      </c>
      <c r="J9" s="174"/>
      <c r="K9" s="175">
        <f>ROUND(E9*J9,2)</f>
        <v>0</v>
      </c>
      <c r="L9" s="175">
        <v>21</v>
      </c>
      <c r="M9" s="175">
        <f>G9*(1+L9/100)</f>
        <v>0</v>
      </c>
      <c r="N9" s="173">
        <v>5.3749999999999999E-2</v>
      </c>
      <c r="O9" s="173">
        <f>ROUND(E9*N9,2)</f>
        <v>0.11</v>
      </c>
      <c r="P9" s="173">
        <v>0</v>
      </c>
      <c r="Q9" s="173">
        <f>ROUND(E9*P9,2)</f>
        <v>0</v>
      </c>
      <c r="R9" s="175" t="s">
        <v>284</v>
      </c>
      <c r="S9" s="175" t="s">
        <v>207</v>
      </c>
      <c r="T9" s="176" t="s">
        <v>207</v>
      </c>
      <c r="U9" s="160">
        <v>0.23100000000000001</v>
      </c>
      <c r="V9" s="160">
        <f>ROUND(E9*U9,2)</f>
        <v>0.46</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424</v>
      </c>
      <c r="D10" s="263"/>
      <c r="E10" s="263"/>
      <c r="F10" s="263"/>
      <c r="G10" s="263"/>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246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2" t="s">
        <v>425</v>
      </c>
      <c r="D11" s="183"/>
      <c r="E11" s="184"/>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233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2" t="s">
        <v>426</v>
      </c>
      <c r="D12" s="183"/>
      <c r="E12" s="184">
        <v>2</v>
      </c>
      <c r="F12" s="160"/>
      <c r="G12" s="160"/>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233</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70">
        <v>2</v>
      </c>
      <c r="B13" s="171" t="s">
        <v>427</v>
      </c>
      <c r="C13" s="179" t="s">
        <v>428</v>
      </c>
      <c r="D13" s="172" t="s">
        <v>423</v>
      </c>
      <c r="E13" s="173">
        <v>3</v>
      </c>
      <c r="F13" s="174"/>
      <c r="G13" s="175">
        <f>ROUND(E13*F13,2)</f>
        <v>0</v>
      </c>
      <c r="H13" s="174"/>
      <c r="I13" s="175">
        <f>ROUND(E13*H13,2)</f>
        <v>0</v>
      </c>
      <c r="J13" s="174"/>
      <c r="K13" s="175">
        <f>ROUND(E13*J13,2)</f>
        <v>0</v>
      </c>
      <c r="L13" s="175">
        <v>21</v>
      </c>
      <c r="M13" s="175">
        <f>G13*(1+L13/100)</f>
        <v>0</v>
      </c>
      <c r="N13" s="173">
        <v>3.0380000000000001E-2</v>
      </c>
      <c r="O13" s="173">
        <f>ROUND(E13*N13,2)</f>
        <v>0.09</v>
      </c>
      <c r="P13" s="173">
        <v>0</v>
      </c>
      <c r="Q13" s="173">
        <f>ROUND(E13*P13,2)</f>
        <v>0</v>
      </c>
      <c r="R13" s="175" t="s">
        <v>229</v>
      </c>
      <c r="S13" s="175" t="s">
        <v>207</v>
      </c>
      <c r="T13" s="176" t="s">
        <v>207</v>
      </c>
      <c r="U13" s="160">
        <v>0.3175</v>
      </c>
      <c r="V13" s="160">
        <f>ROUND(E13*U13,2)</f>
        <v>0.95</v>
      </c>
      <c r="W13" s="160"/>
      <c r="X13" s="160" t="s">
        <v>230</v>
      </c>
      <c r="Y13" s="160" t="s">
        <v>198</v>
      </c>
      <c r="Z13" s="149"/>
      <c r="AA13" s="149"/>
      <c r="AB13" s="149"/>
      <c r="AC13" s="149"/>
      <c r="AD13" s="149"/>
      <c r="AE13" s="149"/>
      <c r="AF13" s="149"/>
      <c r="AG13" s="149" t="s">
        <v>231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53" t="s">
        <v>429</v>
      </c>
      <c r="D14" s="254"/>
      <c r="E14" s="254"/>
      <c r="F14" s="254"/>
      <c r="G14" s="254"/>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201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265" t="s">
        <v>430</v>
      </c>
      <c r="D15" s="266"/>
      <c r="E15" s="266"/>
      <c r="F15" s="266"/>
      <c r="G15" s="266"/>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201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x14ac:dyDescent="0.2">
      <c r="A16" s="156"/>
      <c r="B16" s="157"/>
      <c r="C16" s="265" t="s">
        <v>431</v>
      </c>
      <c r="D16" s="266"/>
      <c r="E16" s="266"/>
      <c r="F16" s="266"/>
      <c r="G16" s="266"/>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201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192" t="s">
        <v>432</v>
      </c>
      <c r="D17" s="183"/>
      <c r="E17" s="184">
        <v>3</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233</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0">
        <v>3</v>
      </c>
      <c r="B18" s="171" t="s">
        <v>433</v>
      </c>
      <c r="C18" s="179" t="s">
        <v>434</v>
      </c>
      <c r="D18" s="172" t="s">
        <v>283</v>
      </c>
      <c r="E18" s="173">
        <v>3.5630000000000002E-2</v>
      </c>
      <c r="F18" s="174"/>
      <c r="G18" s="175">
        <f>ROUND(E18*F18,2)</f>
        <v>0</v>
      </c>
      <c r="H18" s="174"/>
      <c r="I18" s="175">
        <f>ROUND(E18*H18,2)</f>
        <v>0</v>
      </c>
      <c r="J18" s="174"/>
      <c r="K18" s="175">
        <f>ROUND(E18*J18,2)</f>
        <v>0</v>
      </c>
      <c r="L18" s="175">
        <v>21</v>
      </c>
      <c r="M18" s="175">
        <f>G18*(1+L18/100)</f>
        <v>0</v>
      </c>
      <c r="N18" s="173">
        <v>1.9539999999999998E-2</v>
      </c>
      <c r="O18" s="173">
        <f>ROUND(E18*N18,2)</f>
        <v>0</v>
      </c>
      <c r="P18" s="173">
        <v>0</v>
      </c>
      <c r="Q18" s="173">
        <f>ROUND(E18*P18,2)</f>
        <v>0</v>
      </c>
      <c r="R18" s="175" t="s">
        <v>229</v>
      </c>
      <c r="S18" s="175" t="s">
        <v>207</v>
      </c>
      <c r="T18" s="176" t="s">
        <v>207</v>
      </c>
      <c r="U18" s="160">
        <v>18.175000000000001</v>
      </c>
      <c r="V18" s="160">
        <f>ROUND(E18*U18,2)</f>
        <v>0.65</v>
      </c>
      <c r="W18" s="160"/>
      <c r="X18" s="160" t="s">
        <v>230</v>
      </c>
      <c r="Y18" s="160" t="s">
        <v>198</v>
      </c>
      <c r="Z18" s="149"/>
      <c r="AA18" s="149"/>
      <c r="AB18" s="149"/>
      <c r="AC18" s="149"/>
      <c r="AD18" s="149"/>
      <c r="AE18" s="149"/>
      <c r="AF18" s="149"/>
      <c r="AG18" s="149" t="s">
        <v>231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2" t="s">
        <v>435</v>
      </c>
      <c r="D19" s="263"/>
      <c r="E19" s="263"/>
      <c r="F19" s="263"/>
      <c r="G19" s="263"/>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246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2" t="s">
        <v>436</v>
      </c>
      <c r="D20" s="183"/>
      <c r="E20" s="184"/>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233</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x14ac:dyDescent="0.2">
      <c r="A21" s="156"/>
      <c r="B21" s="157"/>
      <c r="C21" s="192" t="s">
        <v>437</v>
      </c>
      <c r="D21" s="183"/>
      <c r="E21" s="184">
        <v>2.1219999999999999E-2</v>
      </c>
      <c r="F21" s="160"/>
      <c r="G21" s="160"/>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233</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3" x14ac:dyDescent="0.2">
      <c r="A22" s="156"/>
      <c r="B22" s="157"/>
      <c r="C22" s="192" t="s">
        <v>438</v>
      </c>
      <c r="D22" s="183"/>
      <c r="E22" s="184">
        <v>1.4420000000000001E-2</v>
      </c>
      <c r="F22" s="160"/>
      <c r="G22" s="160"/>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233</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0">
        <v>4</v>
      </c>
      <c r="B23" s="171" t="s">
        <v>439</v>
      </c>
      <c r="C23" s="179" t="s">
        <v>440</v>
      </c>
      <c r="D23" s="172" t="s">
        <v>283</v>
      </c>
      <c r="E23" s="173">
        <v>3.848E-2</v>
      </c>
      <c r="F23" s="174"/>
      <c r="G23" s="175">
        <f>ROUND(E23*F23,2)</f>
        <v>0</v>
      </c>
      <c r="H23" s="174"/>
      <c r="I23" s="175">
        <f>ROUND(E23*H23,2)</f>
        <v>0</v>
      </c>
      <c r="J23" s="174"/>
      <c r="K23" s="175">
        <f>ROUND(E23*J23,2)</f>
        <v>0</v>
      </c>
      <c r="L23" s="175">
        <v>21</v>
      </c>
      <c r="M23" s="175">
        <f>G23*(1+L23/100)</f>
        <v>0</v>
      </c>
      <c r="N23" s="173">
        <v>1</v>
      </c>
      <c r="O23" s="173">
        <f>ROUND(E23*N23,2)</f>
        <v>0.04</v>
      </c>
      <c r="P23" s="173">
        <v>0</v>
      </c>
      <c r="Q23" s="173">
        <f>ROUND(E23*P23,2)</f>
        <v>0</v>
      </c>
      <c r="R23" s="175" t="s">
        <v>407</v>
      </c>
      <c r="S23" s="175" t="s">
        <v>207</v>
      </c>
      <c r="T23" s="176" t="s">
        <v>207</v>
      </c>
      <c r="U23" s="160">
        <v>0</v>
      </c>
      <c r="V23" s="160">
        <f>ROUND(E23*U23,2)</f>
        <v>0</v>
      </c>
      <c r="W23" s="160"/>
      <c r="X23" s="160" t="s">
        <v>408</v>
      </c>
      <c r="Y23" s="160" t="s">
        <v>198</v>
      </c>
      <c r="Z23" s="149"/>
      <c r="AA23" s="149"/>
      <c r="AB23" s="149"/>
      <c r="AC23" s="149"/>
      <c r="AD23" s="149"/>
      <c r="AE23" s="149"/>
      <c r="AF23" s="149"/>
      <c r="AG23" s="149" t="s">
        <v>409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192" t="s">
        <v>436</v>
      </c>
      <c r="D24" s="183"/>
      <c r="E24" s="184"/>
      <c r="F24" s="160"/>
      <c r="G24" s="160"/>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233</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x14ac:dyDescent="0.2">
      <c r="A25" s="156"/>
      <c r="B25" s="157"/>
      <c r="C25" s="192" t="s">
        <v>441</v>
      </c>
      <c r="D25" s="183"/>
      <c r="E25" s="184">
        <v>2.291E-2</v>
      </c>
      <c r="F25" s="160"/>
      <c r="G25" s="160"/>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233</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2" t="s">
        <v>442</v>
      </c>
      <c r="D26" s="183"/>
      <c r="E26" s="184">
        <v>1.5570000000000001E-2</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233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190</v>
      </c>
      <c r="B27" s="164" t="s">
        <v>98</v>
      </c>
      <c r="C27" s="178" t="s">
        <v>99</v>
      </c>
      <c r="D27" s="165"/>
      <c r="E27" s="166"/>
      <c r="F27" s="167"/>
      <c r="G27" s="167">
        <f>SUMIF(AG28:AG40,"&lt;&gt;NOR",G28:G40)</f>
        <v>0</v>
      </c>
      <c r="H27" s="167"/>
      <c r="I27" s="167">
        <f>SUM(I28:I40)</f>
        <v>0</v>
      </c>
      <c r="J27" s="167"/>
      <c r="K27" s="167">
        <f>SUM(K28:K40)</f>
        <v>0</v>
      </c>
      <c r="L27" s="167"/>
      <c r="M27" s="167">
        <f>SUM(M28:M40)</f>
        <v>0</v>
      </c>
      <c r="N27" s="166"/>
      <c r="O27" s="166">
        <f>SUM(O28:O40)</f>
        <v>1.4300000000000002</v>
      </c>
      <c r="P27" s="166"/>
      <c r="Q27" s="166">
        <f>SUM(Q28:Q40)</f>
        <v>0</v>
      </c>
      <c r="R27" s="167"/>
      <c r="S27" s="167"/>
      <c r="T27" s="168"/>
      <c r="U27" s="162"/>
      <c r="V27" s="162">
        <f>SUM(V28:V40)</f>
        <v>8.99</v>
      </c>
      <c r="W27" s="162"/>
      <c r="X27" s="162"/>
      <c r="Y27" s="162"/>
      <c r="AG27" t="s">
        <v>191</v>
      </c>
    </row>
    <row r="28" spans="1:60" ht="22.5" outlineLevel="1" x14ac:dyDescent="0.2">
      <c r="A28" s="170">
        <v>5</v>
      </c>
      <c r="B28" s="171" t="s">
        <v>443</v>
      </c>
      <c r="C28" s="179" t="s">
        <v>444</v>
      </c>
      <c r="D28" s="172" t="s">
        <v>423</v>
      </c>
      <c r="E28" s="173">
        <v>3</v>
      </c>
      <c r="F28" s="174"/>
      <c r="G28" s="175">
        <f>ROUND(E28*F28,2)</f>
        <v>0</v>
      </c>
      <c r="H28" s="174"/>
      <c r="I28" s="175">
        <f>ROUND(E28*H28,2)</f>
        <v>0</v>
      </c>
      <c r="J28" s="174"/>
      <c r="K28" s="175">
        <f>ROUND(E28*J28,2)</f>
        <v>0</v>
      </c>
      <c r="L28" s="175">
        <v>21</v>
      </c>
      <c r="M28" s="175">
        <f>G28*(1+L28/100)</f>
        <v>0</v>
      </c>
      <c r="N28" s="173">
        <v>2.945E-2</v>
      </c>
      <c r="O28" s="173">
        <f>ROUND(E28*N28,2)</f>
        <v>0.09</v>
      </c>
      <c r="P28" s="173">
        <v>0</v>
      </c>
      <c r="Q28" s="173">
        <f>ROUND(E28*P28,2)</f>
        <v>0</v>
      </c>
      <c r="R28" s="175" t="s">
        <v>284</v>
      </c>
      <c r="S28" s="175" t="s">
        <v>207</v>
      </c>
      <c r="T28" s="176" t="s">
        <v>207</v>
      </c>
      <c r="U28" s="160">
        <v>0.37119999999999997</v>
      </c>
      <c r="V28" s="160">
        <f>ROUND(E28*U28,2)</f>
        <v>1.1100000000000001</v>
      </c>
      <c r="W28" s="160"/>
      <c r="X28" s="160" t="s">
        <v>230</v>
      </c>
      <c r="Y28" s="160" t="s">
        <v>198</v>
      </c>
      <c r="Z28" s="149"/>
      <c r="AA28" s="149"/>
      <c r="AB28" s="149"/>
      <c r="AC28" s="149"/>
      <c r="AD28" s="149"/>
      <c r="AE28" s="149"/>
      <c r="AF28" s="149"/>
      <c r="AG28" s="149" t="s">
        <v>231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62" t="s">
        <v>424</v>
      </c>
      <c r="D29" s="263"/>
      <c r="E29" s="263"/>
      <c r="F29" s="263"/>
      <c r="G29" s="263"/>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246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92" t="s">
        <v>432</v>
      </c>
      <c r="D30" s="183"/>
      <c r="E30" s="184">
        <v>3</v>
      </c>
      <c r="F30" s="160"/>
      <c r="G30" s="160"/>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233</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70">
        <v>6</v>
      </c>
      <c r="B31" s="171" t="s">
        <v>445</v>
      </c>
      <c r="C31" s="179" t="s">
        <v>446</v>
      </c>
      <c r="D31" s="172" t="s">
        <v>354</v>
      </c>
      <c r="E31" s="173">
        <v>0.58499999999999996</v>
      </c>
      <c r="F31" s="174"/>
      <c r="G31" s="175">
        <f>ROUND(E31*F31,2)</f>
        <v>0</v>
      </c>
      <c r="H31" s="174"/>
      <c r="I31" s="175">
        <f>ROUND(E31*H31,2)</f>
        <v>0</v>
      </c>
      <c r="J31" s="174"/>
      <c r="K31" s="175">
        <f>ROUND(E31*J31,2)</f>
        <v>0</v>
      </c>
      <c r="L31" s="175">
        <v>21</v>
      </c>
      <c r="M31" s="175">
        <f>G31*(1+L31/100)</f>
        <v>0</v>
      </c>
      <c r="N31" s="173">
        <v>0.76605000000000001</v>
      </c>
      <c r="O31" s="173">
        <f>ROUND(E31*N31,2)</f>
        <v>0.45</v>
      </c>
      <c r="P31" s="173">
        <v>0</v>
      </c>
      <c r="Q31" s="173">
        <f>ROUND(E31*P31,2)</f>
        <v>0</v>
      </c>
      <c r="R31" s="175" t="s">
        <v>284</v>
      </c>
      <c r="S31" s="175" t="s">
        <v>207</v>
      </c>
      <c r="T31" s="176" t="s">
        <v>207</v>
      </c>
      <c r="U31" s="160">
        <v>4.2801900000000002</v>
      </c>
      <c r="V31" s="160">
        <f>ROUND(E31*U31,2)</f>
        <v>2.5</v>
      </c>
      <c r="W31" s="160"/>
      <c r="X31" s="160" t="s">
        <v>230</v>
      </c>
      <c r="Y31" s="160" t="s">
        <v>198</v>
      </c>
      <c r="Z31" s="149"/>
      <c r="AA31" s="149"/>
      <c r="AB31" s="149"/>
      <c r="AC31" s="149"/>
      <c r="AD31" s="149"/>
      <c r="AE31" s="149"/>
      <c r="AF31" s="149"/>
      <c r="AG31" s="149" t="s">
        <v>231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424</v>
      </c>
      <c r="D32" s="263"/>
      <c r="E32" s="263"/>
      <c r="F32" s="263"/>
      <c r="G32" s="263"/>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246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2" t="s">
        <v>447</v>
      </c>
      <c r="D33" s="183"/>
      <c r="E33" s="184">
        <v>0.58499999999999996</v>
      </c>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233</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x14ac:dyDescent="0.2">
      <c r="A34" s="170">
        <v>7</v>
      </c>
      <c r="B34" s="171" t="s">
        <v>448</v>
      </c>
      <c r="C34" s="179" t="s">
        <v>449</v>
      </c>
      <c r="D34" s="172" t="s">
        <v>354</v>
      </c>
      <c r="E34" s="173">
        <v>0.14813000000000001</v>
      </c>
      <c r="F34" s="174"/>
      <c r="G34" s="175">
        <f>ROUND(E34*F34,2)</f>
        <v>0</v>
      </c>
      <c r="H34" s="174"/>
      <c r="I34" s="175">
        <f>ROUND(E34*H34,2)</f>
        <v>0</v>
      </c>
      <c r="J34" s="174"/>
      <c r="K34" s="175">
        <f>ROUND(E34*J34,2)</f>
        <v>0</v>
      </c>
      <c r="L34" s="175">
        <v>21</v>
      </c>
      <c r="M34" s="175">
        <f>G34*(1+L34/100)</f>
        <v>0</v>
      </c>
      <c r="N34" s="173">
        <v>0.76182000000000005</v>
      </c>
      <c r="O34" s="173">
        <f>ROUND(E34*N34,2)</f>
        <v>0.11</v>
      </c>
      <c r="P34" s="173">
        <v>0</v>
      </c>
      <c r="Q34" s="173">
        <f>ROUND(E34*P34,2)</f>
        <v>0</v>
      </c>
      <c r="R34" s="175" t="s">
        <v>284</v>
      </c>
      <c r="S34" s="175" t="s">
        <v>207</v>
      </c>
      <c r="T34" s="176" t="s">
        <v>207</v>
      </c>
      <c r="U34" s="160">
        <v>3.08188</v>
      </c>
      <c r="V34" s="160">
        <f>ROUND(E34*U34,2)</f>
        <v>0.46</v>
      </c>
      <c r="W34" s="160"/>
      <c r="X34" s="160" t="s">
        <v>230</v>
      </c>
      <c r="Y34" s="160" t="s">
        <v>198</v>
      </c>
      <c r="Z34" s="149"/>
      <c r="AA34" s="149"/>
      <c r="AB34" s="149"/>
      <c r="AC34" s="149"/>
      <c r="AD34" s="149"/>
      <c r="AE34" s="149"/>
      <c r="AF34" s="149"/>
      <c r="AG34" s="149" t="s">
        <v>231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2" t="s">
        <v>424</v>
      </c>
      <c r="D35" s="263"/>
      <c r="E35" s="263"/>
      <c r="F35" s="263"/>
      <c r="G35" s="263"/>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246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92" t="s">
        <v>450</v>
      </c>
      <c r="D36" s="183"/>
      <c r="E36" s="184">
        <v>0.14813000000000001</v>
      </c>
      <c r="F36" s="160"/>
      <c r="G36" s="160"/>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233</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0">
        <v>8</v>
      </c>
      <c r="B37" s="171" t="s">
        <v>451</v>
      </c>
      <c r="C37" s="179" t="s">
        <v>452</v>
      </c>
      <c r="D37" s="172" t="s">
        <v>236</v>
      </c>
      <c r="E37" s="173">
        <v>3.0375000000000001</v>
      </c>
      <c r="F37" s="174"/>
      <c r="G37" s="175">
        <f>ROUND(E37*F37,2)</f>
        <v>0</v>
      </c>
      <c r="H37" s="174"/>
      <c r="I37" s="175">
        <f>ROUND(E37*H37,2)</f>
        <v>0</v>
      </c>
      <c r="J37" s="174"/>
      <c r="K37" s="175">
        <f>ROUND(E37*J37,2)</f>
        <v>0</v>
      </c>
      <c r="L37" s="175">
        <v>21</v>
      </c>
      <c r="M37" s="175">
        <f>G37*(1+L37/100)</f>
        <v>0</v>
      </c>
      <c r="N37" s="173">
        <v>0.25713999999999998</v>
      </c>
      <c r="O37" s="173">
        <f>ROUND(E37*N37,2)</f>
        <v>0.78</v>
      </c>
      <c r="P37" s="173">
        <v>0</v>
      </c>
      <c r="Q37" s="173">
        <f>ROUND(E37*P37,2)</f>
        <v>0</v>
      </c>
      <c r="R37" s="175" t="s">
        <v>284</v>
      </c>
      <c r="S37" s="175" t="s">
        <v>207</v>
      </c>
      <c r="T37" s="176" t="s">
        <v>207</v>
      </c>
      <c r="U37" s="160">
        <v>1.621</v>
      </c>
      <c r="V37" s="160">
        <f>ROUND(E37*U37,2)</f>
        <v>4.92</v>
      </c>
      <c r="W37" s="160"/>
      <c r="X37" s="160" t="s">
        <v>230</v>
      </c>
      <c r="Y37" s="160" t="s">
        <v>198</v>
      </c>
      <c r="Z37" s="149"/>
      <c r="AA37" s="149"/>
      <c r="AB37" s="149"/>
      <c r="AC37" s="149"/>
      <c r="AD37" s="149"/>
      <c r="AE37" s="149"/>
      <c r="AF37" s="149"/>
      <c r="AG37" s="149" t="s">
        <v>231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2" x14ac:dyDescent="0.2">
      <c r="A38" s="156"/>
      <c r="B38" s="157"/>
      <c r="C38" s="262" t="s">
        <v>453</v>
      </c>
      <c r="D38" s="263"/>
      <c r="E38" s="263"/>
      <c r="F38" s="263"/>
      <c r="G38" s="263"/>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246</v>
      </c>
      <c r="AH38" s="149"/>
      <c r="AI38" s="149"/>
      <c r="AJ38" s="149"/>
      <c r="AK38" s="149"/>
      <c r="AL38" s="149"/>
      <c r="AM38" s="149"/>
      <c r="AN38" s="149"/>
      <c r="AO38" s="149"/>
      <c r="AP38" s="149"/>
      <c r="AQ38" s="149"/>
      <c r="AR38" s="149"/>
      <c r="AS38" s="149"/>
      <c r="AT38" s="149"/>
      <c r="AU38" s="149"/>
      <c r="AV38" s="149"/>
      <c r="AW38" s="149"/>
      <c r="AX38" s="149"/>
      <c r="AY38" s="149"/>
      <c r="AZ38" s="149"/>
      <c r="BA38" s="177" t="str">
        <f>C38</f>
        <v>ve vybouraných otvorech, s vysekáním kapes pro zavázání, z jakýchkoliv cihel, z pomocného pracovního lešení o výšce podlahy do 1900 mm a pro zatížení do 1,5 kPa,</v>
      </c>
      <c r="BB38" s="149"/>
      <c r="BC38" s="149"/>
      <c r="BD38" s="149"/>
      <c r="BE38" s="149"/>
      <c r="BF38" s="149"/>
      <c r="BG38" s="149"/>
      <c r="BH38" s="149"/>
    </row>
    <row r="39" spans="1:60" outlineLevel="2" x14ac:dyDescent="0.2">
      <c r="A39" s="156"/>
      <c r="B39" s="157"/>
      <c r="C39" s="192" t="s">
        <v>454</v>
      </c>
      <c r="D39" s="183"/>
      <c r="E39" s="184">
        <v>1.845</v>
      </c>
      <c r="F39" s="160"/>
      <c r="G39" s="160"/>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233</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
      <c r="A40" s="156"/>
      <c r="B40" s="157"/>
      <c r="C40" s="192" t="s">
        <v>455</v>
      </c>
      <c r="D40" s="183"/>
      <c r="E40" s="184">
        <v>1.1924999999999999</v>
      </c>
      <c r="F40" s="160"/>
      <c r="G40" s="160"/>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233</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3" t="s">
        <v>190</v>
      </c>
      <c r="B41" s="164" t="s">
        <v>100</v>
      </c>
      <c r="C41" s="178" t="s">
        <v>101</v>
      </c>
      <c r="D41" s="165"/>
      <c r="E41" s="166"/>
      <c r="F41" s="167"/>
      <c r="G41" s="167">
        <f>SUMIF(AG42:AG65,"&lt;&gt;NOR",G42:G65)</f>
        <v>0</v>
      </c>
      <c r="H41" s="167"/>
      <c r="I41" s="167">
        <f>SUM(I42:I65)</f>
        <v>0</v>
      </c>
      <c r="J41" s="167"/>
      <c r="K41" s="167">
        <f>SUM(K42:K65)</f>
        <v>0</v>
      </c>
      <c r="L41" s="167"/>
      <c r="M41" s="167">
        <f>SUM(M42:M65)</f>
        <v>0</v>
      </c>
      <c r="N41" s="166"/>
      <c r="O41" s="166">
        <f>SUM(O42:O65)</f>
        <v>0.93</v>
      </c>
      <c r="P41" s="166"/>
      <c r="Q41" s="166">
        <f>SUM(Q42:Q65)</f>
        <v>0</v>
      </c>
      <c r="R41" s="167"/>
      <c r="S41" s="167"/>
      <c r="T41" s="168"/>
      <c r="U41" s="162"/>
      <c r="V41" s="162">
        <f>SUM(V42:V65)</f>
        <v>38.74</v>
      </c>
      <c r="W41" s="162"/>
      <c r="X41" s="162"/>
      <c r="Y41" s="162"/>
      <c r="AG41" t="s">
        <v>191</v>
      </c>
    </row>
    <row r="42" spans="1:60" ht="33.75" outlineLevel="1" x14ac:dyDescent="0.2">
      <c r="A42" s="170">
        <v>9</v>
      </c>
      <c r="B42" s="171" t="s">
        <v>456</v>
      </c>
      <c r="C42" s="179" t="s">
        <v>457</v>
      </c>
      <c r="D42" s="172" t="s">
        <v>236</v>
      </c>
      <c r="E42" s="173">
        <v>20.270379999999999</v>
      </c>
      <c r="F42" s="174"/>
      <c r="G42" s="175">
        <f>ROUND(E42*F42,2)</f>
        <v>0</v>
      </c>
      <c r="H42" s="174"/>
      <c r="I42" s="175">
        <f>ROUND(E42*H42,2)</f>
        <v>0</v>
      </c>
      <c r="J42" s="174"/>
      <c r="K42" s="175">
        <f>ROUND(E42*J42,2)</f>
        <v>0</v>
      </c>
      <c r="L42" s="175">
        <v>21</v>
      </c>
      <c r="M42" s="175">
        <f>G42*(1+L42/100)</f>
        <v>0</v>
      </c>
      <c r="N42" s="173">
        <v>2.477E-2</v>
      </c>
      <c r="O42" s="173">
        <f>ROUND(E42*N42,2)</f>
        <v>0.5</v>
      </c>
      <c r="P42" s="173">
        <v>0</v>
      </c>
      <c r="Q42" s="173">
        <f>ROUND(E42*P42,2)</f>
        <v>0</v>
      </c>
      <c r="R42" s="175" t="s">
        <v>229</v>
      </c>
      <c r="S42" s="175" t="s">
        <v>207</v>
      </c>
      <c r="T42" s="176" t="s">
        <v>207</v>
      </c>
      <c r="U42" s="160">
        <v>0.99</v>
      </c>
      <c r="V42" s="160">
        <f>ROUND(E42*U42,2)</f>
        <v>20.07</v>
      </c>
      <c r="W42" s="160"/>
      <c r="X42" s="160" t="s">
        <v>230</v>
      </c>
      <c r="Y42" s="160" t="s">
        <v>198</v>
      </c>
      <c r="Z42" s="149"/>
      <c r="AA42" s="149"/>
      <c r="AB42" s="149"/>
      <c r="AC42" s="149"/>
      <c r="AD42" s="149"/>
      <c r="AE42" s="149"/>
      <c r="AF42" s="149"/>
      <c r="AG42" s="149" t="s">
        <v>231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2" x14ac:dyDescent="0.2">
      <c r="A43" s="156"/>
      <c r="B43" s="157"/>
      <c r="C43" s="262" t="s">
        <v>458</v>
      </c>
      <c r="D43" s="263"/>
      <c r="E43" s="263"/>
      <c r="F43" s="263"/>
      <c r="G43" s="263"/>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246</v>
      </c>
      <c r="AH43" s="149"/>
      <c r="AI43" s="149"/>
      <c r="AJ43" s="149"/>
      <c r="AK43" s="149"/>
      <c r="AL43" s="149"/>
      <c r="AM43" s="149"/>
      <c r="AN43" s="149"/>
      <c r="AO43" s="149"/>
      <c r="AP43" s="149"/>
      <c r="AQ43" s="149"/>
      <c r="AR43" s="149"/>
      <c r="AS43" s="149"/>
      <c r="AT43" s="149"/>
      <c r="AU43" s="149"/>
      <c r="AV43" s="149"/>
      <c r="AW43" s="149"/>
      <c r="AX43" s="149"/>
      <c r="AY43" s="149"/>
      <c r="AZ43" s="149"/>
      <c r="BA43" s="177" t="str">
        <f>C43</f>
        <v>zřízení nosné konstrukce příčky, vložení tepelné izolace tl. do 5 cm, montáž desek, tmelení spár Q2 a úprava rohů. Včetně dodávek materiálu.</v>
      </c>
      <c r="BB43" s="149"/>
      <c r="BC43" s="149"/>
      <c r="BD43" s="149"/>
      <c r="BE43" s="149"/>
      <c r="BF43" s="149"/>
      <c r="BG43" s="149"/>
      <c r="BH43" s="149"/>
    </row>
    <row r="44" spans="1:60" outlineLevel="2" x14ac:dyDescent="0.2">
      <c r="A44" s="156"/>
      <c r="B44" s="157"/>
      <c r="C44" s="192" t="s">
        <v>459</v>
      </c>
      <c r="D44" s="183"/>
      <c r="E44" s="184">
        <v>7.7039999999999997</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233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2" t="s">
        <v>460</v>
      </c>
      <c r="D45" s="183"/>
      <c r="E45" s="184">
        <v>12.566380000000001</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233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2.5" outlineLevel="1" x14ac:dyDescent="0.2">
      <c r="A46" s="170">
        <v>10</v>
      </c>
      <c r="B46" s="171" t="s">
        <v>461</v>
      </c>
      <c r="C46" s="179" t="s">
        <v>462</v>
      </c>
      <c r="D46" s="172" t="s">
        <v>236</v>
      </c>
      <c r="E46" s="173">
        <v>9.92</v>
      </c>
      <c r="F46" s="174"/>
      <c r="G46" s="175">
        <f>ROUND(E46*F46,2)</f>
        <v>0</v>
      </c>
      <c r="H46" s="174"/>
      <c r="I46" s="175">
        <f>ROUND(E46*H46,2)</f>
        <v>0</v>
      </c>
      <c r="J46" s="174"/>
      <c r="K46" s="175">
        <f>ROUND(E46*J46,2)</f>
        <v>0</v>
      </c>
      <c r="L46" s="175">
        <v>21</v>
      </c>
      <c r="M46" s="175">
        <f>G46*(1+L46/100)</f>
        <v>0</v>
      </c>
      <c r="N46" s="173">
        <v>4.0000000000000001E-3</v>
      </c>
      <c r="O46" s="173">
        <f>ROUND(E46*N46,2)</f>
        <v>0.04</v>
      </c>
      <c r="P46" s="173">
        <v>0</v>
      </c>
      <c r="Q46" s="173">
        <f>ROUND(E46*P46,2)</f>
        <v>0</v>
      </c>
      <c r="R46" s="175" t="s">
        <v>229</v>
      </c>
      <c r="S46" s="175" t="s">
        <v>207</v>
      </c>
      <c r="T46" s="176" t="s">
        <v>207</v>
      </c>
      <c r="U46" s="160">
        <v>0</v>
      </c>
      <c r="V46" s="160">
        <f>ROUND(E46*U46,2)</f>
        <v>0</v>
      </c>
      <c r="W46" s="160"/>
      <c r="X46" s="160" t="s">
        <v>230</v>
      </c>
      <c r="Y46" s="160" t="s">
        <v>198</v>
      </c>
      <c r="Z46" s="149"/>
      <c r="AA46" s="149"/>
      <c r="AB46" s="149"/>
      <c r="AC46" s="149"/>
      <c r="AD46" s="149"/>
      <c r="AE46" s="149"/>
      <c r="AF46" s="149"/>
      <c r="AG46" s="149" t="s">
        <v>231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192" t="s">
        <v>463</v>
      </c>
      <c r="D47" s="183"/>
      <c r="E47" s="184">
        <v>9.92</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233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33.75" outlineLevel="1" x14ac:dyDescent="0.2">
      <c r="A48" s="170">
        <v>11</v>
      </c>
      <c r="B48" s="171" t="s">
        <v>464</v>
      </c>
      <c r="C48" s="179" t="s">
        <v>465</v>
      </c>
      <c r="D48" s="172" t="s">
        <v>236</v>
      </c>
      <c r="E48" s="173">
        <v>12.566380000000001</v>
      </c>
      <c r="F48" s="174"/>
      <c r="G48" s="175">
        <f>ROUND(E48*F48,2)</f>
        <v>0</v>
      </c>
      <c r="H48" s="174"/>
      <c r="I48" s="175">
        <f>ROUND(E48*H48,2)</f>
        <v>0</v>
      </c>
      <c r="J48" s="174"/>
      <c r="K48" s="175">
        <f>ROUND(E48*J48,2)</f>
        <v>0</v>
      </c>
      <c r="L48" s="175">
        <v>21</v>
      </c>
      <c r="M48" s="175">
        <f>G48*(1+L48/100)</f>
        <v>0</v>
      </c>
      <c r="N48" s="173">
        <v>8.0000000000000002E-3</v>
      </c>
      <c r="O48" s="173">
        <f>ROUND(E48*N48,2)</f>
        <v>0.1</v>
      </c>
      <c r="P48" s="173">
        <v>0</v>
      </c>
      <c r="Q48" s="173">
        <f>ROUND(E48*P48,2)</f>
        <v>0</v>
      </c>
      <c r="R48" s="175" t="s">
        <v>229</v>
      </c>
      <c r="S48" s="175" t="s">
        <v>207</v>
      </c>
      <c r="T48" s="176" t="s">
        <v>207</v>
      </c>
      <c r="U48" s="160">
        <v>0</v>
      </c>
      <c r="V48" s="160">
        <f>ROUND(E48*U48,2)</f>
        <v>0</v>
      </c>
      <c r="W48" s="160"/>
      <c r="X48" s="160" t="s">
        <v>230</v>
      </c>
      <c r="Y48" s="160" t="s">
        <v>198</v>
      </c>
      <c r="Z48" s="149"/>
      <c r="AA48" s="149"/>
      <c r="AB48" s="149"/>
      <c r="AC48" s="149"/>
      <c r="AD48" s="149"/>
      <c r="AE48" s="149"/>
      <c r="AF48" s="149"/>
      <c r="AG48" s="149" t="s">
        <v>231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192" t="s">
        <v>460</v>
      </c>
      <c r="D49" s="183"/>
      <c r="E49" s="184">
        <v>12.566380000000001</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233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33.75" outlineLevel="1" x14ac:dyDescent="0.2">
      <c r="A50" s="170">
        <v>12</v>
      </c>
      <c r="B50" s="171" t="s">
        <v>466</v>
      </c>
      <c r="C50" s="179" t="s">
        <v>467</v>
      </c>
      <c r="D50" s="172" t="s">
        <v>423</v>
      </c>
      <c r="E50" s="173">
        <v>2</v>
      </c>
      <c r="F50" s="174"/>
      <c r="G50" s="175">
        <f>ROUND(E50*F50,2)</f>
        <v>0</v>
      </c>
      <c r="H50" s="174"/>
      <c r="I50" s="175">
        <f>ROUND(E50*H50,2)</f>
        <v>0</v>
      </c>
      <c r="J50" s="174"/>
      <c r="K50" s="175">
        <f>ROUND(E50*J50,2)</f>
        <v>0</v>
      </c>
      <c r="L50" s="175">
        <v>21</v>
      </c>
      <c r="M50" s="175">
        <f>G50*(1+L50/100)</f>
        <v>0</v>
      </c>
      <c r="N50" s="173">
        <v>6.4700000000000001E-3</v>
      </c>
      <c r="O50" s="173">
        <f>ROUND(E50*N50,2)</f>
        <v>0.01</v>
      </c>
      <c r="P50" s="173">
        <v>0</v>
      </c>
      <c r="Q50" s="173">
        <f>ROUND(E50*P50,2)</f>
        <v>0</v>
      </c>
      <c r="R50" s="175" t="s">
        <v>229</v>
      </c>
      <c r="S50" s="175" t="s">
        <v>207</v>
      </c>
      <c r="T50" s="176" t="s">
        <v>207</v>
      </c>
      <c r="U50" s="160">
        <v>0.66</v>
      </c>
      <c r="V50" s="160">
        <f>ROUND(E50*U50,2)</f>
        <v>1.32</v>
      </c>
      <c r="W50" s="160"/>
      <c r="X50" s="160" t="s">
        <v>230</v>
      </c>
      <c r="Y50" s="160" t="s">
        <v>198</v>
      </c>
      <c r="Z50" s="149"/>
      <c r="AA50" s="149"/>
      <c r="AB50" s="149"/>
      <c r="AC50" s="149"/>
      <c r="AD50" s="149"/>
      <c r="AE50" s="149"/>
      <c r="AF50" s="149"/>
      <c r="AG50" s="149" t="s">
        <v>231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192" t="s">
        <v>468</v>
      </c>
      <c r="D51" s="183"/>
      <c r="E51" s="184">
        <v>1</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233</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
      <c r="A52" s="156"/>
      <c r="B52" s="157"/>
      <c r="C52" s="192" t="s">
        <v>469</v>
      </c>
      <c r="D52" s="183"/>
      <c r="E52" s="184">
        <v>1</v>
      </c>
      <c r="F52" s="160"/>
      <c r="G52" s="160"/>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233</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1" x14ac:dyDescent="0.2">
      <c r="A53" s="170">
        <v>13</v>
      </c>
      <c r="B53" s="171" t="s">
        <v>470</v>
      </c>
      <c r="C53" s="179" t="s">
        <v>471</v>
      </c>
      <c r="D53" s="172" t="s">
        <v>236</v>
      </c>
      <c r="E53" s="173">
        <v>11.195</v>
      </c>
      <c r="F53" s="174"/>
      <c r="G53" s="175">
        <f>ROUND(E53*F53,2)</f>
        <v>0</v>
      </c>
      <c r="H53" s="174"/>
      <c r="I53" s="175">
        <f>ROUND(E53*H53,2)</f>
        <v>0</v>
      </c>
      <c r="J53" s="174"/>
      <c r="K53" s="175">
        <f>ROUND(E53*J53,2)</f>
        <v>0</v>
      </c>
      <c r="L53" s="175">
        <v>21</v>
      </c>
      <c r="M53" s="175">
        <f>G53*(1+L53/100)</f>
        <v>0</v>
      </c>
      <c r="N53" s="173">
        <v>1.363E-2</v>
      </c>
      <c r="O53" s="173">
        <f>ROUND(E53*N53,2)</f>
        <v>0.15</v>
      </c>
      <c r="P53" s="173">
        <v>0</v>
      </c>
      <c r="Q53" s="173">
        <f>ROUND(E53*P53,2)</f>
        <v>0</v>
      </c>
      <c r="R53" s="175" t="s">
        <v>229</v>
      </c>
      <c r="S53" s="175" t="s">
        <v>207</v>
      </c>
      <c r="T53" s="176" t="s">
        <v>207</v>
      </c>
      <c r="U53" s="160">
        <v>0.69</v>
      </c>
      <c r="V53" s="160">
        <f>ROUND(E53*U53,2)</f>
        <v>7.72</v>
      </c>
      <c r="W53" s="160"/>
      <c r="X53" s="160" t="s">
        <v>230</v>
      </c>
      <c r="Y53" s="160" t="s">
        <v>472</v>
      </c>
      <c r="Z53" s="149"/>
      <c r="AA53" s="149"/>
      <c r="AB53" s="149"/>
      <c r="AC53" s="149"/>
      <c r="AD53" s="149"/>
      <c r="AE53" s="149"/>
      <c r="AF53" s="149"/>
      <c r="AG53" s="149" t="s">
        <v>231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53" t="s">
        <v>429</v>
      </c>
      <c r="D54" s="254"/>
      <c r="E54" s="254"/>
      <c r="F54" s="254"/>
      <c r="G54" s="254"/>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201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
      <c r="A55" s="156"/>
      <c r="B55" s="157"/>
      <c r="C55" s="265" t="s">
        <v>473</v>
      </c>
      <c r="D55" s="266"/>
      <c r="E55" s="266"/>
      <c r="F55" s="266"/>
      <c r="G55" s="266"/>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201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265" t="s">
        <v>474</v>
      </c>
      <c r="D56" s="266"/>
      <c r="E56" s="266"/>
      <c r="F56" s="266"/>
      <c r="G56" s="266"/>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201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265" t="s">
        <v>475</v>
      </c>
      <c r="D57" s="266"/>
      <c r="E57" s="266"/>
      <c r="F57" s="266"/>
      <c r="G57" s="266"/>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201</v>
      </c>
      <c r="AH57" s="149"/>
      <c r="AI57" s="149"/>
      <c r="AJ57" s="149"/>
      <c r="AK57" s="149"/>
      <c r="AL57" s="149"/>
      <c r="AM57" s="149"/>
      <c r="AN57" s="149"/>
      <c r="AO57" s="149"/>
      <c r="AP57" s="149"/>
      <c r="AQ57" s="149"/>
      <c r="AR57" s="149"/>
      <c r="AS57" s="149"/>
      <c r="AT57" s="149"/>
      <c r="AU57" s="149"/>
      <c r="AV57" s="149"/>
      <c r="AW57" s="149"/>
      <c r="AX57" s="149"/>
      <c r="AY57" s="149"/>
      <c r="AZ57" s="149"/>
      <c r="BA57" s="177" t="str">
        <f>C57</f>
        <v>- standardního tmelení Q2, to je: základní tmelení Q1+ dodatečné tmelení (tmelení najemno) a případné přebroušení.</v>
      </c>
      <c r="BB57" s="149"/>
      <c r="BC57" s="149"/>
      <c r="BD57" s="149"/>
      <c r="BE57" s="149"/>
      <c r="BF57" s="149"/>
      <c r="BG57" s="149"/>
      <c r="BH57" s="149"/>
    </row>
    <row r="58" spans="1:60" outlineLevel="2" x14ac:dyDescent="0.2">
      <c r="A58" s="156"/>
      <c r="B58" s="157"/>
      <c r="C58" s="192" t="s">
        <v>476</v>
      </c>
      <c r="D58" s="183"/>
      <c r="E58" s="184">
        <v>11.195</v>
      </c>
      <c r="F58" s="160"/>
      <c r="G58" s="160"/>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233</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33.75" outlineLevel="1" x14ac:dyDescent="0.2">
      <c r="A59" s="170">
        <v>14</v>
      </c>
      <c r="B59" s="171" t="s">
        <v>477</v>
      </c>
      <c r="C59" s="179" t="s">
        <v>478</v>
      </c>
      <c r="D59" s="172" t="s">
        <v>236</v>
      </c>
      <c r="E59" s="173">
        <v>9.92</v>
      </c>
      <c r="F59" s="174"/>
      <c r="G59" s="175">
        <f>ROUND(E59*F59,2)</f>
        <v>0</v>
      </c>
      <c r="H59" s="174"/>
      <c r="I59" s="175">
        <f>ROUND(E59*H59,2)</f>
        <v>0</v>
      </c>
      <c r="J59" s="174"/>
      <c r="K59" s="175">
        <f>ROUND(E59*J59,2)</f>
        <v>0</v>
      </c>
      <c r="L59" s="175">
        <v>21</v>
      </c>
      <c r="M59" s="175">
        <f>G59*(1+L59/100)</f>
        <v>0</v>
      </c>
      <c r="N59" s="173">
        <v>1.188E-2</v>
      </c>
      <c r="O59" s="173">
        <f>ROUND(E59*N59,2)</f>
        <v>0.12</v>
      </c>
      <c r="P59" s="173">
        <v>0</v>
      </c>
      <c r="Q59" s="173">
        <f>ROUND(E59*P59,2)</f>
        <v>0</v>
      </c>
      <c r="R59" s="175" t="s">
        <v>229</v>
      </c>
      <c r="S59" s="175" t="s">
        <v>207</v>
      </c>
      <c r="T59" s="176" t="s">
        <v>207</v>
      </c>
      <c r="U59" s="160">
        <v>0.69</v>
      </c>
      <c r="V59" s="160">
        <f>ROUND(E59*U59,2)</f>
        <v>6.84</v>
      </c>
      <c r="W59" s="160"/>
      <c r="X59" s="160" t="s">
        <v>230</v>
      </c>
      <c r="Y59" s="160" t="s">
        <v>198</v>
      </c>
      <c r="Z59" s="149"/>
      <c r="AA59" s="149"/>
      <c r="AB59" s="149"/>
      <c r="AC59" s="149"/>
      <c r="AD59" s="149"/>
      <c r="AE59" s="149"/>
      <c r="AF59" s="149"/>
      <c r="AG59" s="149" t="s">
        <v>231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92" t="s">
        <v>463</v>
      </c>
      <c r="D60" s="183"/>
      <c r="E60" s="184">
        <v>9.92</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233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70">
        <v>15</v>
      </c>
      <c r="B61" s="171" t="s">
        <v>226</v>
      </c>
      <c r="C61" s="179" t="s">
        <v>227</v>
      </c>
      <c r="D61" s="172" t="s">
        <v>228</v>
      </c>
      <c r="E61" s="173">
        <v>55.8</v>
      </c>
      <c r="F61" s="174"/>
      <c r="G61" s="175">
        <f>ROUND(E61*F61,2)</f>
        <v>0</v>
      </c>
      <c r="H61" s="174"/>
      <c r="I61" s="175">
        <f>ROUND(E61*H61,2)</f>
        <v>0</v>
      </c>
      <c r="J61" s="174"/>
      <c r="K61" s="175">
        <f>ROUND(E61*J61,2)</f>
        <v>0</v>
      </c>
      <c r="L61" s="175">
        <v>21</v>
      </c>
      <c r="M61" s="175">
        <f>G61*(1+L61/100)</f>
        <v>0</v>
      </c>
      <c r="N61" s="173">
        <v>1.3999999999999999E-4</v>
      </c>
      <c r="O61" s="173">
        <f>ROUND(E61*N61,2)</f>
        <v>0.01</v>
      </c>
      <c r="P61" s="173">
        <v>0</v>
      </c>
      <c r="Q61" s="173">
        <f>ROUND(E61*P61,2)</f>
        <v>0</v>
      </c>
      <c r="R61" s="175" t="s">
        <v>229</v>
      </c>
      <c r="S61" s="175" t="s">
        <v>207</v>
      </c>
      <c r="T61" s="176" t="s">
        <v>207</v>
      </c>
      <c r="U61" s="160">
        <v>0.05</v>
      </c>
      <c r="V61" s="160">
        <f>ROUND(E61*U61,2)</f>
        <v>2.79</v>
      </c>
      <c r="W61" s="160"/>
      <c r="X61" s="160" t="s">
        <v>230</v>
      </c>
      <c r="Y61" s="160" t="s">
        <v>198</v>
      </c>
      <c r="Z61" s="149"/>
      <c r="AA61" s="149"/>
      <c r="AB61" s="149"/>
      <c r="AC61" s="149"/>
      <c r="AD61" s="149"/>
      <c r="AE61" s="149"/>
      <c r="AF61" s="149"/>
      <c r="AG61" s="149" t="s">
        <v>231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192" t="s">
        <v>479</v>
      </c>
      <c r="D62" s="183"/>
      <c r="E62" s="184">
        <v>18.5</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233</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2" t="s">
        <v>480</v>
      </c>
      <c r="D63" s="183"/>
      <c r="E63" s="184">
        <v>9.4499999999999993</v>
      </c>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233</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2" t="s">
        <v>481</v>
      </c>
      <c r="D64" s="183"/>
      <c r="E64" s="184">
        <v>11.25</v>
      </c>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233</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2" t="s">
        <v>482</v>
      </c>
      <c r="D65" s="183"/>
      <c r="E65" s="184">
        <v>16.600000000000001</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233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190</v>
      </c>
      <c r="B66" s="164" t="s">
        <v>102</v>
      </c>
      <c r="C66" s="178" t="s">
        <v>103</v>
      </c>
      <c r="D66" s="165"/>
      <c r="E66" s="166"/>
      <c r="F66" s="167"/>
      <c r="G66" s="167">
        <f>SUMIF(AG67:AG74,"&lt;&gt;NOR",G67:G74)</f>
        <v>0</v>
      </c>
      <c r="H66" s="167"/>
      <c r="I66" s="167">
        <f>SUM(I67:I74)</f>
        <v>0</v>
      </c>
      <c r="J66" s="167"/>
      <c r="K66" s="167">
        <f>SUM(K67:K74)</f>
        <v>0</v>
      </c>
      <c r="L66" s="167"/>
      <c r="M66" s="167">
        <f>SUM(M67:M74)</f>
        <v>0</v>
      </c>
      <c r="N66" s="166"/>
      <c r="O66" s="166">
        <f>SUM(O67:O74)</f>
        <v>0.31</v>
      </c>
      <c r="P66" s="166"/>
      <c r="Q66" s="166">
        <f>SUM(Q67:Q74)</f>
        <v>0</v>
      </c>
      <c r="R66" s="167"/>
      <c r="S66" s="167"/>
      <c r="T66" s="168"/>
      <c r="U66" s="162"/>
      <c r="V66" s="162">
        <f>SUM(V67:V74)</f>
        <v>30.93</v>
      </c>
      <c r="W66" s="162"/>
      <c r="X66" s="162"/>
      <c r="Y66" s="162"/>
      <c r="AG66" t="s">
        <v>191</v>
      </c>
    </row>
    <row r="67" spans="1:60" ht="22.5" outlineLevel="1" x14ac:dyDescent="0.2">
      <c r="A67" s="170">
        <v>16</v>
      </c>
      <c r="B67" s="171" t="s">
        <v>483</v>
      </c>
      <c r="C67" s="179" t="s">
        <v>484</v>
      </c>
      <c r="D67" s="172" t="s">
        <v>423</v>
      </c>
      <c r="E67" s="173">
        <v>11</v>
      </c>
      <c r="F67" s="174"/>
      <c r="G67" s="175">
        <f>ROUND(E67*F67,2)</f>
        <v>0</v>
      </c>
      <c r="H67" s="174"/>
      <c r="I67" s="175">
        <f>ROUND(E67*H67,2)</f>
        <v>0</v>
      </c>
      <c r="J67" s="174"/>
      <c r="K67" s="175">
        <f>ROUND(E67*J67,2)</f>
        <v>0</v>
      </c>
      <c r="L67" s="175">
        <v>21</v>
      </c>
      <c r="M67" s="175">
        <f>G67*(1+L67/100)</f>
        <v>0</v>
      </c>
      <c r="N67" s="173">
        <v>1.6000000000000001E-4</v>
      </c>
      <c r="O67" s="173">
        <f>ROUND(E67*N67,2)</f>
        <v>0</v>
      </c>
      <c r="P67" s="173">
        <v>0</v>
      </c>
      <c r="Q67" s="173">
        <f>ROUND(E67*P67,2)</f>
        <v>0</v>
      </c>
      <c r="R67" s="175" t="s">
        <v>229</v>
      </c>
      <c r="S67" s="175" t="s">
        <v>207</v>
      </c>
      <c r="T67" s="176" t="s">
        <v>207</v>
      </c>
      <c r="U67" s="160">
        <v>0.94</v>
      </c>
      <c r="V67" s="160">
        <f>ROUND(E67*U67,2)</f>
        <v>10.34</v>
      </c>
      <c r="W67" s="160"/>
      <c r="X67" s="160" t="s">
        <v>230</v>
      </c>
      <c r="Y67" s="160" t="s">
        <v>472</v>
      </c>
      <c r="Z67" s="149"/>
      <c r="AA67" s="149"/>
      <c r="AB67" s="149"/>
      <c r="AC67" s="149"/>
      <c r="AD67" s="149"/>
      <c r="AE67" s="149"/>
      <c r="AF67" s="149"/>
      <c r="AG67" s="149" t="s">
        <v>231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53" t="s">
        <v>485</v>
      </c>
      <c r="D68" s="254"/>
      <c r="E68" s="254"/>
      <c r="F68" s="254"/>
      <c r="G68" s="254"/>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201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192" t="s">
        <v>486</v>
      </c>
      <c r="D69" s="183"/>
      <c r="E69" s="184">
        <v>11</v>
      </c>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233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x14ac:dyDescent="0.2">
      <c r="A70" s="170">
        <v>17</v>
      </c>
      <c r="B70" s="171" t="s">
        <v>239</v>
      </c>
      <c r="C70" s="179" t="s">
        <v>240</v>
      </c>
      <c r="D70" s="172" t="s">
        <v>236</v>
      </c>
      <c r="E70" s="173">
        <v>21.678750000000001</v>
      </c>
      <c r="F70" s="174"/>
      <c r="G70" s="175">
        <f>ROUND(E70*F70,2)</f>
        <v>0</v>
      </c>
      <c r="H70" s="174"/>
      <c r="I70" s="175">
        <f>ROUND(E70*H70,2)</f>
        <v>0</v>
      </c>
      <c r="J70" s="174"/>
      <c r="K70" s="175">
        <f>ROUND(E70*J70,2)</f>
        <v>0</v>
      </c>
      <c r="L70" s="175">
        <v>21</v>
      </c>
      <c r="M70" s="175">
        <f>G70*(1+L70/100)</f>
        <v>0</v>
      </c>
      <c r="N70" s="173">
        <v>1.3480000000000001E-2</v>
      </c>
      <c r="O70" s="173">
        <f>ROUND(E70*N70,2)</f>
        <v>0.28999999999999998</v>
      </c>
      <c r="P70" s="173">
        <v>0</v>
      </c>
      <c r="Q70" s="173">
        <f>ROUND(E70*P70,2)</f>
        <v>0</v>
      </c>
      <c r="R70" s="175" t="s">
        <v>229</v>
      </c>
      <c r="S70" s="175" t="s">
        <v>207</v>
      </c>
      <c r="T70" s="176" t="s">
        <v>207</v>
      </c>
      <c r="U70" s="160">
        <v>0.95</v>
      </c>
      <c r="V70" s="160">
        <f>ROUND(E70*U70,2)</f>
        <v>20.59</v>
      </c>
      <c r="W70" s="160"/>
      <c r="X70" s="160" t="s">
        <v>230</v>
      </c>
      <c r="Y70" s="160" t="s">
        <v>472</v>
      </c>
      <c r="Z70" s="149"/>
      <c r="AA70" s="149"/>
      <c r="AB70" s="149"/>
      <c r="AC70" s="149"/>
      <c r="AD70" s="149"/>
      <c r="AE70" s="149"/>
      <c r="AF70" s="149"/>
      <c r="AG70" s="149" t="s">
        <v>231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53" t="s">
        <v>241</v>
      </c>
      <c r="D71" s="254"/>
      <c r="E71" s="254"/>
      <c r="F71" s="254"/>
      <c r="G71" s="254"/>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201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192" t="s">
        <v>487</v>
      </c>
      <c r="D72" s="183"/>
      <c r="E72" s="184">
        <v>21.678750000000001</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233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0">
        <v>18</v>
      </c>
      <c r="B73" s="171" t="s">
        <v>488</v>
      </c>
      <c r="C73" s="179" t="s">
        <v>489</v>
      </c>
      <c r="D73" s="172" t="s">
        <v>423</v>
      </c>
      <c r="E73" s="173">
        <v>11</v>
      </c>
      <c r="F73" s="174"/>
      <c r="G73" s="175">
        <f>ROUND(E73*F73,2)</f>
        <v>0</v>
      </c>
      <c r="H73" s="174"/>
      <c r="I73" s="175">
        <f>ROUND(E73*H73,2)</f>
        <v>0</v>
      </c>
      <c r="J73" s="174"/>
      <c r="K73" s="175">
        <f>ROUND(E73*J73,2)</f>
        <v>0</v>
      </c>
      <c r="L73" s="175">
        <v>21</v>
      </c>
      <c r="M73" s="175">
        <f>G73*(1+L73/100)</f>
        <v>0</v>
      </c>
      <c r="N73" s="173">
        <v>2E-3</v>
      </c>
      <c r="O73" s="173">
        <f>ROUND(E73*N73,2)</f>
        <v>0.02</v>
      </c>
      <c r="P73" s="173">
        <v>0</v>
      </c>
      <c r="Q73" s="173">
        <f>ROUND(E73*P73,2)</f>
        <v>0</v>
      </c>
      <c r="R73" s="175" t="s">
        <v>407</v>
      </c>
      <c r="S73" s="175" t="s">
        <v>207</v>
      </c>
      <c r="T73" s="176" t="s">
        <v>207</v>
      </c>
      <c r="U73" s="160">
        <v>0</v>
      </c>
      <c r="V73" s="160">
        <f>ROUND(E73*U73,2)</f>
        <v>0</v>
      </c>
      <c r="W73" s="160"/>
      <c r="X73" s="160" t="s">
        <v>408</v>
      </c>
      <c r="Y73" s="160" t="s">
        <v>472</v>
      </c>
      <c r="Z73" s="149"/>
      <c r="AA73" s="149"/>
      <c r="AB73" s="149"/>
      <c r="AC73" s="149"/>
      <c r="AD73" s="149"/>
      <c r="AE73" s="149"/>
      <c r="AF73" s="149"/>
      <c r="AG73" s="149" t="s">
        <v>409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92" t="s">
        <v>490</v>
      </c>
      <c r="D74" s="183"/>
      <c r="E74" s="184">
        <v>11</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233</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x14ac:dyDescent="0.2">
      <c r="A75" s="163" t="s">
        <v>190</v>
      </c>
      <c r="B75" s="164" t="s">
        <v>104</v>
      </c>
      <c r="C75" s="178" t="s">
        <v>105</v>
      </c>
      <c r="D75" s="165"/>
      <c r="E75" s="166"/>
      <c r="F75" s="167"/>
      <c r="G75" s="167">
        <f>SUMIF(AG76:AG167,"&lt;&gt;NOR",G76:G167)</f>
        <v>0</v>
      </c>
      <c r="H75" s="167"/>
      <c r="I75" s="167">
        <f>SUM(I76:I167)</f>
        <v>0</v>
      </c>
      <c r="J75" s="167"/>
      <c r="K75" s="167">
        <f>SUM(K76:K167)</f>
        <v>0</v>
      </c>
      <c r="L75" s="167"/>
      <c r="M75" s="167">
        <f>SUM(M76:M167)</f>
        <v>0</v>
      </c>
      <c r="N75" s="166"/>
      <c r="O75" s="166">
        <f>SUM(O76:O167)</f>
        <v>7.55</v>
      </c>
      <c r="P75" s="166"/>
      <c r="Q75" s="166">
        <f>SUM(Q76:Q167)</f>
        <v>0</v>
      </c>
      <c r="R75" s="167"/>
      <c r="S75" s="167"/>
      <c r="T75" s="168"/>
      <c r="U75" s="162"/>
      <c r="V75" s="162">
        <f>SUM(V76:V167)</f>
        <v>464.14000000000004</v>
      </c>
      <c r="W75" s="162"/>
      <c r="X75" s="162"/>
      <c r="Y75" s="162"/>
      <c r="AG75" t="s">
        <v>191</v>
      </c>
    </row>
    <row r="76" spans="1:60" ht="22.5" outlineLevel="1" x14ac:dyDescent="0.2">
      <c r="A76" s="170">
        <v>19</v>
      </c>
      <c r="B76" s="171" t="s">
        <v>491</v>
      </c>
      <c r="C76" s="179" t="s">
        <v>492</v>
      </c>
      <c r="D76" s="172" t="s">
        <v>236</v>
      </c>
      <c r="E76" s="173">
        <v>19.440000000000001</v>
      </c>
      <c r="F76" s="174"/>
      <c r="G76" s="175">
        <f>ROUND(E76*F76,2)</f>
        <v>0</v>
      </c>
      <c r="H76" s="174"/>
      <c r="I76" s="175">
        <f>ROUND(E76*H76,2)</f>
        <v>0</v>
      </c>
      <c r="J76" s="174"/>
      <c r="K76" s="175">
        <f>ROUND(E76*J76,2)</f>
        <v>0</v>
      </c>
      <c r="L76" s="175">
        <v>21</v>
      </c>
      <c r="M76" s="175">
        <f>G76*(1+L76/100)</f>
        <v>0</v>
      </c>
      <c r="N76" s="173">
        <v>5.6499999999999996E-3</v>
      </c>
      <c r="O76" s="173">
        <f>ROUND(E76*N76,2)</f>
        <v>0.11</v>
      </c>
      <c r="P76" s="173">
        <v>0</v>
      </c>
      <c r="Q76" s="173">
        <f>ROUND(E76*P76,2)</f>
        <v>0</v>
      </c>
      <c r="R76" s="175" t="s">
        <v>229</v>
      </c>
      <c r="S76" s="175" t="s">
        <v>207</v>
      </c>
      <c r="T76" s="176" t="s">
        <v>207</v>
      </c>
      <c r="U76" s="160">
        <v>0.315</v>
      </c>
      <c r="V76" s="160">
        <f>ROUND(E76*U76,2)</f>
        <v>6.12</v>
      </c>
      <c r="W76" s="160"/>
      <c r="X76" s="160" t="s">
        <v>230</v>
      </c>
      <c r="Y76" s="160" t="s">
        <v>198</v>
      </c>
      <c r="Z76" s="149"/>
      <c r="AA76" s="149"/>
      <c r="AB76" s="149"/>
      <c r="AC76" s="149"/>
      <c r="AD76" s="149"/>
      <c r="AE76" s="149"/>
      <c r="AF76" s="149"/>
      <c r="AG76" s="149" t="s">
        <v>231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245</v>
      </c>
      <c r="D77" s="263"/>
      <c r="E77" s="263"/>
      <c r="F77" s="263"/>
      <c r="G77" s="263"/>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246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5" t="s">
        <v>250</v>
      </c>
      <c r="D78" s="266"/>
      <c r="E78" s="266"/>
      <c r="F78" s="266"/>
      <c r="G78" s="266"/>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201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192" t="s">
        <v>493</v>
      </c>
      <c r="D79" s="183"/>
      <c r="E79" s="184">
        <v>2.16</v>
      </c>
      <c r="F79" s="160"/>
      <c r="G79" s="160"/>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233</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192" t="s">
        <v>494</v>
      </c>
      <c r="D80" s="183"/>
      <c r="E80" s="184">
        <v>2.16</v>
      </c>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233</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2" t="s">
        <v>495</v>
      </c>
      <c r="D81" s="183"/>
      <c r="E81" s="184">
        <v>2.16</v>
      </c>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233</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2" t="s">
        <v>496</v>
      </c>
      <c r="D82" s="183"/>
      <c r="E82" s="184">
        <v>2.16</v>
      </c>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233</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2" t="s">
        <v>497</v>
      </c>
      <c r="D83" s="183"/>
      <c r="E83" s="184">
        <v>2.16</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233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2" t="s">
        <v>498</v>
      </c>
      <c r="D84" s="183"/>
      <c r="E84" s="184">
        <v>2.16</v>
      </c>
      <c r="F84" s="160"/>
      <c r="G84" s="160"/>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233</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192" t="s">
        <v>499</v>
      </c>
      <c r="D85" s="183"/>
      <c r="E85" s="184">
        <v>2.16</v>
      </c>
      <c r="F85" s="160"/>
      <c r="G85" s="16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233</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92" t="s">
        <v>500</v>
      </c>
      <c r="D86" s="183"/>
      <c r="E86" s="184">
        <v>2.16</v>
      </c>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233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2" t="s">
        <v>501</v>
      </c>
      <c r="D87" s="183"/>
      <c r="E87" s="184">
        <v>2.16</v>
      </c>
      <c r="F87" s="160"/>
      <c r="G87" s="16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233</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20</v>
      </c>
      <c r="B88" s="171" t="s">
        <v>252</v>
      </c>
      <c r="C88" s="179" t="s">
        <v>253</v>
      </c>
      <c r="D88" s="172" t="s">
        <v>236</v>
      </c>
      <c r="E88" s="173">
        <v>1170.2952499999999</v>
      </c>
      <c r="F88" s="174"/>
      <c r="G88" s="175">
        <f>ROUND(E88*F88,2)</f>
        <v>0</v>
      </c>
      <c r="H88" s="174"/>
      <c r="I88" s="175">
        <f>ROUND(E88*H88,2)</f>
        <v>0</v>
      </c>
      <c r="J88" s="174"/>
      <c r="K88" s="175">
        <f>ROUND(E88*J88,2)</f>
        <v>0</v>
      </c>
      <c r="L88" s="175">
        <v>21</v>
      </c>
      <c r="M88" s="175">
        <f>G88*(1+L88/100)</f>
        <v>0</v>
      </c>
      <c r="N88" s="173">
        <v>4.6800000000000001E-3</v>
      </c>
      <c r="O88" s="173">
        <f>ROUND(E88*N88,2)</f>
        <v>5.48</v>
      </c>
      <c r="P88" s="173">
        <v>0</v>
      </c>
      <c r="Q88" s="173">
        <f>ROUND(E88*P88,2)</f>
        <v>0</v>
      </c>
      <c r="R88" s="175" t="s">
        <v>229</v>
      </c>
      <c r="S88" s="175" t="s">
        <v>207</v>
      </c>
      <c r="T88" s="176" t="s">
        <v>207</v>
      </c>
      <c r="U88" s="160">
        <v>0.245</v>
      </c>
      <c r="V88" s="160">
        <f>ROUND(E88*U88,2)</f>
        <v>286.72000000000003</v>
      </c>
      <c r="W88" s="160"/>
      <c r="X88" s="160" t="s">
        <v>230</v>
      </c>
      <c r="Y88" s="160" t="s">
        <v>472</v>
      </c>
      <c r="Z88" s="149"/>
      <c r="AA88" s="149"/>
      <c r="AB88" s="149"/>
      <c r="AC88" s="149"/>
      <c r="AD88" s="149"/>
      <c r="AE88" s="149"/>
      <c r="AF88" s="149"/>
      <c r="AG88" s="149" t="s">
        <v>231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2" t="s">
        <v>245</v>
      </c>
      <c r="D89" s="263"/>
      <c r="E89" s="263"/>
      <c r="F89" s="263"/>
      <c r="G89" s="263"/>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246</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2" x14ac:dyDescent="0.2">
      <c r="A90" s="156"/>
      <c r="B90" s="157"/>
      <c r="C90" s="192" t="s">
        <v>502</v>
      </c>
      <c r="D90" s="183"/>
      <c r="E90" s="184">
        <v>89.224999999999994</v>
      </c>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233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22.5" outlineLevel="3" x14ac:dyDescent="0.2">
      <c r="A91" s="156"/>
      <c r="B91" s="157"/>
      <c r="C91" s="192" t="s">
        <v>503</v>
      </c>
      <c r="D91" s="183"/>
      <c r="E91" s="184">
        <v>89.224999999999994</v>
      </c>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233</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3" x14ac:dyDescent="0.2">
      <c r="A92" s="156"/>
      <c r="B92" s="157"/>
      <c r="C92" s="192" t="s">
        <v>504</v>
      </c>
      <c r="D92" s="183"/>
      <c r="E92" s="184">
        <v>89.224999999999994</v>
      </c>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233</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3" x14ac:dyDescent="0.2">
      <c r="A93" s="156"/>
      <c r="B93" s="157"/>
      <c r="C93" s="192" t="s">
        <v>505</v>
      </c>
      <c r="D93" s="183"/>
      <c r="E93" s="184">
        <v>41.825000000000003</v>
      </c>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233</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3" x14ac:dyDescent="0.2">
      <c r="A94" s="156"/>
      <c r="B94" s="157"/>
      <c r="C94" s="192" t="s">
        <v>506</v>
      </c>
      <c r="D94" s="183"/>
      <c r="E94" s="184">
        <v>56.284999999999997</v>
      </c>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233</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33.75" outlineLevel="3" x14ac:dyDescent="0.2">
      <c r="A95" s="156"/>
      <c r="B95" s="157"/>
      <c r="C95" s="192" t="s">
        <v>507</v>
      </c>
      <c r="D95" s="183"/>
      <c r="E95" s="184">
        <v>90.805000000000007</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233</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3" x14ac:dyDescent="0.2">
      <c r="A96" s="156"/>
      <c r="B96" s="157"/>
      <c r="C96" s="192" t="s">
        <v>508</v>
      </c>
      <c r="D96" s="183"/>
      <c r="E96" s="184">
        <v>85.45</v>
      </c>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233</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3" x14ac:dyDescent="0.2">
      <c r="A97" s="156"/>
      <c r="B97" s="157"/>
      <c r="C97" s="192" t="s">
        <v>509</v>
      </c>
      <c r="D97" s="183"/>
      <c r="E97" s="184">
        <v>73.873999999999995</v>
      </c>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233</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3" x14ac:dyDescent="0.2">
      <c r="A98" s="156"/>
      <c r="B98" s="157"/>
      <c r="C98" s="192" t="s">
        <v>510</v>
      </c>
      <c r="D98" s="183"/>
      <c r="E98" s="184">
        <v>75.125</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233</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2" t="s">
        <v>511</v>
      </c>
      <c r="D99" s="183"/>
      <c r="E99" s="184">
        <v>39.369999999999997</v>
      </c>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233</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192" t="s">
        <v>512</v>
      </c>
      <c r="D100" s="183"/>
      <c r="E100" s="184">
        <v>29.01</v>
      </c>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233</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33.75" outlineLevel="3" x14ac:dyDescent="0.2">
      <c r="A101" s="156"/>
      <c r="B101" s="157"/>
      <c r="C101" s="192" t="s">
        <v>513</v>
      </c>
      <c r="D101" s="183"/>
      <c r="E101" s="184">
        <v>105.54125000000001</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233</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92" t="s">
        <v>514</v>
      </c>
      <c r="D102" s="183"/>
      <c r="E102" s="184">
        <v>90.875</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233</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3" x14ac:dyDescent="0.2">
      <c r="A103" s="156"/>
      <c r="B103" s="157"/>
      <c r="C103" s="192" t="s">
        <v>515</v>
      </c>
      <c r="D103" s="183"/>
      <c r="E103" s="184">
        <v>214.46</v>
      </c>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233</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70">
        <v>21</v>
      </c>
      <c r="B104" s="171" t="s">
        <v>258</v>
      </c>
      <c r="C104" s="179" t="s">
        <v>259</v>
      </c>
      <c r="D104" s="172" t="s">
        <v>236</v>
      </c>
      <c r="E104" s="173">
        <v>1170.2952499999999</v>
      </c>
      <c r="F104" s="174"/>
      <c r="G104" s="175">
        <f>ROUND(E104*F104,2)</f>
        <v>0</v>
      </c>
      <c r="H104" s="174"/>
      <c r="I104" s="175">
        <f>ROUND(E104*H104,2)</f>
        <v>0</v>
      </c>
      <c r="J104" s="174"/>
      <c r="K104" s="175">
        <f>ROUND(E104*J104,2)</f>
        <v>0</v>
      </c>
      <c r="L104" s="175">
        <v>21</v>
      </c>
      <c r="M104" s="175">
        <f>G104*(1+L104/100)</f>
        <v>0</v>
      </c>
      <c r="N104" s="173">
        <v>2.5999999999999998E-4</v>
      </c>
      <c r="O104" s="173">
        <f>ROUND(E104*N104,2)</f>
        <v>0.3</v>
      </c>
      <c r="P104" s="173">
        <v>0</v>
      </c>
      <c r="Q104" s="173">
        <f>ROUND(E104*P104,2)</f>
        <v>0</v>
      </c>
      <c r="R104" s="175" t="s">
        <v>229</v>
      </c>
      <c r="S104" s="175" t="s">
        <v>207</v>
      </c>
      <c r="T104" s="176" t="s">
        <v>207</v>
      </c>
      <c r="U104" s="160">
        <v>7.0000000000000007E-2</v>
      </c>
      <c r="V104" s="160">
        <f>ROUND(E104*U104,2)</f>
        <v>81.92</v>
      </c>
      <c r="W104" s="160"/>
      <c r="X104" s="160" t="s">
        <v>230</v>
      </c>
      <c r="Y104" s="160" t="s">
        <v>472</v>
      </c>
      <c r="Z104" s="149"/>
      <c r="AA104" s="149"/>
      <c r="AB104" s="149"/>
      <c r="AC104" s="149"/>
      <c r="AD104" s="149"/>
      <c r="AE104" s="149"/>
      <c r="AF104" s="149"/>
      <c r="AG104" s="149" t="s">
        <v>231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245</v>
      </c>
      <c r="D105" s="263"/>
      <c r="E105" s="263"/>
      <c r="F105" s="263"/>
      <c r="G105" s="263"/>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246</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192" t="s">
        <v>516</v>
      </c>
      <c r="D106" s="183"/>
      <c r="E106" s="184">
        <v>1170.2952499999999</v>
      </c>
      <c r="F106" s="160"/>
      <c r="G106" s="160"/>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233</v>
      </c>
      <c r="AH106" s="149">
        <v>5</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0">
        <v>22</v>
      </c>
      <c r="B107" s="171" t="s">
        <v>261</v>
      </c>
      <c r="C107" s="179" t="s">
        <v>262</v>
      </c>
      <c r="D107" s="172" t="s">
        <v>236</v>
      </c>
      <c r="E107" s="173">
        <v>222.21</v>
      </c>
      <c r="F107" s="174"/>
      <c r="G107" s="175">
        <f>ROUND(E107*F107,2)</f>
        <v>0</v>
      </c>
      <c r="H107" s="174"/>
      <c r="I107" s="175">
        <f>ROUND(E107*H107,2)</f>
        <v>0</v>
      </c>
      <c r="J107" s="174"/>
      <c r="K107" s="175">
        <f>ROUND(E107*J107,2)</f>
        <v>0</v>
      </c>
      <c r="L107" s="175">
        <v>21</v>
      </c>
      <c r="M107" s="175">
        <f>G107*(1+L107/100)</f>
        <v>0</v>
      </c>
      <c r="N107" s="173">
        <v>4.0000000000000003E-5</v>
      </c>
      <c r="O107" s="173">
        <f>ROUND(E107*N107,2)</f>
        <v>0.01</v>
      </c>
      <c r="P107" s="173">
        <v>0</v>
      </c>
      <c r="Q107" s="173">
        <f>ROUND(E107*P107,2)</f>
        <v>0</v>
      </c>
      <c r="R107" s="175" t="s">
        <v>229</v>
      </c>
      <c r="S107" s="175" t="s">
        <v>207</v>
      </c>
      <c r="T107" s="176" t="s">
        <v>207</v>
      </c>
      <c r="U107" s="160">
        <v>7.8E-2</v>
      </c>
      <c r="V107" s="160">
        <f>ROUND(E107*U107,2)</f>
        <v>17.329999999999998</v>
      </c>
      <c r="W107" s="160"/>
      <c r="X107" s="160" t="s">
        <v>230</v>
      </c>
      <c r="Y107" s="160" t="s">
        <v>472</v>
      </c>
      <c r="Z107" s="149"/>
      <c r="AA107" s="149"/>
      <c r="AB107" s="149"/>
      <c r="AC107" s="149"/>
      <c r="AD107" s="149"/>
      <c r="AE107" s="149"/>
      <c r="AF107" s="149"/>
      <c r="AG107" s="149" t="s">
        <v>231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2" x14ac:dyDescent="0.2">
      <c r="A108" s="156"/>
      <c r="B108" s="157"/>
      <c r="C108" s="262" t="s">
        <v>263</v>
      </c>
      <c r="D108" s="263"/>
      <c r="E108" s="263"/>
      <c r="F108" s="263"/>
      <c r="G108" s="263"/>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246</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77" t="str">
        <f>C108</f>
        <v>které se zřizují před úpravami povrchu, a obalení osazených dveřních zárubní před znečištěním při úpravách povrchu nástřikem plastických maltovin včetně pozdějšího odkrytí,</v>
      </c>
      <c r="BB108" s="149"/>
      <c r="BC108" s="149"/>
      <c r="BD108" s="149"/>
      <c r="BE108" s="149"/>
      <c r="BF108" s="149"/>
      <c r="BG108" s="149"/>
      <c r="BH108" s="149"/>
    </row>
    <row r="109" spans="1:60" outlineLevel="2" x14ac:dyDescent="0.2">
      <c r="A109" s="156"/>
      <c r="B109" s="157"/>
      <c r="C109" s="192" t="s">
        <v>517</v>
      </c>
      <c r="D109" s="183"/>
      <c r="E109" s="184">
        <v>16.805</v>
      </c>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233</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192" t="s">
        <v>518</v>
      </c>
      <c r="D110" s="183"/>
      <c r="E110" s="184">
        <v>16.805</v>
      </c>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233</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92" t="s">
        <v>519</v>
      </c>
      <c r="D111" s="183"/>
      <c r="E111" s="184">
        <v>16.805</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233</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92" t="s">
        <v>520</v>
      </c>
      <c r="D112" s="183"/>
      <c r="E112" s="184">
        <v>16.805</v>
      </c>
      <c r="F112" s="160"/>
      <c r="G112" s="160"/>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233</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2" t="s">
        <v>521</v>
      </c>
      <c r="D113" s="183"/>
      <c r="E113" s="184">
        <v>9.7349999999999994</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233</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2" t="s">
        <v>522</v>
      </c>
      <c r="D114" s="183"/>
      <c r="E114" s="184">
        <v>14.795</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233</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92" t="s">
        <v>523</v>
      </c>
      <c r="D115" s="183"/>
      <c r="E115" s="184">
        <v>16.605</v>
      </c>
      <c r="F115" s="160"/>
      <c r="G115" s="160"/>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233</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2" t="s">
        <v>524</v>
      </c>
      <c r="D116" s="183"/>
      <c r="E116" s="184">
        <v>12.26</v>
      </c>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233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2" t="s">
        <v>525</v>
      </c>
      <c r="D117" s="183"/>
      <c r="E117" s="184">
        <v>18.004999999999999</v>
      </c>
      <c r="F117" s="160"/>
      <c r="G117" s="160"/>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233</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92" t="s">
        <v>526</v>
      </c>
      <c r="D118" s="183"/>
      <c r="E118" s="184">
        <v>10.06</v>
      </c>
      <c r="F118" s="160"/>
      <c r="G118" s="160"/>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233</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2" t="s">
        <v>527</v>
      </c>
      <c r="D119" s="183"/>
      <c r="E119" s="184">
        <v>73.53</v>
      </c>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233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0">
        <v>23</v>
      </c>
      <c r="B120" s="171" t="s">
        <v>268</v>
      </c>
      <c r="C120" s="179" t="s">
        <v>269</v>
      </c>
      <c r="D120" s="172" t="s">
        <v>228</v>
      </c>
      <c r="E120" s="173">
        <v>233.5</v>
      </c>
      <c r="F120" s="174"/>
      <c r="G120" s="175">
        <f>ROUND(E120*F120,2)</f>
        <v>0</v>
      </c>
      <c r="H120" s="174"/>
      <c r="I120" s="175">
        <f>ROUND(E120*H120,2)</f>
        <v>0</v>
      </c>
      <c r="J120" s="174"/>
      <c r="K120" s="175">
        <f>ROUND(E120*J120,2)</f>
        <v>0</v>
      </c>
      <c r="L120" s="175">
        <v>21</v>
      </c>
      <c r="M120" s="175">
        <f>G120*(1+L120/100)</f>
        <v>0</v>
      </c>
      <c r="N120" s="173">
        <v>6.0000000000000002E-5</v>
      </c>
      <c r="O120" s="173">
        <f>ROUND(E120*N120,2)</f>
        <v>0.01</v>
      </c>
      <c r="P120" s="173">
        <v>0</v>
      </c>
      <c r="Q120" s="173">
        <f>ROUND(E120*P120,2)</f>
        <v>0</v>
      </c>
      <c r="R120" s="175" t="s">
        <v>229</v>
      </c>
      <c r="S120" s="175" t="s">
        <v>207</v>
      </c>
      <c r="T120" s="176" t="s">
        <v>207</v>
      </c>
      <c r="U120" s="160">
        <v>0.05</v>
      </c>
      <c r="V120" s="160">
        <f>ROUND(E120*U120,2)</f>
        <v>11.68</v>
      </c>
      <c r="W120" s="160"/>
      <c r="X120" s="160" t="s">
        <v>230</v>
      </c>
      <c r="Y120" s="160" t="s">
        <v>472</v>
      </c>
      <c r="Z120" s="149"/>
      <c r="AA120" s="149"/>
      <c r="AB120" s="149"/>
      <c r="AC120" s="149"/>
      <c r="AD120" s="149"/>
      <c r="AE120" s="149"/>
      <c r="AF120" s="149"/>
      <c r="AG120" s="149" t="s">
        <v>231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270</v>
      </c>
      <c r="D121" s="263"/>
      <c r="E121" s="263"/>
      <c r="F121" s="263"/>
      <c r="G121" s="263"/>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246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x14ac:dyDescent="0.2">
      <c r="A122" s="156"/>
      <c r="B122" s="157"/>
      <c r="C122" s="192" t="s">
        <v>528</v>
      </c>
      <c r="D122" s="183"/>
      <c r="E122" s="184">
        <v>20.399999999999999</v>
      </c>
      <c r="F122" s="160"/>
      <c r="G122" s="160"/>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233</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192" t="s">
        <v>529</v>
      </c>
      <c r="D123" s="183"/>
      <c r="E123" s="184">
        <v>20.399999999999999</v>
      </c>
      <c r="F123" s="160"/>
      <c r="G123" s="160"/>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233</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192" t="s">
        <v>530</v>
      </c>
      <c r="D124" s="183"/>
      <c r="E124" s="184">
        <v>20.399999999999999</v>
      </c>
      <c r="F124" s="160"/>
      <c r="G124" s="160"/>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233</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2" t="s">
        <v>531</v>
      </c>
      <c r="D125" s="183"/>
      <c r="E125" s="184">
        <v>20.399999999999999</v>
      </c>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233</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2" t="s">
        <v>532</v>
      </c>
      <c r="D126" s="183"/>
      <c r="E126" s="184">
        <v>6.8</v>
      </c>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233</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2" t="s">
        <v>533</v>
      </c>
      <c r="D127" s="183"/>
      <c r="E127" s="184">
        <v>19.8</v>
      </c>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233</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2" t="s">
        <v>534</v>
      </c>
      <c r="D128" s="183"/>
      <c r="E128" s="184">
        <v>20.399999999999999</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233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2" t="s">
        <v>535</v>
      </c>
      <c r="D129" s="183"/>
      <c r="E129" s="184">
        <v>13</v>
      </c>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233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2" t="s">
        <v>536</v>
      </c>
      <c r="D130" s="183"/>
      <c r="E130" s="184">
        <v>20.399999999999999</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233</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92" t="s">
        <v>537</v>
      </c>
      <c r="D131" s="183"/>
      <c r="E131" s="184">
        <v>71.5</v>
      </c>
      <c r="F131" s="160"/>
      <c r="G131" s="160"/>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233</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0">
        <v>24</v>
      </c>
      <c r="B132" s="171" t="s">
        <v>538</v>
      </c>
      <c r="C132" s="179" t="s">
        <v>539</v>
      </c>
      <c r="D132" s="172" t="s">
        <v>423</v>
      </c>
      <c r="E132" s="173">
        <v>2</v>
      </c>
      <c r="F132" s="174"/>
      <c r="G132" s="175">
        <f>ROUND(E132*F132,2)</f>
        <v>0</v>
      </c>
      <c r="H132" s="174"/>
      <c r="I132" s="175">
        <f>ROUND(E132*H132,2)</f>
        <v>0</v>
      </c>
      <c r="J132" s="174"/>
      <c r="K132" s="175">
        <f>ROUND(E132*J132,2)</f>
        <v>0</v>
      </c>
      <c r="L132" s="175">
        <v>21</v>
      </c>
      <c r="M132" s="175">
        <f>G132*(1+L132/100)</f>
        <v>0</v>
      </c>
      <c r="N132" s="173">
        <v>3.2799999999999999E-3</v>
      </c>
      <c r="O132" s="173">
        <f>ROUND(E132*N132,2)</f>
        <v>0.01</v>
      </c>
      <c r="P132" s="173">
        <v>0</v>
      </c>
      <c r="Q132" s="173">
        <f>ROUND(E132*P132,2)</f>
        <v>0</v>
      </c>
      <c r="R132" s="175" t="s">
        <v>284</v>
      </c>
      <c r="S132" s="175" t="s">
        <v>207</v>
      </c>
      <c r="T132" s="176" t="s">
        <v>207</v>
      </c>
      <c r="U132" s="160">
        <v>0.22498000000000001</v>
      </c>
      <c r="V132" s="160">
        <f>ROUND(E132*U132,2)</f>
        <v>0.45</v>
      </c>
      <c r="W132" s="160"/>
      <c r="X132" s="160" t="s">
        <v>230</v>
      </c>
      <c r="Y132" s="160" t="s">
        <v>198</v>
      </c>
      <c r="Z132" s="149"/>
      <c r="AA132" s="149"/>
      <c r="AB132" s="149"/>
      <c r="AC132" s="149"/>
      <c r="AD132" s="149"/>
      <c r="AE132" s="149"/>
      <c r="AF132" s="149"/>
      <c r="AG132" s="149" t="s">
        <v>231</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2" t="s">
        <v>540</v>
      </c>
      <c r="D133" s="263"/>
      <c r="E133" s="263"/>
      <c r="F133" s="263"/>
      <c r="G133" s="263"/>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246</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77" t="str">
        <f>C133</f>
        <v>jakoukoliv maltou, z pomocného pracovního lešení o výšce podlahy do 1900 mm a pro zatížení do 1,5 kPa,</v>
      </c>
      <c r="BB133" s="149"/>
      <c r="BC133" s="149"/>
      <c r="BD133" s="149"/>
      <c r="BE133" s="149"/>
      <c r="BF133" s="149"/>
      <c r="BG133" s="149"/>
      <c r="BH133" s="149"/>
    </row>
    <row r="134" spans="1:60" outlineLevel="2" x14ac:dyDescent="0.2">
      <c r="A134" s="156"/>
      <c r="B134" s="157"/>
      <c r="C134" s="192" t="s">
        <v>541</v>
      </c>
      <c r="D134" s="183"/>
      <c r="E134" s="184">
        <v>2</v>
      </c>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233</v>
      </c>
      <c r="AH134" s="149">
        <v>5</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0">
        <v>25</v>
      </c>
      <c r="B135" s="171" t="s">
        <v>542</v>
      </c>
      <c r="C135" s="179" t="s">
        <v>543</v>
      </c>
      <c r="D135" s="172" t="s">
        <v>228</v>
      </c>
      <c r="E135" s="173">
        <v>127.8</v>
      </c>
      <c r="F135" s="174"/>
      <c r="G135" s="175">
        <f>ROUND(E135*F135,2)</f>
        <v>0</v>
      </c>
      <c r="H135" s="174"/>
      <c r="I135" s="175">
        <f>ROUND(E135*H135,2)</f>
        <v>0</v>
      </c>
      <c r="J135" s="174"/>
      <c r="K135" s="175">
        <f>ROUND(E135*J135,2)</f>
        <v>0</v>
      </c>
      <c r="L135" s="175">
        <v>21</v>
      </c>
      <c r="M135" s="175">
        <f>G135*(1+L135/100)</f>
        <v>0</v>
      </c>
      <c r="N135" s="173">
        <v>2.5100000000000001E-3</v>
      </c>
      <c r="O135" s="173">
        <f>ROUND(E135*N135,2)</f>
        <v>0.32</v>
      </c>
      <c r="P135" s="173">
        <v>0</v>
      </c>
      <c r="Q135" s="173">
        <f>ROUND(E135*P135,2)</f>
        <v>0</v>
      </c>
      <c r="R135" s="175" t="s">
        <v>284</v>
      </c>
      <c r="S135" s="175" t="s">
        <v>207</v>
      </c>
      <c r="T135" s="176" t="s">
        <v>207</v>
      </c>
      <c r="U135" s="160">
        <v>0.18232999999999999</v>
      </c>
      <c r="V135" s="160">
        <f>ROUND(E135*U135,2)</f>
        <v>23.3</v>
      </c>
      <c r="W135" s="160"/>
      <c r="X135" s="160" t="s">
        <v>230</v>
      </c>
      <c r="Y135" s="160" t="s">
        <v>198</v>
      </c>
      <c r="Z135" s="149"/>
      <c r="AA135" s="149"/>
      <c r="AB135" s="149"/>
      <c r="AC135" s="149"/>
      <c r="AD135" s="149"/>
      <c r="AE135" s="149"/>
      <c r="AF135" s="149"/>
      <c r="AG135" s="149" t="s">
        <v>231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x14ac:dyDescent="0.2">
      <c r="A136" s="156"/>
      <c r="B136" s="157"/>
      <c r="C136" s="192" t="s">
        <v>544</v>
      </c>
      <c r="D136" s="183"/>
      <c r="E136" s="184">
        <v>60.6</v>
      </c>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233</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192" t="s">
        <v>545</v>
      </c>
      <c r="D137" s="183"/>
      <c r="E137" s="184">
        <v>37.5</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233</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2" t="s">
        <v>546</v>
      </c>
      <c r="D138" s="183"/>
      <c r="E138" s="184">
        <v>9.9</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233</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92" t="s">
        <v>547</v>
      </c>
      <c r="D139" s="183"/>
      <c r="E139" s="184">
        <v>9.9</v>
      </c>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233</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2" t="s">
        <v>548</v>
      </c>
      <c r="D140" s="183"/>
      <c r="E140" s="184">
        <v>9.9</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233</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0">
        <v>26</v>
      </c>
      <c r="B141" s="171" t="s">
        <v>549</v>
      </c>
      <c r="C141" s="179" t="s">
        <v>550</v>
      </c>
      <c r="D141" s="172" t="s">
        <v>236</v>
      </c>
      <c r="E141" s="173">
        <v>19.440000000000001</v>
      </c>
      <c r="F141" s="174"/>
      <c r="G141" s="175">
        <f>ROUND(E141*F141,2)</f>
        <v>0</v>
      </c>
      <c r="H141" s="174"/>
      <c r="I141" s="175">
        <f>ROUND(E141*H141,2)</f>
        <v>0</v>
      </c>
      <c r="J141" s="174"/>
      <c r="K141" s="175">
        <f>ROUND(E141*J141,2)</f>
        <v>0</v>
      </c>
      <c r="L141" s="175">
        <v>21</v>
      </c>
      <c r="M141" s="175">
        <f>G141*(1+L141/100)</f>
        <v>0</v>
      </c>
      <c r="N141" s="173">
        <v>4.4139999999999999E-2</v>
      </c>
      <c r="O141" s="173">
        <f>ROUND(E141*N141,2)</f>
        <v>0.86</v>
      </c>
      <c r="P141" s="173">
        <v>0</v>
      </c>
      <c r="Q141" s="173">
        <f>ROUND(E141*P141,2)</f>
        <v>0</v>
      </c>
      <c r="R141" s="175" t="s">
        <v>229</v>
      </c>
      <c r="S141" s="175" t="s">
        <v>207</v>
      </c>
      <c r="T141" s="176" t="s">
        <v>207</v>
      </c>
      <c r="U141" s="160">
        <v>0.6</v>
      </c>
      <c r="V141" s="160">
        <f>ROUND(E141*U141,2)</f>
        <v>11.66</v>
      </c>
      <c r="W141" s="160"/>
      <c r="X141" s="160" t="s">
        <v>230</v>
      </c>
      <c r="Y141" s="160" t="s">
        <v>472</v>
      </c>
      <c r="Z141" s="149"/>
      <c r="AA141" s="149"/>
      <c r="AB141" s="149"/>
      <c r="AC141" s="149"/>
      <c r="AD141" s="149"/>
      <c r="AE141" s="149"/>
      <c r="AF141" s="149"/>
      <c r="AG141" s="149" t="s">
        <v>231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x14ac:dyDescent="0.2">
      <c r="A142" s="156"/>
      <c r="B142" s="157"/>
      <c r="C142" s="192" t="s">
        <v>493</v>
      </c>
      <c r="D142" s="183"/>
      <c r="E142" s="184">
        <v>2.16</v>
      </c>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233</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2" t="s">
        <v>494</v>
      </c>
      <c r="D143" s="183"/>
      <c r="E143" s="184">
        <v>2.16</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233</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2" t="s">
        <v>495</v>
      </c>
      <c r="D144" s="183"/>
      <c r="E144" s="184">
        <v>2.16</v>
      </c>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233</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2" t="s">
        <v>496</v>
      </c>
      <c r="D145" s="183"/>
      <c r="E145" s="184">
        <v>2.16</v>
      </c>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233</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2" t="s">
        <v>497</v>
      </c>
      <c r="D146" s="183"/>
      <c r="E146" s="184">
        <v>2.16</v>
      </c>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233</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2" t="s">
        <v>498</v>
      </c>
      <c r="D147" s="183"/>
      <c r="E147" s="184">
        <v>2.16</v>
      </c>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233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2" t="s">
        <v>499</v>
      </c>
      <c r="D148" s="183"/>
      <c r="E148" s="184">
        <v>2.16</v>
      </c>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233</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2" t="s">
        <v>500</v>
      </c>
      <c r="D149" s="183"/>
      <c r="E149" s="184">
        <v>2.16</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233</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2" t="s">
        <v>501</v>
      </c>
      <c r="D150" s="183"/>
      <c r="E150" s="184">
        <v>2.16</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233</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0">
        <v>27</v>
      </c>
      <c r="B151" s="171" t="s">
        <v>551</v>
      </c>
      <c r="C151" s="179" t="s">
        <v>552</v>
      </c>
      <c r="D151" s="172" t="s">
        <v>236</v>
      </c>
      <c r="E151" s="173">
        <v>9.7850000000000001</v>
      </c>
      <c r="F151" s="174"/>
      <c r="G151" s="175">
        <f>ROUND(E151*F151,2)</f>
        <v>0</v>
      </c>
      <c r="H151" s="174"/>
      <c r="I151" s="175">
        <f>ROUND(E151*H151,2)</f>
        <v>0</v>
      </c>
      <c r="J151" s="174"/>
      <c r="K151" s="175">
        <f>ROUND(E151*J151,2)</f>
        <v>0</v>
      </c>
      <c r="L151" s="175">
        <v>21</v>
      </c>
      <c r="M151" s="175">
        <f>G151*(1+L151/100)</f>
        <v>0</v>
      </c>
      <c r="N151" s="173">
        <v>3.9039999999999998E-2</v>
      </c>
      <c r="O151" s="173">
        <f>ROUND(E151*N151,2)</f>
        <v>0.38</v>
      </c>
      <c r="P151" s="173">
        <v>0</v>
      </c>
      <c r="Q151" s="173">
        <f>ROUND(E151*P151,2)</f>
        <v>0</v>
      </c>
      <c r="R151" s="175" t="s">
        <v>284</v>
      </c>
      <c r="S151" s="175" t="s">
        <v>207</v>
      </c>
      <c r="T151" s="176" t="s">
        <v>207</v>
      </c>
      <c r="U151" s="160">
        <v>1.8764099999999999</v>
      </c>
      <c r="V151" s="160">
        <f>ROUND(E151*U151,2)</f>
        <v>18.36</v>
      </c>
      <c r="W151" s="160"/>
      <c r="X151" s="160" t="s">
        <v>230</v>
      </c>
      <c r="Y151" s="160" t="s">
        <v>472</v>
      </c>
      <c r="Z151" s="149"/>
      <c r="AA151" s="149"/>
      <c r="AB151" s="149"/>
      <c r="AC151" s="149"/>
      <c r="AD151" s="149"/>
      <c r="AE151" s="149"/>
      <c r="AF151" s="149"/>
      <c r="AG151" s="149" t="s">
        <v>231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62" t="s">
        <v>553</v>
      </c>
      <c r="D152" s="263"/>
      <c r="E152" s="263"/>
      <c r="F152" s="263"/>
      <c r="G152" s="263"/>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246</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192" t="s">
        <v>554</v>
      </c>
      <c r="D153" s="183"/>
      <c r="E153" s="184">
        <v>1.615</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233</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192" t="s">
        <v>555</v>
      </c>
      <c r="D154" s="183"/>
      <c r="E154" s="184">
        <v>1.6</v>
      </c>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233</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192" t="s">
        <v>556</v>
      </c>
      <c r="D155" s="183"/>
      <c r="E155" s="184">
        <v>1.6425000000000001</v>
      </c>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233</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92" t="s">
        <v>557</v>
      </c>
      <c r="D156" s="183"/>
      <c r="E156" s="184">
        <v>1.6425000000000001</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233</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92" t="s">
        <v>558</v>
      </c>
      <c r="D157" s="183"/>
      <c r="E157" s="184">
        <v>1.6425000000000001</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233</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92" t="s">
        <v>559</v>
      </c>
      <c r="D158" s="183"/>
      <c r="E158" s="184">
        <v>1.6425000000000001</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233</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70">
        <v>28</v>
      </c>
      <c r="B159" s="171" t="s">
        <v>560</v>
      </c>
      <c r="C159" s="179" t="s">
        <v>561</v>
      </c>
      <c r="D159" s="172" t="s">
        <v>236</v>
      </c>
      <c r="E159" s="173">
        <v>13.147500000000001</v>
      </c>
      <c r="F159" s="174"/>
      <c r="G159" s="175">
        <f>ROUND(E159*F159,2)</f>
        <v>0</v>
      </c>
      <c r="H159" s="174"/>
      <c r="I159" s="175">
        <f>ROUND(E159*H159,2)</f>
        <v>0</v>
      </c>
      <c r="J159" s="174"/>
      <c r="K159" s="175">
        <f>ROUND(E159*J159,2)</f>
        <v>0</v>
      </c>
      <c r="L159" s="175">
        <v>21</v>
      </c>
      <c r="M159" s="175">
        <f>G159*(1+L159/100)</f>
        <v>0</v>
      </c>
      <c r="N159" s="173">
        <v>3.6700000000000001E-3</v>
      </c>
      <c r="O159" s="173">
        <f>ROUND(E159*N159,2)</f>
        <v>0.05</v>
      </c>
      <c r="P159" s="173">
        <v>0</v>
      </c>
      <c r="Q159" s="173">
        <f>ROUND(E159*P159,2)</f>
        <v>0</v>
      </c>
      <c r="R159" s="175" t="s">
        <v>229</v>
      </c>
      <c r="S159" s="175" t="s">
        <v>207</v>
      </c>
      <c r="T159" s="176" t="s">
        <v>207</v>
      </c>
      <c r="U159" s="160">
        <v>0.36199999999999999</v>
      </c>
      <c r="V159" s="160">
        <f>ROUND(E159*U159,2)</f>
        <v>4.76</v>
      </c>
      <c r="W159" s="160"/>
      <c r="X159" s="160" t="s">
        <v>230</v>
      </c>
      <c r="Y159" s="160" t="s">
        <v>198</v>
      </c>
      <c r="Z159" s="149"/>
      <c r="AA159" s="149"/>
      <c r="AB159" s="149"/>
      <c r="AC159" s="149"/>
      <c r="AD159" s="149"/>
      <c r="AE159" s="149"/>
      <c r="AF159" s="149"/>
      <c r="AG159" s="149" t="s">
        <v>231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192" t="s">
        <v>562</v>
      </c>
      <c r="D160" s="183"/>
      <c r="E160" s="184">
        <v>7.8</v>
      </c>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233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2" t="s">
        <v>563</v>
      </c>
      <c r="D161" s="183"/>
      <c r="E161" s="184">
        <v>2.3849999999999998</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233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2" t="s">
        <v>564</v>
      </c>
      <c r="D162" s="183"/>
      <c r="E162" s="184">
        <v>2.9624999999999999</v>
      </c>
      <c r="F162" s="160"/>
      <c r="G162" s="160"/>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233</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70">
        <v>29</v>
      </c>
      <c r="B163" s="171" t="s">
        <v>565</v>
      </c>
      <c r="C163" s="179" t="s">
        <v>566</v>
      </c>
      <c r="D163" s="172" t="s">
        <v>236</v>
      </c>
      <c r="E163" s="173">
        <v>3.4950000000000001</v>
      </c>
      <c r="F163" s="174"/>
      <c r="G163" s="175">
        <f>ROUND(E163*F163,2)</f>
        <v>0</v>
      </c>
      <c r="H163" s="174"/>
      <c r="I163" s="175">
        <f>ROUND(E163*H163,2)</f>
        <v>0</v>
      </c>
      <c r="J163" s="174"/>
      <c r="K163" s="175">
        <f>ROUND(E163*J163,2)</f>
        <v>0</v>
      </c>
      <c r="L163" s="175">
        <v>21</v>
      </c>
      <c r="M163" s="175">
        <f>G163*(1+L163/100)</f>
        <v>0</v>
      </c>
      <c r="N163" s="173">
        <v>4.3E-3</v>
      </c>
      <c r="O163" s="173">
        <f>ROUND(E163*N163,2)</f>
        <v>0.02</v>
      </c>
      <c r="P163" s="173">
        <v>0</v>
      </c>
      <c r="Q163" s="173">
        <f>ROUND(E163*P163,2)</f>
        <v>0</v>
      </c>
      <c r="R163" s="175" t="s">
        <v>229</v>
      </c>
      <c r="S163" s="175" t="s">
        <v>207</v>
      </c>
      <c r="T163" s="176" t="s">
        <v>207</v>
      </c>
      <c r="U163" s="160">
        <v>0.52600000000000002</v>
      </c>
      <c r="V163" s="160">
        <f>ROUND(E163*U163,2)</f>
        <v>1.84</v>
      </c>
      <c r="W163" s="160"/>
      <c r="X163" s="160" t="s">
        <v>230</v>
      </c>
      <c r="Y163" s="160" t="s">
        <v>198</v>
      </c>
      <c r="Z163" s="149"/>
      <c r="AA163" s="149"/>
      <c r="AB163" s="149"/>
      <c r="AC163" s="149"/>
      <c r="AD163" s="149"/>
      <c r="AE163" s="149"/>
      <c r="AF163" s="149"/>
      <c r="AG163" s="149" t="s">
        <v>231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62" t="s">
        <v>567</v>
      </c>
      <c r="D164" s="263"/>
      <c r="E164" s="263"/>
      <c r="F164" s="263"/>
      <c r="G164" s="263"/>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246</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192" t="s">
        <v>568</v>
      </c>
      <c r="D165" s="183"/>
      <c r="E165" s="184">
        <v>1.95</v>
      </c>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233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92" t="s">
        <v>569</v>
      </c>
      <c r="D166" s="183"/>
      <c r="E166" s="184">
        <v>0.75</v>
      </c>
      <c r="F166" s="160"/>
      <c r="G166" s="160"/>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233</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192" t="s">
        <v>570</v>
      </c>
      <c r="D167" s="183"/>
      <c r="E167" s="184">
        <v>0.79500000000000004</v>
      </c>
      <c r="F167" s="160"/>
      <c r="G167" s="160"/>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233</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x14ac:dyDescent="0.2">
      <c r="A168" s="163" t="s">
        <v>190</v>
      </c>
      <c r="B168" s="164" t="s">
        <v>108</v>
      </c>
      <c r="C168" s="178" t="s">
        <v>109</v>
      </c>
      <c r="D168" s="165"/>
      <c r="E168" s="166"/>
      <c r="F168" s="167"/>
      <c r="G168" s="167">
        <f>SUMIF(AG169:AG198,"&lt;&gt;NOR",G169:G198)</f>
        <v>0</v>
      </c>
      <c r="H168" s="167"/>
      <c r="I168" s="167">
        <f>SUM(I169:I198)</f>
        <v>0</v>
      </c>
      <c r="J168" s="167"/>
      <c r="K168" s="167">
        <f>SUM(K169:K198)</f>
        <v>0</v>
      </c>
      <c r="L168" s="167"/>
      <c r="M168" s="167">
        <f>SUM(M169:M198)</f>
        <v>0</v>
      </c>
      <c r="N168" s="166"/>
      <c r="O168" s="166">
        <f>SUM(O169:O198)</f>
        <v>0.85000000000000009</v>
      </c>
      <c r="P168" s="166"/>
      <c r="Q168" s="166">
        <f>SUM(Q169:Q198)</f>
        <v>0</v>
      </c>
      <c r="R168" s="167"/>
      <c r="S168" s="167"/>
      <c r="T168" s="168"/>
      <c r="U168" s="162"/>
      <c r="V168" s="162">
        <f>SUM(V169:V198)</f>
        <v>27.68</v>
      </c>
      <c r="W168" s="162"/>
      <c r="X168" s="162"/>
      <c r="Y168" s="162"/>
      <c r="AG168" t="s">
        <v>191</v>
      </c>
    </row>
    <row r="169" spans="1:60" outlineLevel="1" x14ac:dyDescent="0.2">
      <c r="A169" s="170">
        <v>30</v>
      </c>
      <c r="B169" s="171" t="s">
        <v>571</v>
      </c>
      <c r="C169" s="179" t="s">
        <v>572</v>
      </c>
      <c r="D169" s="172" t="s">
        <v>423</v>
      </c>
      <c r="E169" s="173">
        <v>11</v>
      </c>
      <c r="F169" s="174"/>
      <c r="G169" s="175">
        <f>ROUND(E169*F169,2)</f>
        <v>0</v>
      </c>
      <c r="H169" s="174"/>
      <c r="I169" s="175">
        <f>ROUND(E169*H169,2)</f>
        <v>0</v>
      </c>
      <c r="J169" s="174"/>
      <c r="K169" s="175">
        <f>ROUND(E169*J169,2)</f>
        <v>0</v>
      </c>
      <c r="L169" s="175">
        <v>21</v>
      </c>
      <c r="M169" s="175">
        <f>G169*(1+L169/100)</f>
        <v>0</v>
      </c>
      <c r="N169" s="173">
        <v>5.5210000000000002E-2</v>
      </c>
      <c r="O169" s="173">
        <f>ROUND(E169*N169,2)</f>
        <v>0.61</v>
      </c>
      <c r="P169" s="173">
        <v>0</v>
      </c>
      <c r="Q169" s="173">
        <f>ROUND(E169*P169,2)</f>
        <v>0</v>
      </c>
      <c r="R169" s="175" t="s">
        <v>284</v>
      </c>
      <c r="S169" s="175" t="s">
        <v>207</v>
      </c>
      <c r="T169" s="176" t="s">
        <v>207</v>
      </c>
      <c r="U169" s="160">
        <v>2.097</v>
      </c>
      <c r="V169" s="160">
        <f>ROUND(E169*U169,2)</f>
        <v>23.07</v>
      </c>
      <c r="W169" s="160"/>
      <c r="X169" s="160" t="s">
        <v>230</v>
      </c>
      <c r="Y169" s="160" t="s">
        <v>198</v>
      </c>
      <c r="Z169" s="149"/>
      <c r="AA169" s="149"/>
      <c r="AB169" s="149"/>
      <c r="AC169" s="149"/>
      <c r="AD169" s="149"/>
      <c r="AE169" s="149"/>
      <c r="AF169" s="149"/>
      <c r="AG169" s="149" t="s">
        <v>231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62" t="s">
        <v>573</v>
      </c>
      <c r="D170" s="263"/>
      <c r="E170" s="263"/>
      <c r="F170" s="263"/>
      <c r="G170" s="263"/>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246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65" t="s">
        <v>574</v>
      </c>
      <c r="D171" s="266"/>
      <c r="E171" s="266"/>
      <c r="F171" s="266"/>
      <c r="G171" s="266"/>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201</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192" t="s">
        <v>575</v>
      </c>
      <c r="D172" s="183"/>
      <c r="E172" s="184">
        <v>6</v>
      </c>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233</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2" t="s">
        <v>432</v>
      </c>
      <c r="D173" s="183"/>
      <c r="E173" s="184">
        <v>3</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233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2" t="s">
        <v>576</v>
      </c>
      <c r="D174" s="183"/>
      <c r="E174" s="184">
        <v>1</v>
      </c>
      <c r="F174" s="160"/>
      <c r="G174" s="160"/>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233</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2" t="s">
        <v>577</v>
      </c>
      <c r="D175" s="183"/>
      <c r="E175" s="184">
        <v>1</v>
      </c>
      <c r="F175" s="160"/>
      <c r="G175" s="160"/>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233</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2.5" outlineLevel="1" x14ac:dyDescent="0.2">
      <c r="A176" s="170">
        <v>31</v>
      </c>
      <c r="B176" s="171" t="s">
        <v>578</v>
      </c>
      <c r="C176" s="179" t="s">
        <v>579</v>
      </c>
      <c r="D176" s="172" t="s">
        <v>423</v>
      </c>
      <c r="E176" s="173">
        <v>1</v>
      </c>
      <c r="F176" s="174"/>
      <c r="G176" s="175">
        <f>ROUND(E176*F176,2)</f>
        <v>0</v>
      </c>
      <c r="H176" s="174"/>
      <c r="I176" s="175">
        <f>ROUND(E176*H176,2)</f>
        <v>0</v>
      </c>
      <c r="J176" s="174"/>
      <c r="K176" s="175">
        <f>ROUND(E176*J176,2)</f>
        <v>0</v>
      </c>
      <c r="L176" s="175">
        <v>21</v>
      </c>
      <c r="M176" s="175">
        <f>G176*(1+L176/100)</f>
        <v>0</v>
      </c>
      <c r="N176" s="173">
        <v>0</v>
      </c>
      <c r="O176" s="173">
        <f>ROUND(E176*N176,2)</f>
        <v>0</v>
      </c>
      <c r="P176" s="173">
        <v>0</v>
      </c>
      <c r="Q176" s="173">
        <f>ROUND(E176*P176,2)</f>
        <v>0</v>
      </c>
      <c r="R176" s="175" t="s">
        <v>229</v>
      </c>
      <c r="S176" s="175" t="s">
        <v>207</v>
      </c>
      <c r="T176" s="176" t="s">
        <v>207</v>
      </c>
      <c r="U176" s="160">
        <v>1.05</v>
      </c>
      <c r="V176" s="160">
        <f>ROUND(E176*U176,2)</f>
        <v>1.05</v>
      </c>
      <c r="W176" s="160"/>
      <c r="X176" s="160" t="s">
        <v>230</v>
      </c>
      <c r="Y176" s="160" t="s">
        <v>198</v>
      </c>
      <c r="Z176" s="149"/>
      <c r="AA176" s="149"/>
      <c r="AB176" s="149"/>
      <c r="AC176" s="149"/>
      <c r="AD176" s="149"/>
      <c r="AE176" s="149"/>
      <c r="AF176" s="149"/>
      <c r="AG176" s="149" t="s">
        <v>231</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ht="22.5" outlineLevel="2" x14ac:dyDescent="0.2">
      <c r="A177" s="156"/>
      <c r="B177" s="157"/>
      <c r="C177" s="253" t="s">
        <v>580</v>
      </c>
      <c r="D177" s="254"/>
      <c r="E177" s="254"/>
      <c r="F177" s="254"/>
      <c r="G177" s="254"/>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201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77" t="str">
        <f>C177</f>
        <v>Včetně kotvení rámů do zdiva a platí pro jakýkoliv způsob provádění (např. bodovým přivařením k obnažené výztuži, uklínováním, zalitím pracen apod.).</v>
      </c>
      <c r="BB177" s="149"/>
      <c r="BC177" s="149"/>
      <c r="BD177" s="149"/>
      <c r="BE177" s="149"/>
      <c r="BF177" s="149"/>
      <c r="BG177" s="149"/>
      <c r="BH177" s="149"/>
    </row>
    <row r="178" spans="1:60" outlineLevel="2" x14ac:dyDescent="0.2">
      <c r="A178" s="156"/>
      <c r="B178" s="157"/>
      <c r="C178" s="192" t="s">
        <v>581</v>
      </c>
      <c r="D178" s="183"/>
      <c r="E178" s="184">
        <v>1</v>
      </c>
      <c r="F178" s="160"/>
      <c r="G178" s="160"/>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233</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33.75" outlineLevel="1" x14ac:dyDescent="0.2">
      <c r="A179" s="170">
        <v>32</v>
      </c>
      <c r="B179" s="171" t="s">
        <v>582</v>
      </c>
      <c r="C179" s="179" t="s">
        <v>583</v>
      </c>
      <c r="D179" s="172" t="s">
        <v>423</v>
      </c>
      <c r="E179" s="173">
        <v>1</v>
      </c>
      <c r="F179" s="174"/>
      <c r="G179" s="175">
        <f>ROUND(E179*F179,2)</f>
        <v>0</v>
      </c>
      <c r="H179" s="174"/>
      <c r="I179" s="175">
        <f>ROUND(E179*H179,2)</f>
        <v>0</v>
      </c>
      <c r="J179" s="174"/>
      <c r="K179" s="175">
        <f>ROUND(E179*J179,2)</f>
        <v>0</v>
      </c>
      <c r="L179" s="175">
        <v>21</v>
      </c>
      <c r="M179" s="175">
        <f>G179*(1+L179/100)</f>
        <v>0</v>
      </c>
      <c r="N179" s="173">
        <v>1.8970000000000001E-2</v>
      </c>
      <c r="O179" s="173">
        <f>ROUND(E179*N179,2)</f>
        <v>0.02</v>
      </c>
      <c r="P179" s="173">
        <v>0</v>
      </c>
      <c r="Q179" s="173">
        <f>ROUND(E179*P179,2)</f>
        <v>0</v>
      </c>
      <c r="R179" s="175" t="s">
        <v>229</v>
      </c>
      <c r="S179" s="175" t="s">
        <v>207</v>
      </c>
      <c r="T179" s="176" t="s">
        <v>207</v>
      </c>
      <c r="U179" s="160">
        <v>1.86</v>
      </c>
      <c r="V179" s="160">
        <f>ROUND(E179*U179,2)</f>
        <v>1.86</v>
      </c>
      <c r="W179" s="160"/>
      <c r="X179" s="160" t="s">
        <v>230</v>
      </c>
      <c r="Y179" s="160" t="s">
        <v>198</v>
      </c>
      <c r="Z179" s="149"/>
      <c r="AA179" s="149"/>
      <c r="AB179" s="149"/>
      <c r="AC179" s="149"/>
      <c r="AD179" s="149"/>
      <c r="AE179" s="149"/>
      <c r="AF179" s="149"/>
      <c r="AG179" s="149" t="s">
        <v>231</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x14ac:dyDescent="0.2">
      <c r="A180" s="156"/>
      <c r="B180" s="157"/>
      <c r="C180" s="192" t="s">
        <v>584</v>
      </c>
      <c r="D180" s="183"/>
      <c r="E180" s="184">
        <v>1</v>
      </c>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233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ht="22.5" outlineLevel="1" x14ac:dyDescent="0.2">
      <c r="A181" s="170">
        <v>33</v>
      </c>
      <c r="B181" s="171" t="s">
        <v>585</v>
      </c>
      <c r="C181" s="179" t="s">
        <v>586</v>
      </c>
      <c r="D181" s="172" t="s">
        <v>423</v>
      </c>
      <c r="E181" s="173">
        <v>2</v>
      </c>
      <c r="F181" s="174"/>
      <c r="G181" s="175">
        <f>ROUND(E181*F181,2)</f>
        <v>0</v>
      </c>
      <c r="H181" s="174"/>
      <c r="I181" s="175">
        <f>ROUND(E181*H181,2)</f>
        <v>0</v>
      </c>
      <c r="J181" s="174"/>
      <c r="K181" s="175">
        <f>ROUND(E181*J181,2)</f>
        <v>0</v>
      </c>
      <c r="L181" s="175">
        <v>21</v>
      </c>
      <c r="M181" s="175">
        <f>G181*(1+L181/100)</f>
        <v>0</v>
      </c>
      <c r="N181" s="173">
        <v>0</v>
      </c>
      <c r="O181" s="173">
        <f>ROUND(E181*N181,2)</f>
        <v>0</v>
      </c>
      <c r="P181" s="173">
        <v>0</v>
      </c>
      <c r="Q181" s="173">
        <f>ROUND(E181*P181,2)</f>
        <v>0</v>
      </c>
      <c r="R181" s="175" t="s">
        <v>229</v>
      </c>
      <c r="S181" s="175" t="s">
        <v>207</v>
      </c>
      <c r="T181" s="176" t="s">
        <v>207</v>
      </c>
      <c r="U181" s="160">
        <v>0.85</v>
      </c>
      <c r="V181" s="160">
        <f>ROUND(E181*U181,2)</f>
        <v>1.7</v>
      </c>
      <c r="W181" s="160"/>
      <c r="X181" s="160" t="s">
        <v>230</v>
      </c>
      <c r="Y181" s="160" t="s">
        <v>198</v>
      </c>
      <c r="Z181" s="149"/>
      <c r="AA181" s="149"/>
      <c r="AB181" s="149"/>
      <c r="AC181" s="149"/>
      <c r="AD181" s="149"/>
      <c r="AE181" s="149"/>
      <c r="AF181" s="149"/>
      <c r="AG181" s="149" t="s">
        <v>231</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ht="22.5" outlineLevel="2" x14ac:dyDescent="0.2">
      <c r="A182" s="156"/>
      <c r="B182" s="157"/>
      <c r="C182" s="253" t="s">
        <v>580</v>
      </c>
      <c r="D182" s="254"/>
      <c r="E182" s="254"/>
      <c r="F182" s="254"/>
      <c r="G182" s="254"/>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201</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77" t="str">
        <f>C182</f>
        <v>Včetně kotvení rámů do zdiva a platí pro jakýkoliv způsob provádění (např. bodovým přivařením k obnažené výztuži, uklínováním, zalitím pracen apod.).</v>
      </c>
      <c r="BB182" s="149"/>
      <c r="BC182" s="149"/>
      <c r="BD182" s="149"/>
      <c r="BE182" s="149"/>
      <c r="BF182" s="149"/>
      <c r="BG182" s="149"/>
      <c r="BH182" s="149"/>
    </row>
    <row r="183" spans="1:60" outlineLevel="2" x14ac:dyDescent="0.2">
      <c r="A183" s="156"/>
      <c r="B183" s="157"/>
      <c r="C183" s="192" t="s">
        <v>587</v>
      </c>
      <c r="D183" s="183"/>
      <c r="E183" s="184">
        <v>1</v>
      </c>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233</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2" t="s">
        <v>588</v>
      </c>
      <c r="D184" s="183"/>
      <c r="E184" s="184">
        <v>1</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233</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ht="22.5" outlineLevel="1" x14ac:dyDescent="0.2">
      <c r="A185" s="170">
        <v>34</v>
      </c>
      <c r="B185" s="171" t="s">
        <v>589</v>
      </c>
      <c r="C185" s="179" t="s">
        <v>590</v>
      </c>
      <c r="D185" s="172" t="s">
        <v>423</v>
      </c>
      <c r="E185" s="173">
        <v>1</v>
      </c>
      <c r="F185" s="174"/>
      <c r="G185" s="175">
        <f>ROUND(E185*F185,2)</f>
        <v>0</v>
      </c>
      <c r="H185" s="174"/>
      <c r="I185" s="175">
        <f>ROUND(E185*H185,2)</f>
        <v>0</v>
      </c>
      <c r="J185" s="174"/>
      <c r="K185" s="175">
        <f>ROUND(E185*J185,2)</f>
        <v>0</v>
      </c>
      <c r="L185" s="175">
        <v>21</v>
      </c>
      <c r="M185" s="175">
        <f>G185*(1+L185/100)</f>
        <v>0</v>
      </c>
      <c r="N185" s="173">
        <v>1.2800000000000001E-2</v>
      </c>
      <c r="O185" s="173">
        <f>ROUND(E185*N185,2)</f>
        <v>0.01</v>
      </c>
      <c r="P185" s="173">
        <v>0</v>
      </c>
      <c r="Q185" s="173">
        <f>ROUND(E185*P185,2)</f>
        <v>0</v>
      </c>
      <c r="R185" s="175" t="s">
        <v>407</v>
      </c>
      <c r="S185" s="175" t="s">
        <v>207</v>
      </c>
      <c r="T185" s="176" t="s">
        <v>207</v>
      </c>
      <c r="U185" s="160">
        <v>0</v>
      </c>
      <c r="V185" s="160">
        <f>ROUND(E185*U185,2)</f>
        <v>0</v>
      </c>
      <c r="W185" s="160"/>
      <c r="X185" s="160" t="s">
        <v>408</v>
      </c>
      <c r="Y185" s="160" t="s">
        <v>198</v>
      </c>
      <c r="Z185" s="149"/>
      <c r="AA185" s="149"/>
      <c r="AB185" s="149"/>
      <c r="AC185" s="149"/>
      <c r="AD185" s="149"/>
      <c r="AE185" s="149"/>
      <c r="AF185" s="149"/>
      <c r="AG185" s="149" t="s">
        <v>409</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x14ac:dyDescent="0.2">
      <c r="A186" s="156"/>
      <c r="B186" s="157"/>
      <c r="C186" s="192" t="s">
        <v>587</v>
      </c>
      <c r="D186" s="183"/>
      <c r="E186" s="184">
        <v>1</v>
      </c>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233</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ht="22.5" outlineLevel="1" x14ac:dyDescent="0.2">
      <c r="A187" s="170">
        <v>35</v>
      </c>
      <c r="B187" s="171" t="s">
        <v>591</v>
      </c>
      <c r="C187" s="179" t="s">
        <v>592</v>
      </c>
      <c r="D187" s="172" t="s">
        <v>423</v>
      </c>
      <c r="E187" s="173">
        <v>1</v>
      </c>
      <c r="F187" s="174"/>
      <c r="G187" s="175">
        <f>ROUND(E187*F187,2)</f>
        <v>0</v>
      </c>
      <c r="H187" s="174"/>
      <c r="I187" s="175">
        <f>ROUND(E187*H187,2)</f>
        <v>0</v>
      </c>
      <c r="J187" s="174"/>
      <c r="K187" s="175">
        <f>ROUND(E187*J187,2)</f>
        <v>0</v>
      </c>
      <c r="L187" s="175">
        <v>21</v>
      </c>
      <c r="M187" s="175">
        <f>G187*(1+L187/100)</f>
        <v>0</v>
      </c>
      <c r="N187" s="173">
        <v>1.311E-2</v>
      </c>
      <c r="O187" s="173">
        <f>ROUND(E187*N187,2)</f>
        <v>0.01</v>
      </c>
      <c r="P187" s="173">
        <v>0</v>
      </c>
      <c r="Q187" s="173">
        <f>ROUND(E187*P187,2)</f>
        <v>0</v>
      </c>
      <c r="R187" s="175" t="s">
        <v>407</v>
      </c>
      <c r="S187" s="175" t="s">
        <v>207</v>
      </c>
      <c r="T187" s="176" t="s">
        <v>207</v>
      </c>
      <c r="U187" s="160">
        <v>0</v>
      </c>
      <c r="V187" s="160">
        <f>ROUND(E187*U187,2)</f>
        <v>0</v>
      </c>
      <c r="W187" s="160"/>
      <c r="X187" s="160" t="s">
        <v>408</v>
      </c>
      <c r="Y187" s="160" t="s">
        <v>198</v>
      </c>
      <c r="Z187" s="149"/>
      <c r="AA187" s="149"/>
      <c r="AB187" s="149"/>
      <c r="AC187" s="149"/>
      <c r="AD187" s="149"/>
      <c r="AE187" s="149"/>
      <c r="AF187" s="149"/>
      <c r="AG187" s="149" t="s">
        <v>409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x14ac:dyDescent="0.2">
      <c r="A188" s="156"/>
      <c r="B188" s="157"/>
      <c r="C188" s="192" t="s">
        <v>588</v>
      </c>
      <c r="D188" s="183"/>
      <c r="E188" s="184">
        <v>1</v>
      </c>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233</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ht="22.5" outlineLevel="1" x14ac:dyDescent="0.2">
      <c r="A189" s="170">
        <v>36</v>
      </c>
      <c r="B189" s="171" t="s">
        <v>593</v>
      </c>
      <c r="C189" s="179" t="s">
        <v>594</v>
      </c>
      <c r="D189" s="172" t="s">
        <v>423</v>
      </c>
      <c r="E189" s="173">
        <v>1</v>
      </c>
      <c r="F189" s="174"/>
      <c r="G189" s="175">
        <f>ROUND(E189*F189,2)</f>
        <v>0</v>
      </c>
      <c r="H189" s="174"/>
      <c r="I189" s="175">
        <f>ROUND(E189*H189,2)</f>
        <v>0</v>
      </c>
      <c r="J189" s="174"/>
      <c r="K189" s="175">
        <f>ROUND(E189*J189,2)</f>
        <v>0</v>
      </c>
      <c r="L189" s="175">
        <v>21</v>
      </c>
      <c r="M189" s="175">
        <f>G189*(1+L189/100)</f>
        <v>0</v>
      </c>
      <c r="N189" s="173">
        <v>1.6899999999999998E-2</v>
      </c>
      <c r="O189" s="173">
        <f>ROUND(E189*N189,2)</f>
        <v>0.02</v>
      </c>
      <c r="P189" s="173">
        <v>0</v>
      </c>
      <c r="Q189" s="173">
        <f>ROUND(E189*P189,2)</f>
        <v>0</v>
      </c>
      <c r="R189" s="175" t="s">
        <v>407</v>
      </c>
      <c r="S189" s="175" t="s">
        <v>207</v>
      </c>
      <c r="T189" s="176" t="s">
        <v>207</v>
      </c>
      <c r="U189" s="160">
        <v>0</v>
      </c>
      <c r="V189" s="160">
        <f>ROUND(E189*U189,2)</f>
        <v>0</v>
      </c>
      <c r="W189" s="160"/>
      <c r="X189" s="160" t="s">
        <v>408</v>
      </c>
      <c r="Y189" s="160" t="s">
        <v>198</v>
      </c>
      <c r="Z189" s="149"/>
      <c r="AA189" s="149"/>
      <c r="AB189" s="149"/>
      <c r="AC189" s="149"/>
      <c r="AD189" s="149"/>
      <c r="AE189" s="149"/>
      <c r="AF189" s="149"/>
      <c r="AG189" s="149" t="s">
        <v>409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x14ac:dyDescent="0.2">
      <c r="A190" s="156"/>
      <c r="B190" s="157"/>
      <c r="C190" s="192" t="s">
        <v>581</v>
      </c>
      <c r="D190" s="183"/>
      <c r="E190" s="184">
        <v>1</v>
      </c>
      <c r="F190" s="160"/>
      <c r="G190" s="160"/>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233</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1" x14ac:dyDescent="0.2">
      <c r="A191" s="170">
        <v>37</v>
      </c>
      <c r="B191" s="171" t="s">
        <v>595</v>
      </c>
      <c r="C191" s="179" t="s">
        <v>596</v>
      </c>
      <c r="D191" s="172" t="s">
        <v>423</v>
      </c>
      <c r="E191" s="173">
        <v>1</v>
      </c>
      <c r="F191" s="174"/>
      <c r="G191" s="175">
        <f>ROUND(E191*F191,2)</f>
        <v>0</v>
      </c>
      <c r="H191" s="174"/>
      <c r="I191" s="175">
        <f>ROUND(E191*H191,2)</f>
        <v>0</v>
      </c>
      <c r="J191" s="174"/>
      <c r="K191" s="175">
        <f>ROUND(E191*J191,2)</f>
        <v>0</v>
      </c>
      <c r="L191" s="175">
        <v>21</v>
      </c>
      <c r="M191" s="175">
        <f>G191*(1+L191/100)</f>
        <v>0</v>
      </c>
      <c r="N191" s="173">
        <v>1.23E-2</v>
      </c>
      <c r="O191" s="173">
        <f>ROUND(E191*N191,2)</f>
        <v>0.01</v>
      </c>
      <c r="P191" s="173">
        <v>0</v>
      </c>
      <c r="Q191" s="173">
        <f>ROUND(E191*P191,2)</f>
        <v>0</v>
      </c>
      <c r="R191" s="175" t="s">
        <v>407</v>
      </c>
      <c r="S191" s="175" t="s">
        <v>207</v>
      </c>
      <c r="T191" s="176" t="s">
        <v>207</v>
      </c>
      <c r="U191" s="160">
        <v>0</v>
      </c>
      <c r="V191" s="160">
        <f>ROUND(E191*U191,2)</f>
        <v>0</v>
      </c>
      <c r="W191" s="160"/>
      <c r="X191" s="160" t="s">
        <v>408</v>
      </c>
      <c r="Y191" s="160" t="s">
        <v>198</v>
      </c>
      <c r="Z191" s="149"/>
      <c r="AA191" s="149"/>
      <c r="AB191" s="149"/>
      <c r="AC191" s="149"/>
      <c r="AD191" s="149"/>
      <c r="AE191" s="149"/>
      <c r="AF191" s="149"/>
      <c r="AG191" s="149" t="s">
        <v>409</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192" t="s">
        <v>576</v>
      </c>
      <c r="D192" s="183"/>
      <c r="E192" s="184">
        <v>1</v>
      </c>
      <c r="F192" s="160"/>
      <c r="G192" s="160"/>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233</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ht="22.5" outlineLevel="1" x14ac:dyDescent="0.2">
      <c r="A193" s="170">
        <v>38</v>
      </c>
      <c r="B193" s="171" t="s">
        <v>597</v>
      </c>
      <c r="C193" s="179" t="s">
        <v>598</v>
      </c>
      <c r="D193" s="172" t="s">
        <v>423</v>
      </c>
      <c r="E193" s="173">
        <v>2</v>
      </c>
      <c r="F193" s="174"/>
      <c r="G193" s="175">
        <f>ROUND(E193*F193,2)</f>
        <v>0</v>
      </c>
      <c r="H193" s="174"/>
      <c r="I193" s="175">
        <f>ROUND(E193*H193,2)</f>
        <v>0</v>
      </c>
      <c r="J193" s="174"/>
      <c r="K193" s="175">
        <f>ROUND(E193*J193,2)</f>
        <v>0</v>
      </c>
      <c r="L193" s="175">
        <v>21</v>
      </c>
      <c r="M193" s="175">
        <f>G193*(1+L193/100)</f>
        <v>0</v>
      </c>
      <c r="N193" s="173">
        <v>1.52E-2</v>
      </c>
      <c r="O193" s="173">
        <f>ROUND(E193*N193,2)</f>
        <v>0.03</v>
      </c>
      <c r="P193" s="173">
        <v>0</v>
      </c>
      <c r="Q193" s="173">
        <f>ROUND(E193*P193,2)</f>
        <v>0</v>
      </c>
      <c r="R193" s="175" t="s">
        <v>407</v>
      </c>
      <c r="S193" s="175" t="s">
        <v>207</v>
      </c>
      <c r="T193" s="176" t="s">
        <v>207</v>
      </c>
      <c r="U193" s="160">
        <v>0</v>
      </c>
      <c r="V193" s="160">
        <f>ROUND(E193*U193,2)</f>
        <v>0</v>
      </c>
      <c r="W193" s="160"/>
      <c r="X193" s="160" t="s">
        <v>408</v>
      </c>
      <c r="Y193" s="160" t="s">
        <v>198</v>
      </c>
      <c r="Z193" s="149"/>
      <c r="AA193" s="149"/>
      <c r="AB193" s="149"/>
      <c r="AC193" s="149"/>
      <c r="AD193" s="149"/>
      <c r="AE193" s="149"/>
      <c r="AF193" s="149"/>
      <c r="AG193" s="149" t="s">
        <v>409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x14ac:dyDescent="0.2">
      <c r="A194" s="156"/>
      <c r="B194" s="157"/>
      <c r="C194" s="192" t="s">
        <v>584</v>
      </c>
      <c r="D194" s="183"/>
      <c r="E194" s="184">
        <v>1</v>
      </c>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233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2" t="s">
        <v>577</v>
      </c>
      <c r="D195" s="183"/>
      <c r="E195" s="184">
        <v>1</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233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2.5" outlineLevel="1" x14ac:dyDescent="0.2">
      <c r="A196" s="170">
        <v>39</v>
      </c>
      <c r="B196" s="171" t="s">
        <v>599</v>
      </c>
      <c r="C196" s="179" t="s">
        <v>600</v>
      </c>
      <c r="D196" s="172" t="s">
        <v>423</v>
      </c>
      <c r="E196" s="173">
        <v>9</v>
      </c>
      <c r="F196" s="174"/>
      <c r="G196" s="175">
        <f>ROUND(E196*F196,2)</f>
        <v>0</v>
      </c>
      <c r="H196" s="174"/>
      <c r="I196" s="175">
        <f>ROUND(E196*H196,2)</f>
        <v>0</v>
      </c>
      <c r="J196" s="174"/>
      <c r="K196" s="175">
        <f>ROUND(E196*J196,2)</f>
        <v>0</v>
      </c>
      <c r="L196" s="175">
        <v>21</v>
      </c>
      <c r="M196" s="175">
        <f>G196*(1+L196/100)</f>
        <v>0</v>
      </c>
      <c r="N196" s="173">
        <v>1.55E-2</v>
      </c>
      <c r="O196" s="173">
        <f>ROUND(E196*N196,2)</f>
        <v>0.14000000000000001</v>
      </c>
      <c r="P196" s="173">
        <v>0</v>
      </c>
      <c r="Q196" s="173">
        <f>ROUND(E196*P196,2)</f>
        <v>0</v>
      </c>
      <c r="R196" s="175" t="s">
        <v>407</v>
      </c>
      <c r="S196" s="175" t="s">
        <v>207</v>
      </c>
      <c r="T196" s="176" t="s">
        <v>207</v>
      </c>
      <c r="U196" s="160">
        <v>0</v>
      </c>
      <c r="V196" s="160">
        <f>ROUND(E196*U196,2)</f>
        <v>0</v>
      </c>
      <c r="W196" s="160"/>
      <c r="X196" s="160" t="s">
        <v>408</v>
      </c>
      <c r="Y196" s="160" t="s">
        <v>198</v>
      </c>
      <c r="Z196" s="149"/>
      <c r="AA196" s="149"/>
      <c r="AB196" s="149"/>
      <c r="AC196" s="149"/>
      <c r="AD196" s="149"/>
      <c r="AE196" s="149"/>
      <c r="AF196" s="149"/>
      <c r="AG196" s="149" t="s">
        <v>409</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192" t="s">
        <v>575</v>
      </c>
      <c r="D197" s="183"/>
      <c r="E197" s="184">
        <v>6</v>
      </c>
      <c r="F197" s="160"/>
      <c r="G197" s="160"/>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233</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192" t="s">
        <v>432</v>
      </c>
      <c r="D198" s="183"/>
      <c r="E198" s="184">
        <v>3</v>
      </c>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233</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x14ac:dyDescent="0.2">
      <c r="A199" s="163" t="s">
        <v>190</v>
      </c>
      <c r="B199" s="164" t="s">
        <v>112</v>
      </c>
      <c r="C199" s="178" t="s">
        <v>113</v>
      </c>
      <c r="D199" s="165"/>
      <c r="E199" s="166"/>
      <c r="F199" s="167"/>
      <c r="G199" s="167">
        <f>SUMIF(AG200:AG213,"&lt;&gt;NOR",G200:G213)</f>
        <v>0</v>
      </c>
      <c r="H199" s="167"/>
      <c r="I199" s="167">
        <f>SUM(I200:I213)</f>
        <v>0</v>
      </c>
      <c r="J199" s="167"/>
      <c r="K199" s="167">
        <f>SUM(K200:K213)</f>
        <v>0</v>
      </c>
      <c r="L199" s="167"/>
      <c r="M199" s="167">
        <f>SUM(M200:M213)</f>
        <v>0</v>
      </c>
      <c r="N199" s="166"/>
      <c r="O199" s="166">
        <f>SUM(O200:O213)</f>
        <v>0.87</v>
      </c>
      <c r="P199" s="166"/>
      <c r="Q199" s="166">
        <f>SUM(Q200:Q213)</f>
        <v>0</v>
      </c>
      <c r="R199" s="167"/>
      <c r="S199" s="167"/>
      <c r="T199" s="168"/>
      <c r="U199" s="162"/>
      <c r="V199" s="162">
        <f>SUM(V200:V213)</f>
        <v>127.93</v>
      </c>
      <c r="W199" s="162"/>
      <c r="X199" s="162"/>
      <c r="Y199" s="162"/>
      <c r="AG199" t="s">
        <v>191</v>
      </c>
    </row>
    <row r="200" spans="1:60" outlineLevel="1" x14ac:dyDescent="0.2">
      <c r="A200" s="170">
        <v>40</v>
      </c>
      <c r="B200" s="171" t="s">
        <v>272</v>
      </c>
      <c r="C200" s="179" t="s">
        <v>273</v>
      </c>
      <c r="D200" s="172" t="s">
        <v>236</v>
      </c>
      <c r="E200" s="173">
        <v>722.79</v>
      </c>
      <c r="F200" s="174"/>
      <c r="G200" s="175">
        <f>ROUND(E200*F200,2)</f>
        <v>0</v>
      </c>
      <c r="H200" s="174"/>
      <c r="I200" s="175">
        <f>ROUND(E200*H200,2)</f>
        <v>0</v>
      </c>
      <c r="J200" s="174"/>
      <c r="K200" s="175">
        <f>ROUND(E200*J200,2)</f>
        <v>0</v>
      </c>
      <c r="L200" s="175">
        <v>21</v>
      </c>
      <c r="M200" s="175">
        <f>G200*(1+L200/100)</f>
        <v>0</v>
      </c>
      <c r="N200" s="173">
        <v>1.2099999999999999E-3</v>
      </c>
      <c r="O200" s="173">
        <f>ROUND(E200*N200,2)</f>
        <v>0.87</v>
      </c>
      <c r="P200" s="173">
        <v>0</v>
      </c>
      <c r="Q200" s="173">
        <f>ROUND(E200*P200,2)</f>
        <v>0</v>
      </c>
      <c r="R200" s="175" t="s">
        <v>274</v>
      </c>
      <c r="S200" s="175" t="s">
        <v>207</v>
      </c>
      <c r="T200" s="176" t="s">
        <v>207</v>
      </c>
      <c r="U200" s="160">
        <v>0.17699999999999999</v>
      </c>
      <c r="V200" s="160">
        <f>ROUND(E200*U200,2)</f>
        <v>127.93</v>
      </c>
      <c r="W200" s="160"/>
      <c r="X200" s="160" t="s">
        <v>230</v>
      </c>
      <c r="Y200" s="160" t="s">
        <v>472</v>
      </c>
      <c r="Z200" s="149"/>
      <c r="AA200" s="149"/>
      <c r="AB200" s="149"/>
      <c r="AC200" s="149"/>
      <c r="AD200" s="149"/>
      <c r="AE200" s="149"/>
      <c r="AF200" s="149"/>
      <c r="AG200" s="149" t="s">
        <v>231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192" t="s">
        <v>601</v>
      </c>
      <c r="D201" s="183"/>
      <c r="E201" s="184">
        <v>59.03</v>
      </c>
      <c r="F201" s="160"/>
      <c r="G201" s="160"/>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233</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192" t="s">
        <v>602</v>
      </c>
      <c r="D202" s="183"/>
      <c r="E202" s="184">
        <v>59.03</v>
      </c>
      <c r="F202" s="160"/>
      <c r="G202" s="160"/>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233</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92" t="s">
        <v>603</v>
      </c>
      <c r="D203" s="183"/>
      <c r="E203" s="184">
        <v>59.03</v>
      </c>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233</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2" t="s">
        <v>604</v>
      </c>
      <c r="D204" s="183"/>
      <c r="E204" s="184">
        <v>59.03</v>
      </c>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233</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2" t="s">
        <v>605</v>
      </c>
      <c r="D205" s="183"/>
      <c r="E205" s="184">
        <v>20.2</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233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2" t="s">
        <v>606</v>
      </c>
      <c r="D206" s="183"/>
      <c r="E206" s="184">
        <v>24.09</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233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2" t="s">
        <v>607</v>
      </c>
      <c r="D207" s="183"/>
      <c r="E207" s="184">
        <v>60.09</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233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2" t="s">
        <v>608</v>
      </c>
      <c r="D208" s="183"/>
      <c r="E208" s="184">
        <v>57.85</v>
      </c>
      <c r="F208" s="160"/>
      <c r="G208" s="160"/>
      <c r="H208" s="160"/>
      <c r="I208" s="160"/>
      <c r="J208" s="160"/>
      <c r="K208" s="160"/>
      <c r="L208" s="160"/>
      <c r="M208" s="160"/>
      <c r="N208" s="159"/>
      <c r="O208" s="159"/>
      <c r="P208" s="159"/>
      <c r="Q208" s="159"/>
      <c r="R208" s="160"/>
      <c r="S208" s="160"/>
      <c r="T208" s="160"/>
      <c r="U208" s="160"/>
      <c r="V208" s="160"/>
      <c r="W208" s="160"/>
      <c r="X208" s="160"/>
      <c r="Y208" s="160"/>
      <c r="Z208" s="149"/>
      <c r="AA208" s="149"/>
      <c r="AB208" s="149"/>
      <c r="AC208" s="149"/>
      <c r="AD208" s="149"/>
      <c r="AE208" s="149"/>
      <c r="AF208" s="149"/>
      <c r="AG208" s="149" t="s">
        <v>233</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2" t="s">
        <v>609</v>
      </c>
      <c r="D209" s="183"/>
      <c r="E209" s="184">
        <v>34.42</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233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x14ac:dyDescent="0.2">
      <c r="A210" s="156"/>
      <c r="B210" s="157"/>
      <c r="C210" s="192" t="s">
        <v>610</v>
      </c>
      <c r="D210" s="183"/>
      <c r="E210" s="184">
        <v>31.75</v>
      </c>
      <c r="F210" s="160"/>
      <c r="G210" s="160"/>
      <c r="H210" s="160"/>
      <c r="I210" s="160"/>
      <c r="J210" s="160"/>
      <c r="K210" s="160"/>
      <c r="L210" s="160"/>
      <c r="M210" s="160"/>
      <c r="N210" s="159"/>
      <c r="O210" s="159"/>
      <c r="P210" s="159"/>
      <c r="Q210" s="159"/>
      <c r="R210" s="160"/>
      <c r="S210" s="160"/>
      <c r="T210" s="160"/>
      <c r="U210" s="160"/>
      <c r="V210" s="160"/>
      <c r="W210" s="160"/>
      <c r="X210" s="160"/>
      <c r="Y210" s="160"/>
      <c r="Z210" s="149"/>
      <c r="AA210" s="149"/>
      <c r="AB210" s="149"/>
      <c r="AC210" s="149"/>
      <c r="AD210" s="149"/>
      <c r="AE210" s="149"/>
      <c r="AF210" s="149"/>
      <c r="AG210" s="149" t="s">
        <v>233</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x14ac:dyDescent="0.2">
      <c r="A211" s="156"/>
      <c r="B211" s="157"/>
      <c r="C211" s="192" t="s">
        <v>611</v>
      </c>
      <c r="D211" s="183"/>
      <c r="E211" s="184">
        <v>18.2</v>
      </c>
      <c r="F211" s="160"/>
      <c r="G211" s="160"/>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233</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x14ac:dyDescent="0.2">
      <c r="A212" s="156"/>
      <c r="B212" s="157"/>
      <c r="C212" s="192" t="s">
        <v>612</v>
      </c>
      <c r="D212" s="183"/>
      <c r="E212" s="184">
        <v>15.2</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233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2" t="s">
        <v>613</v>
      </c>
      <c r="D213" s="183"/>
      <c r="E213" s="184">
        <v>224.87</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233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x14ac:dyDescent="0.2">
      <c r="A214" s="163" t="s">
        <v>190</v>
      </c>
      <c r="B214" s="164" t="s">
        <v>114</v>
      </c>
      <c r="C214" s="178" t="s">
        <v>115</v>
      </c>
      <c r="D214" s="165"/>
      <c r="E214" s="166"/>
      <c r="F214" s="167"/>
      <c r="G214" s="167">
        <f>SUMIF(AG215:AG256,"&lt;&gt;NOR",G215:G256)</f>
        <v>0</v>
      </c>
      <c r="H214" s="167"/>
      <c r="I214" s="167">
        <f>SUM(I215:I256)</f>
        <v>0</v>
      </c>
      <c r="J214" s="167"/>
      <c r="K214" s="167">
        <f>SUM(K215:K256)</f>
        <v>0</v>
      </c>
      <c r="L214" s="167"/>
      <c r="M214" s="167">
        <f>SUM(M215:M256)</f>
        <v>0</v>
      </c>
      <c r="N214" s="166"/>
      <c r="O214" s="166">
        <f>SUM(O215:O256)</f>
        <v>0.04</v>
      </c>
      <c r="P214" s="166"/>
      <c r="Q214" s="166">
        <f>SUM(Q215:Q256)</f>
        <v>0</v>
      </c>
      <c r="R214" s="167"/>
      <c r="S214" s="167"/>
      <c r="T214" s="168"/>
      <c r="U214" s="162"/>
      <c r="V214" s="162">
        <f>SUM(V215:V256)</f>
        <v>279.18</v>
      </c>
      <c r="W214" s="162"/>
      <c r="X214" s="162"/>
      <c r="Y214" s="162"/>
      <c r="AG214" t="s">
        <v>191</v>
      </c>
    </row>
    <row r="215" spans="1:60" ht="56.25" outlineLevel="1" x14ac:dyDescent="0.2">
      <c r="A215" s="170">
        <v>41</v>
      </c>
      <c r="B215" s="171" t="s">
        <v>275</v>
      </c>
      <c r="C215" s="179" t="s">
        <v>276</v>
      </c>
      <c r="D215" s="172" t="s">
        <v>236</v>
      </c>
      <c r="E215" s="173">
        <v>903.18</v>
      </c>
      <c r="F215" s="174"/>
      <c r="G215" s="175">
        <f>ROUND(E215*F215,2)</f>
        <v>0</v>
      </c>
      <c r="H215" s="174"/>
      <c r="I215" s="175">
        <f>ROUND(E215*H215,2)</f>
        <v>0</v>
      </c>
      <c r="J215" s="174"/>
      <c r="K215" s="175">
        <f>ROUND(E215*J215,2)</f>
        <v>0</v>
      </c>
      <c r="L215" s="175">
        <v>21</v>
      </c>
      <c r="M215" s="175">
        <f>G215*(1+L215/100)</f>
        <v>0</v>
      </c>
      <c r="N215" s="173">
        <v>4.0000000000000003E-5</v>
      </c>
      <c r="O215" s="173">
        <f>ROUND(E215*N215,2)</f>
        <v>0.04</v>
      </c>
      <c r="P215" s="173">
        <v>0</v>
      </c>
      <c r="Q215" s="173">
        <f>ROUND(E215*P215,2)</f>
        <v>0</v>
      </c>
      <c r="R215" s="175" t="s">
        <v>229</v>
      </c>
      <c r="S215" s="175" t="s">
        <v>207</v>
      </c>
      <c r="T215" s="176" t="s">
        <v>207</v>
      </c>
      <c r="U215" s="160">
        <v>0.308</v>
      </c>
      <c r="V215" s="160">
        <f>ROUND(E215*U215,2)</f>
        <v>278.18</v>
      </c>
      <c r="W215" s="160"/>
      <c r="X215" s="160" t="s">
        <v>230</v>
      </c>
      <c r="Y215" s="160" t="s">
        <v>198</v>
      </c>
      <c r="Z215" s="149"/>
      <c r="AA215" s="149"/>
      <c r="AB215" s="149"/>
      <c r="AC215" s="149"/>
      <c r="AD215" s="149"/>
      <c r="AE215" s="149"/>
      <c r="AF215" s="149"/>
      <c r="AG215" s="149" t="s">
        <v>231</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192" t="s">
        <v>614</v>
      </c>
      <c r="D216" s="183"/>
      <c r="E216" s="184">
        <v>60.35</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233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2" t="s">
        <v>615</v>
      </c>
      <c r="D217" s="183"/>
      <c r="E217" s="184">
        <v>60.35</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233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2" t="s">
        <v>616</v>
      </c>
      <c r="D218" s="183"/>
      <c r="E218" s="184">
        <v>59.69</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233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192" t="s">
        <v>601</v>
      </c>
      <c r="D219" s="183"/>
      <c r="E219" s="184">
        <v>59.03</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233</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
      <c r="A220" s="156"/>
      <c r="B220" s="157"/>
      <c r="C220" s="192" t="s">
        <v>602</v>
      </c>
      <c r="D220" s="183"/>
      <c r="E220" s="184">
        <v>59.03</v>
      </c>
      <c r="F220" s="160"/>
      <c r="G220" s="160"/>
      <c r="H220" s="160"/>
      <c r="I220" s="160"/>
      <c r="J220" s="160"/>
      <c r="K220" s="160"/>
      <c r="L220" s="160"/>
      <c r="M220" s="160"/>
      <c r="N220" s="159"/>
      <c r="O220" s="159"/>
      <c r="P220" s="159"/>
      <c r="Q220" s="159"/>
      <c r="R220" s="160"/>
      <c r="S220" s="160"/>
      <c r="T220" s="160"/>
      <c r="U220" s="160"/>
      <c r="V220" s="160"/>
      <c r="W220" s="160"/>
      <c r="X220" s="160"/>
      <c r="Y220" s="160"/>
      <c r="Z220" s="149"/>
      <c r="AA220" s="149"/>
      <c r="AB220" s="149"/>
      <c r="AC220" s="149"/>
      <c r="AD220" s="149"/>
      <c r="AE220" s="149"/>
      <c r="AF220" s="149"/>
      <c r="AG220" s="149" t="s">
        <v>233</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
      <c r="A221" s="156"/>
      <c r="B221" s="157"/>
      <c r="C221" s="192" t="s">
        <v>603</v>
      </c>
      <c r="D221" s="183"/>
      <c r="E221" s="184">
        <v>59.03</v>
      </c>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233</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92" t="s">
        <v>604</v>
      </c>
      <c r="D222" s="183"/>
      <c r="E222" s="184">
        <v>59.03</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233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2" t="s">
        <v>605</v>
      </c>
      <c r="D223" s="183"/>
      <c r="E223" s="184">
        <v>20.2</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233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2" t="s">
        <v>606</v>
      </c>
      <c r="D224" s="183"/>
      <c r="E224" s="184">
        <v>24.09</v>
      </c>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233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2" t="s">
        <v>607</v>
      </c>
      <c r="D225" s="183"/>
      <c r="E225" s="184">
        <v>60.09</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233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92" t="s">
        <v>608</v>
      </c>
      <c r="D226" s="183"/>
      <c r="E226" s="184">
        <v>57.85</v>
      </c>
      <c r="F226" s="160"/>
      <c r="G226" s="160"/>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233</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
      <c r="A227" s="156"/>
      <c r="B227" s="157"/>
      <c r="C227" s="192" t="s">
        <v>609</v>
      </c>
      <c r="D227" s="183"/>
      <c r="E227" s="184">
        <v>34.42</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233</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92" t="s">
        <v>610</v>
      </c>
      <c r="D228" s="183"/>
      <c r="E228" s="184">
        <v>31.75</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233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2" t="s">
        <v>611</v>
      </c>
      <c r="D229" s="183"/>
      <c r="E229" s="184">
        <v>18.2</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233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2" t="s">
        <v>612</v>
      </c>
      <c r="D230" s="183"/>
      <c r="E230" s="184">
        <v>15.2</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233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2" t="s">
        <v>613</v>
      </c>
      <c r="D231" s="183"/>
      <c r="E231" s="184">
        <v>224.87</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233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70">
        <v>42</v>
      </c>
      <c r="B232" s="171" t="s">
        <v>617</v>
      </c>
      <c r="C232" s="179" t="s">
        <v>618</v>
      </c>
      <c r="D232" s="172" t="s">
        <v>423</v>
      </c>
      <c r="E232" s="173">
        <v>4</v>
      </c>
      <c r="F232" s="174"/>
      <c r="G232" s="175">
        <f>ROUND(E232*F232,2)</f>
        <v>0</v>
      </c>
      <c r="H232" s="174"/>
      <c r="I232" s="175">
        <f>ROUND(E232*H232,2)</f>
        <v>0</v>
      </c>
      <c r="J232" s="174"/>
      <c r="K232" s="175">
        <f>ROUND(E232*J232,2)</f>
        <v>0</v>
      </c>
      <c r="L232" s="175">
        <v>21</v>
      </c>
      <c r="M232" s="175">
        <f>G232*(1+L232/100)</f>
        <v>0</v>
      </c>
      <c r="N232" s="173">
        <v>4.0000000000000003E-5</v>
      </c>
      <c r="O232" s="173">
        <f>ROUND(E232*N232,2)</f>
        <v>0</v>
      </c>
      <c r="P232" s="173">
        <v>0</v>
      </c>
      <c r="Q232" s="173">
        <f>ROUND(E232*P232,2)</f>
        <v>0</v>
      </c>
      <c r="R232" s="175" t="s">
        <v>229</v>
      </c>
      <c r="S232" s="175" t="s">
        <v>207</v>
      </c>
      <c r="T232" s="176" t="s">
        <v>207</v>
      </c>
      <c r="U232" s="160">
        <v>0.25</v>
      </c>
      <c r="V232" s="160">
        <f>ROUND(E232*U232,2)</f>
        <v>1</v>
      </c>
      <c r="W232" s="160"/>
      <c r="X232" s="160" t="s">
        <v>230</v>
      </c>
      <c r="Y232" s="160" t="s">
        <v>198</v>
      </c>
      <c r="Z232" s="149"/>
      <c r="AA232" s="149"/>
      <c r="AB232" s="149"/>
      <c r="AC232" s="149"/>
      <c r="AD232" s="149"/>
      <c r="AE232" s="149"/>
      <c r="AF232" s="149"/>
      <c r="AG232" s="149" t="s">
        <v>231</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x14ac:dyDescent="0.2">
      <c r="A233" s="156"/>
      <c r="B233" s="157"/>
      <c r="C233" s="192" t="s">
        <v>619</v>
      </c>
      <c r="D233" s="183"/>
      <c r="E233" s="184">
        <v>4</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233</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2.5" outlineLevel="1" x14ac:dyDescent="0.2">
      <c r="A234" s="170">
        <v>43</v>
      </c>
      <c r="B234" s="171" t="s">
        <v>620</v>
      </c>
      <c r="C234" s="179" t="s">
        <v>621</v>
      </c>
      <c r="D234" s="172" t="s">
        <v>236</v>
      </c>
      <c r="E234" s="173">
        <v>59.3</v>
      </c>
      <c r="F234" s="174"/>
      <c r="G234" s="175">
        <f>ROUND(E234*F234,2)</f>
        <v>0</v>
      </c>
      <c r="H234" s="174"/>
      <c r="I234" s="175">
        <f>ROUND(E234*H234,2)</f>
        <v>0</v>
      </c>
      <c r="J234" s="174"/>
      <c r="K234" s="175">
        <f>ROUND(E234*J234,2)</f>
        <v>0</v>
      </c>
      <c r="L234" s="175">
        <v>21</v>
      </c>
      <c r="M234" s="175">
        <f>G234*(1+L234/100)</f>
        <v>0</v>
      </c>
      <c r="N234" s="173">
        <v>0</v>
      </c>
      <c r="O234" s="173">
        <f>ROUND(E234*N234,2)</f>
        <v>0</v>
      </c>
      <c r="P234" s="173">
        <v>0</v>
      </c>
      <c r="Q234" s="173">
        <f>ROUND(E234*P234,2)</f>
        <v>0</v>
      </c>
      <c r="R234" s="175"/>
      <c r="S234" s="175" t="s">
        <v>195</v>
      </c>
      <c r="T234" s="176" t="s">
        <v>196</v>
      </c>
      <c r="U234" s="160">
        <v>0</v>
      </c>
      <c r="V234" s="160">
        <f>ROUND(E234*U234,2)</f>
        <v>0</v>
      </c>
      <c r="W234" s="160"/>
      <c r="X234" s="160" t="s">
        <v>230</v>
      </c>
      <c r="Y234" s="160" t="s">
        <v>198</v>
      </c>
      <c r="Z234" s="149"/>
      <c r="AA234" s="149"/>
      <c r="AB234" s="149"/>
      <c r="AC234" s="149"/>
      <c r="AD234" s="149"/>
      <c r="AE234" s="149"/>
      <c r="AF234" s="149"/>
      <c r="AG234" s="149" t="s">
        <v>231</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x14ac:dyDescent="0.2">
      <c r="A235" s="156"/>
      <c r="B235" s="157"/>
      <c r="C235" s="192" t="s">
        <v>622</v>
      </c>
      <c r="D235" s="183"/>
      <c r="E235" s="184">
        <v>59.3</v>
      </c>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233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70">
        <v>44</v>
      </c>
      <c r="B236" s="171" t="s">
        <v>623</v>
      </c>
      <c r="C236" s="179" t="s">
        <v>624</v>
      </c>
      <c r="D236" s="172" t="s">
        <v>236</v>
      </c>
      <c r="E236" s="173">
        <v>903.18</v>
      </c>
      <c r="F236" s="174"/>
      <c r="G236" s="175">
        <f>ROUND(E236*F236,2)</f>
        <v>0</v>
      </c>
      <c r="H236" s="174"/>
      <c r="I236" s="175">
        <f>ROUND(E236*H236,2)</f>
        <v>0</v>
      </c>
      <c r="J236" s="174"/>
      <c r="K236" s="175">
        <f>ROUND(E236*J236,2)</f>
        <v>0</v>
      </c>
      <c r="L236" s="175">
        <v>21</v>
      </c>
      <c r="M236" s="175">
        <f>G236*(1+L236/100)</f>
        <v>0</v>
      </c>
      <c r="N236" s="173">
        <v>0</v>
      </c>
      <c r="O236" s="173">
        <f>ROUND(E236*N236,2)</f>
        <v>0</v>
      </c>
      <c r="P236" s="173">
        <v>0</v>
      </c>
      <c r="Q236" s="173">
        <f>ROUND(E236*P236,2)</f>
        <v>0</v>
      </c>
      <c r="R236" s="175"/>
      <c r="S236" s="175" t="s">
        <v>195</v>
      </c>
      <c r="T236" s="176" t="s">
        <v>196</v>
      </c>
      <c r="U236" s="160">
        <v>0</v>
      </c>
      <c r="V236" s="160">
        <f>ROUND(E236*U236,2)</f>
        <v>0</v>
      </c>
      <c r="W236" s="160"/>
      <c r="X236" s="160" t="s">
        <v>230</v>
      </c>
      <c r="Y236" s="160" t="s">
        <v>198</v>
      </c>
      <c r="Z236" s="149"/>
      <c r="AA236" s="149"/>
      <c r="AB236" s="149"/>
      <c r="AC236" s="149"/>
      <c r="AD236" s="149"/>
      <c r="AE236" s="149"/>
      <c r="AF236" s="149"/>
      <c r="AG236" s="149" t="s">
        <v>231</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2" x14ac:dyDescent="0.2">
      <c r="A237" s="156"/>
      <c r="B237" s="157"/>
      <c r="C237" s="192" t="s">
        <v>614</v>
      </c>
      <c r="D237" s="183"/>
      <c r="E237" s="184">
        <v>60.35</v>
      </c>
      <c r="F237" s="160"/>
      <c r="G237" s="160"/>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233</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
      <c r="A238" s="156"/>
      <c r="B238" s="157"/>
      <c r="C238" s="192" t="s">
        <v>615</v>
      </c>
      <c r="D238" s="183"/>
      <c r="E238" s="184">
        <v>60.35</v>
      </c>
      <c r="F238" s="160"/>
      <c r="G238" s="160"/>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233</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2" t="s">
        <v>616</v>
      </c>
      <c r="D239" s="183"/>
      <c r="E239" s="184">
        <v>59.69</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233</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
      <c r="A240" s="156"/>
      <c r="B240" s="157"/>
      <c r="C240" s="192" t="s">
        <v>601</v>
      </c>
      <c r="D240" s="183"/>
      <c r="E240" s="184">
        <v>59.03</v>
      </c>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233</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192" t="s">
        <v>602</v>
      </c>
      <c r="D241" s="183"/>
      <c r="E241" s="184">
        <v>59.03</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233</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192" t="s">
        <v>603</v>
      </c>
      <c r="D242" s="183"/>
      <c r="E242" s="184">
        <v>59.03</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233</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192" t="s">
        <v>604</v>
      </c>
      <c r="D243" s="183"/>
      <c r="E243" s="184">
        <v>59.03</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233</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2" t="s">
        <v>605</v>
      </c>
      <c r="D244" s="183"/>
      <c r="E244" s="184">
        <v>20.2</v>
      </c>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233</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192" t="s">
        <v>606</v>
      </c>
      <c r="D245" s="183"/>
      <c r="E245" s="184">
        <v>24.09</v>
      </c>
      <c r="F245" s="160"/>
      <c r="G245" s="160"/>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233</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92" t="s">
        <v>607</v>
      </c>
      <c r="D246" s="183"/>
      <c r="E246" s="184">
        <v>60.09</v>
      </c>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233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2" t="s">
        <v>608</v>
      </c>
      <c r="D247" s="183"/>
      <c r="E247" s="184">
        <v>57.85</v>
      </c>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233</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2" t="s">
        <v>609</v>
      </c>
      <c r="D248" s="183"/>
      <c r="E248" s="184">
        <v>34.42</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233</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92" t="s">
        <v>610</v>
      </c>
      <c r="D249" s="183"/>
      <c r="E249" s="184">
        <v>31.75</v>
      </c>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233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2" t="s">
        <v>611</v>
      </c>
      <c r="D250" s="183"/>
      <c r="E250" s="184">
        <v>18.2</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233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x14ac:dyDescent="0.2">
      <c r="A251" s="156"/>
      <c r="B251" s="157"/>
      <c r="C251" s="192" t="s">
        <v>612</v>
      </c>
      <c r="D251" s="183"/>
      <c r="E251" s="184">
        <v>15.2</v>
      </c>
      <c r="F251" s="160"/>
      <c r="G251" s="160"/>
      <c r="H251" s="160"/>
      <c r="I251" s="160"/>
      <c r="J251" s="160"/>
      <c r="K251" s="160"/>
      <c r="L251" s="160"/>
      <c r="M251" s="160"/>
      <c r="N251" s="159"/>
      <c r="O251" s="159"/>
      <c r="P251" s="159"/>
      <c r="Q251" s="159"/>
      <c r="R251" s="160"/>
      <c r="S251" s="160"/>
      <c r="T251" s="160"/>
      <c r="U251" s="160"/>
      <c r="V251" s="160"/>
      <c r="W251" s="160"/>
      <c r="X251" s="160"/>
      <c r="Y251" s="160"/>
      <c r="Z251" s="149"/>
      <c r="AA251" s="149"/>
      <c r="AB251" s="149"/>
      <c r="AC251" s="149"/>
      <c r="AD251" s="149"/>
      <c r="AE251" s="149"/>
      <c r="AF251" s="149"/>
      <c r="AG251" s="149" t="s">
        <v>233</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192" t="s">
        <v>613</v>
      </c>
      <c r="D252" s="183"/>
      <c r="E252" s="184">
        <v>224.87</v>
      </c>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233</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70">
        <v>45</v>
      </c>
      <c r="B253" s="171" t="s">
        <v>625</v>
      </c>
      <c r="C253" s="179" t="s">
        <v>626</v>
      </c>
      <c r="D253" s="172" t="s">
        <v>627</v>
      </c>
      <c r="E253" s="173">
        <v>2</v>
      </c>
      <c r="F253" s="174"/>
      <c r="G253" s="175">
        <f>ROUND(E253*F253,2)</f>
        <v>0</v>
      </c>
      <c r="H253" s="174"/>
      <c r="I253" s="175">
        <f>ROUND(E253*H253,2)</f>
        <v>0</v>
      </c>
      <c r="J253" s="174"/>
      <c r="K253" s="175">
        <f>ROUND(E253*J253,2)</f>
        <v>0</v>
      </c>
      <c r="L253" s="175">
        <v>21</v>
      </c>
      <c r="M253" s="175">
        <f>G253*(1+L253/100)</f>
        <v>0</v>
      </c>
      <c r="N253" s="173">
        <v>0</v>
      </c>
      <c r="O253" s="173">
        <f>ROUND(E253*N253,2)</f>
        <v>0</v>
      </c>
      <c r="P253" s="173">
        <v>0</v>
      </c>
      <c r="Q253" s="173">
        <f>ROUND(E253*P253,2)</f>
        <v>0</v>
      </c>
      <c r="R253" s="175"/>
      <c r="S253" s="175" t="s">
        <v>195</v>
      </c>
      <c r="T253" s="176" t="s">
        <v>196</v>
      </c>
      <c r="U253" s="160">
        <v>0</v>
      </c>
      <c r="V253" s="160">
        <f>ROUND(E253*U253,2)</f>
        <v>0</v>
      </c>
      <c r="W253" s="160"/>
      <c r="X253" s="160" t="s">
        <v>230</v>
      </c>
      <c r="Y253" s="160" t="s">
        <v>198</v>
      </c>
      <c r="Z253" s="149"/>
      <c r="AA253" s="149"/>
      <c r="AB253" s="149"/>
      <c r="AC253" s="149"/>
      <c r="AD253" s="149"/>
      <c r="AE253" s="149"/>
      <c r="AF253" s="149"/>
      <c r="AG253" s="149" t="s">
        <v>231</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2" x14ac:dyDescent="0.2">
      <c r="A254" s="156"/>
      <c r="B254" s="157"/>
      <c r="C254" s="192" t="s">
        <v>628</v>
      </c>
      <c r="D254" s="183"/>
      <c r="E254" s="184">
        <v>1</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233</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192" t="s">
        <v>629</v>
      </c>
      <c r="D255" s="183"/>
      <c r="E255" s="184">
        <v>1</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233</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85">
        <v>46</v>
      </c>
      <c r="B256" s="186" t="s">
        <v>630</v>
      </c>
      <c r="C256" s="193" t="s">
        <v>631</v>
      </c>
      <c r="D256" s="187" t="s">
        <v>423</v>
      </c>
      <c r="E256" s="188">
        <v>4</v>
      </c>
      <c r="F256" s="189"/>
      <c r="G256" s="190">
        <f>ROUND(E256*F256,2)</f>
        <v>0</v>
      </c>
      <c r="H256" s="189"/>
      <c r="I256" s="190">
        <f>ROUND(E256*H256,2)</f>
        <v>0</v>
      </c>
      <c r="J256" s="189"/>
      <c r="K256" s="190">
        <f>ROUND(E256*J256,2)</f>
        <v>0</v>
      </c>
      <c r="L256" s="190">
        <v>21</v>
      </c>
      <c r="M256" s="190">
        <f>G256*(1+L256/100)</f>
        <v>0</v>
      </c>
      <c r="N256" s="188">
        <v>2.0000000000000002E-5</v>
      </c>
      <c r="O256" s="188">
        <f>ROUND(E256*N256,2)</f>
        <v>0</v>
      </c>
      <c r="P256" s="188">
        <v>0</v>
      </c>
      <c r="Q256" s="188">
        <f>ROUND(E256*P256,2)</f>
        <v>0</v>
      </c>
      <c r="R256" s="190" t="s">
        <v>407</v>
      </c>
      <c r="S256" s="190" t="s">
        <v>207</v>
      </c>
      <c r="T256" s="191" t="s">
        <v>207</v>
      </c>
      <c r="U256" s="160">
        <v>0</v>
      </c>
      <c r="V256" s="160">
        <f>ROUND(E256*U256,2)</f>
        <v>0</v>
      </c>
      <c r="W256" s="160"/>
      <c r="X256" s="160" t="s">
        <v>408</v>
      </c>
      <c r="Y256" s="160" t="s">
        <v>198</v>
      </c>
      <c r="Z256" s="149"/>
      <c r="AA256" s="149"/>
      <c r="AB256" s="149"/>
      <c r="AC256" s="149"/>
      <c r="AD256" s="149"/>
      <c r="AE256" s="149"/>
      <c r="AF256" s="149"/>
      <c r="AG256" s="149" t="s">
        <v>409</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x14ac:dyDescent="0.2">
      <c r="A257" s="163" t="s">
        <v>190</v>
      </c>
      <c r="B257" s="164" t="s">
        <v>116</v>
      </c>
      <c r="C257" s="178" t="s">
        <v>117</v>
      </c>
      <c r="D257" s="165"/>
      <c r="E257" s="166"/>
      <c r="F257" s="167"/>
      <c r="G257" s="167">
        <f>SUMIF(AG258:AG322,"&lt;&gt;NOR",G258:G322)</f>
        <v>0</v>
      </c>
      <c r="H257" s="167"/>
      <c r="I257" s="167">
        <f>SUM(I258:I322)</f>
        <v>0</v>
      </c>
      <c r="J257" s="167"/>
      <c r="K257" s="167">
        <f>SUM(K258:K322)</f>
        <v>0</v>
      </c>
      <c r="L257" s="167"/>
      <c r="M257" s="167">
        <f>SUM(M258:M322)</f>
        <v>0</v>
      </c>
      <c r="N257" s="166"/>
      <c r="O257" s="166">
        <f>SUM(O258:O322)</f>
        <v>0.14000000000000001</v>
      </c>
      <c r="P257" s="166"/>
      <c r="Q257" s="166">
        <f>SUM(Q258:Q322)</f>
        <v>12.440000000000001</v>
      </c>
      <c r="R257" s="167"/>
      <c r="S257" s="167"/>
      <c r="T257" s="168"/>
      <c r="U257" s="162"/>
      <c r="V257" s="162">
        <f>SUM(V258:V322)</f>
        <v>272.03000000000003</v>
      </c>
      <c r="W257" s="162"/>
      <c r="X257" s="162"/>
      <c r="Y257" s="162"/>
      <c r="AG257" t="s">
        <v>191</v>
      </c>
    </row>
    <row r="258" spans="1:60" ht="22.5" outlineLevel="1" x14ac:dyDescent="0.2">
      <c r="A258" s="170">
        <v>47</v>
      </c>
      <c r="B258" s="171" t="s">
        <v>632</v>
      </c>
      <c r="C258" s="179" t="s">
        <v>633</v>
      </c>
      <c r="D258" s="172" t="s">
        <v>236</v>
      </c>
      <c r="E258" s="173">
        <v>323.55</v>
      </c>
      <c r="F258" s="174"/>
      <c r="G258" s="175">
        <f>ROUND(E258*F258,2)</f>
        <v>0</v>
      </c>
      <c r="H258" s="174"/>
      <c r="I258" s="175">
        <f>ROUND(E258*H258,2)</f>
        <v>0</v>
      </c>
      <c r="J258" s="174"/>
      <c r="K258" s="175">
        <f>ROUND(E258*J258,2)</f>
        <v>0</v>
      </c>
      <c r="L258" s="175">
        <v>21</v>
      </c>
      <c r="M258" s="175">
        <f>G258*(1+L258/100)</f>
        <v>0</v>
      </c>
      <c r="N258" s="173">
        <v>3.3E-4</v>
      </c>
      <c r="O258" s="173">
        <f>ROUND(E258*N258,2)</f>
        <v>0.11</v>
      </c>
      <c r="P258" s="173">
        <v>1.183E-2</v>
      </c>
      <c r="Q258" s="173">
        <f>ROUND(E258*P258,2)</f>
        <v>3.83</v>
      </c>
      <c r="R258" s="175" t="s">
        <v>324</v>
      </c>
      <c r="S258" s="175" t="s">
        <v>207</v>
      </c>
      <c r="T258" s="176" t="s">
        <v>207</v>
      </c>
      <c r="U258" s="160">
        <v>0.34599999999999997</v>
      </c>
      <c r="V258" s="160">
        <f>ROUND(E258*U258,2)</f>
        <v>111.95</v>
      </c>
      <c r="W258" s="160"/>
      <c r="X258" s="160" t="s">
        <v>230</v>
      </c>
      <c r="Y258" s="160" t="s">
        <v>472</v>
      </c>
      <c r="Z258" s="149"/>
      <c r="AA258" s="149"/>
      <c r="AB258" s="149"/>
      <c r="AC258" s="149"/>
      <c r="AD258" s="149"/>
      <c r="AE258" s="149"/>
      <c r="AF258" s="149"/>
      <c r="AG258" s="149" t="s">
        <v>231</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2" x14ac:dyDescent="0.2">
      <c r="A259" s="156"/>
      <c r="B259" s="157"/>
      <c r="C259" s="192" t="s">
        <v>601</v>
      </c>
      <c r="D259" s="183"/>
      <c r="E259" s="184">
        <v>59.03</v>
      </c>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233</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
      <c r="A260" s="156"/>
      <c r="B260" s="157"/>
      <c r="C260" s="192" t="s">
        <v>602</v>
      </c>
      <c r="D260" s="183"/>
      <c r="E260" s="184">
        <v>59.03</v>
      </c>
      <c r="F260" s="160"/>
      <c r="G260" s="160"/>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233</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192" t="s">
        <v>603</v>
      </c>
      <c r="D261" s="183"/>
      <c r="E261" s="184">
        <v>59.03</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233</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92" t="s">
        <v>605</v>
      </c>
      <c r="D262" s="183"/>
      <c r="E262" s="184">
        <v>20.2</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233</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92" t="s">
        <v>607</v>
      </c>
      <c r="D263" s="183"/>
      <c r="E263" s="184">
        <v>60.09</v>
      </c>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233</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2" t="s">
        <v>609</v>
      </c>
      <c r="D264" s="183"/>
      <c r="E264" s="184">
        <v>34.42</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233</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2" t="s">
        <v>610</v>
      </c>
      <c r="D265" s="183"/>
      <c r="E265" s="184">
        <v>31.75</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233</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70">
        <v>48</v>
      </c>
      <c r="B266" s="171" t="s">
        <v>634</v>
      </c>
      <c r="C266" s="179" t="s">
        <v>635</v>
      </c>
      <c r="D266" s="172" t="s">
        <v>423</v>
      </c>
      <c r="E266" s="173">
        <v>11</v>
      </c>
      <c r="F266" s="174"/>
      <c r="G266" s="175">
        <f>ROUND(E266*F266,2)</f>
        <v>0</v>
      </c>
      <c r="H266" s="174"/>
      <c r="I266" s="175">
        <f>ROUND(E266*H266,2)</f>
        <v>0</v>
      </c>
      <c r="J266" s="174"/>
      <c r="K266" s="175">
        <f>ROUND(E266*J266,2)</f>
        <v>0</v>
      </c>
      <c r="L266" s="175">
        <v>21</v>
      </c>
      <c r="M266" s="175">
        <f>G266*(1+L266/100)</f>
        <v>0</v>
      </c>
      <c r="N266" s="173">
        <v>0</v>
      </c>
      <c r="O266" s="173">
        <f>ROUND(E266*N266,2)</f>
        <v>0</v>
      </c>
      <c r="P266" s="173">
        <v>0</v>
      </c>
      <c r="Q266" s="173">
        <f>ROUND(E266*P266,2)</f>
        <v>0</v>
      </c>
      <c r="R266" s="175" t="s">
        <v>324</v>
      </c>
      <c r="S266" s="175" t="s">
        <v>207</v>
      </c>
      <c r="T266" s="176" t="s">
        <v>207</v>
      </c>
      <c r="U266" s="160">
        <v>0.05</v>
      </c>
      <c r="V266" s="160">
        <f>ROUND(E266*U266,2)</f>
        <v>0.55000000000000004</v>
      </c>
      <c r="W266" s="160"/>
      <c r="X266" s="160" t="s">
        <v>230</v>
      </c>
      <c r="Y266" s="160" t="s">
        <v>198</v>
      </c>
      <c r="Z266" s="149"/>
      <c r="AA266" s="149"/>
      <c r="AB266" s="149"/>
      <c r="AC266" s="149"/>
      <c r="AD266" s="149"/>
      <c r="AE266" s="149"/>
      <c r="AF266" s="149"/>
      <c r="AG266" s="149" t="s">
        <v>231</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x14ac:dyDescent="0.2">
      <c r="A267" s="156"/>
      <c r="B267" s="157"/>
      <c r="C267" s="262" t="s">
        <v>636</v>
      </c>
      <c r="D267" s="263"/>
      <c r="E267" s="263"/>
      <c r="F267" s="263"/>
      <c r="G267" s="263"/>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246</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x14ac:dyDescent="0.2">
      <c r="A268" s="156"/>
      <c r="B268" s="157"/>
      <c r="C268" s="192" t="s">
        <v>575</v>
      </c>
      <c r="D268" s="183"/>
      <c r="E268" s="184">
        <v>6</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233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2" t="s">
        <v>432</v>
      </c>
      <c r="D269" s="183"/>
      <c r="E269" s="184">
        <v>3</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233</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2" t="s">
        <v>637</v>
      </c>
      <c r="D270" s="183"/>
      <c r="E270" s="184">
        <v>1</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233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2" t="s">
        <v>577</v>
      </c>
      <c r="D271" s="183"/>
      <c r="E271" s="184">
        <v>1</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233</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70">
        <v>49</v>
      </c>
      <c r="B272" s="171" t="s">
        <v>638</v>
      </c>
      <c r="C272" s="179" t="s">
        <v>639</v>
      </c>
      <c r="D272" s="172" t="s">
        <v>236</v>
      </c>
      <c r="E272" s="173">
        <v>1.17</v>
      </c>
      <c r="F272" s="174"/>
      <c r="G272" s="175">
        <f>ROUND(E272*F272,2)</f>
        <v>0</v>
      </c>
      <c r="H272" s="174"/>
      <c r="I272" s="175">
        <f>ROUND(E272*H272,2)</f>
        <v>0</v>
      </c>
      <c r="J272" s="174"/>
      <c r="K272" s="175">
        <f>ROUND(E272*J272,2)</f>
        <v>0</v>
      </c>
      <c r="L272" s="175">
        <v>21</v>
      </c>
      <c r="M272" s="175">
        <f>G272*(1+L272/100)</f>
        <v>0</v>
      </c>
      <c r="N272" s="173">
        <v>2.1900000000000001E-3</v>
      </c>
      <c r="O272" s="173">
        <f>ROUND(E272*N272,2)</f>
        <v>0</v>
      </c>
      <c r="P272" s="173">
        <v>4.1000000000000002E-2</v>
      </c>
      <c r="Q272" s="173">
        <f>ROUND(E272*P272,2)</f>
        <v>0.05</v>
      </c>
      <c r="R272" s="175" t="s">
        <v>324</v>
      </c>
      <c r="S272" s="175" t="s">
        <v>207</v>
      </c>
      <c r="T272" s="176" t="s">
        <v>207</v>
      </c>
      <c r="U272" s="160">
        <v>0.52</v>
      </c>
      <c r="V272" s="160">
        <f>ROUND(E272*U272,2)</f>
        <v>0.61</v>
      </c>
      <c r="W272" s="160"/>
      <c r="X272" s="160" t="s">
        <v>230</v>
      </c>
      <c r="Y272" s="160" t="s">
        <v>198</v>
      </c>
      <c r="Z272" s="149"/>
      <c r="AA272" s="149"/>
      <c r="AB272" s="149"/>
      <c r="AC272" s="149"/>
      <c r="AD272" s="149"/>
      <c r="AE272" s="149"/>
      <c r="AF272" s="149"/>
      <c r="AG272" s="149" t="s">
        <v>231</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x14ac:dyDescent="0.2">
      <c r="A273" s="156"/>
      <c r="B273" s="157"/>
      <c r="C273" s="262" t="s">
        <v>640</v>
      </c>
      <c r="D273" s="263"/>
      <c r="E273" s="263"/>
      <c r="F273" s="263"/>
      <c r="G273" s="263"/>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246</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2" x14ac:dyDescent="0.2">
      <c r="A274" s="156"/>
      <c r="B274" s="157"/>
      <c r="C274" s="192" t="s">
        <v>641</v>
      </c>
      <c r="D274" s="183"/>
      <c r="E274" s="184">
        <v>1.17</v>
      </c>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233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70">
        <v>50</v>
      </c>
      <c r="B275" s="171" t="s">
        <v>642</v>
      </c>
      <c r="C275" s="179" t="s">
        <v>643</v>
      </c>
      <c r="D275" s="172" t="s">
        <v>236</v>
      </c>
      <c r="E275" s="173">
        <v>2.6812499999999999</v>
      </c>
      <c r="F275" s="174"/>
      <c r="G275" s="175">
        <f>ROUND(E275*F275,2)</f>
        <v>0</v>
      </c>
      <c r="H275" s="174"/>
      <c r="I275" s="175">
        <f>ROUND(E275*H275,2)</f>
        <v>0</v>
      </c>
      <c r="J275" s="174"/>
      <c r="K275" s="175">
        <f>ROUND(E275*J275,2)</f>
        <v>0</v>
      </c>
      <c r="L275" s="175">
        <v>21</v>
      </c>
      <c r="M275" s="175">
        <f>G275*(1+L275/100)</f>
        <v>0</v>
      </c>
      <c r="N275" s="173">
        <v>1E-3</v>
      </c>
      <c r="O275" s="173">
        <f>ROUND(E275*N275,2)</f>
        <v>0</v>
      </c>
      <c r="P275" s="173">
        <v>3.1E-2</v>
      </c>
      <c r="Q275" s="173">
        <f>ROUND(E275*P275,2)</f>
        <v>0.08</v>
      </c>
      <c r="R275" s="175" t="s">
        <v>324</v>
      </c>
      <c r="S275" s="175" t="s">
        <v>207</v>
      </c>
      <c r="T275" s="176" t="s">
        <v>207</v>
      </c>
      <c r="U275" s="160">
        <v>0.33100000000000002</v>
      </c>
      <c r="V275" s="160">
        <f>ROUND(E275*U275,2)</f>
        <v>0.89</v>
      </c>
      <c r="W275" s="160"/>
      <c r="X275" s="160" t="s">
        <v>230</v>
      </c>
      <c r="Y275" s="160" t="s">
        <v>198</v>
      </c>
      <c r="Z275" s="149"/>
      <c r="AA275" s="149"/>
      <c r="AB275" s="149"/>
      <c r="AC275" s="149"/>
      <c r="AD275" s="149"/>
      <c r="AE275" s="149"/>
      <c r="AF275" s="149"/>
      <c r="AG275" s="149" t="s">
        <v>231</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2" x14ac:dyDescent="0.2">
      <c r="A276" s="156"/>
      <c r="B276" s="157"/>
      <c r="C276" s="262" t="s">
        <v>640</v>
      </c>
      <c r="D276" s="263"/>
      <c r="E276" s="263"/>
      <c r="F276" s="263"/>
      <c r="G276" s="263"/>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246</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2" x14ac:dyDescent="0.2">
      <c r="A277" s="156"/>
      <c r="B277" s="157"/>
      <c r="C277" s="192" t="s">
        <v>644</v>
      </c>
      <c r="D277" s="183"/>
      <c r="E277" s="184">
        <v>2.6812499999999999</v>
      </c>
      <c r="F277" s="160"/>
      <c r="G277" s="160"/>
      <c r="H277" s="160"/>
      <c r="I277" s="160"/>
      <c r="J277" s="160"/>
      <c r="K277" s="160"/>
      <c r="L277" s="160"/>
      <c r="M277" s="160"/>
      <c r="N277" s="159"/>
      <c r="O277" s="159"/>
      <c r="P277" s="159"/>
      <c r="Q277" s="159"/>
      <c r="R277" s="160"/>
      <c r="S277" s="160"/>
      <c r="T277" s="160"/>
      <c r="U277" s="160"/>
      <c r="V277" s="160"/>
      <c r="W277" s="160"/>
      <c r="X277" s="160"/>
      <c r="Y277" s="160"/>
      <c r="Z277" s="149"/>
      <c r="AA277" s="149"/>
      <c r="AB277" s="149"/>
      <c r="AC277" s="149"/>
      <c r="AD277" s="149"/>
      <c r="AE277" s="149"/>
      <c r="AF277" s="149"/>
      <c r="AG277" s="149" t="s">
        <v>233</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70">
        <v>51</v>
      </c>
      <c r="B278" s="171" t="s">
        <v>645</v>
      </c>
      <c r="C278" s="179" t="s">
        <v>646</v>
      </c>
      <c r="D278" s="172" t="s">
        <v>423</v>
      </c>
      <c r="E278" s="173">
        <v>9</v>
      </c>
      <c r="F278" s="174"/>
      <c r="G278" s="175">
        <f>ROUND(E278*F278,2)</f>
        <v>0</v>
      </c>
      <c r="H278" s="174"/>
      <c r="I278" s="175">
        <f>ROUND(E278*H278,2)</f>
        <v>0</v>
      </c>
      <c r="J278" s="174"/>
      <c r="K278" s="175">
        <f>ROUND(E278*J278,2)</f>
        <v>0</v>
      </c>
      <c r="L278" s="175">
        <v>21</v>
      </c>
      <c r="M278" s="175">
        <f>G278*(1+L278/100)</f>
        <v>0</v>
      </c>
      <c r="N278" s="173">
        <v>0</v>
      </c>
      <c r="O278" s="173">
        <f>ROUND(E278*N278,2)</f>
        <v>0</v>
      </c>
      <c r="P278" s="173">
        <v>0</v>
      </c>
      <c r="Q278" s="173">
        <f>ROUND(E278*P278,2)</f>
        <v>0</v>
      </c>
      <c r="R278" s="175" t="s">
        <v>324</v>
      </c>
      <c r="S278" s="175" t="s">
        <v>207</v>
      </c>
      <c r="T278" s="176" t="s">
        <v>207</v>
      </c>
      <c r="U278" s="160">
        <v>0.06</v>
      </c>
      <c r="V278" s="160">
        <f>ROUND(E278*U278,2)</f>
        <v>0.54</v>
      </c>
      <c r="W278" s="160"/>
      <c r="X278" s="160" t="s">
        <v>230</v>
      </c>
      <c r="Y278" s="160" t="s">
        <v>198</v>
      </c>
      <c r="Z278" s="149"/>
      <c r="AA278" s="149"/>
      <c r="AB278" s="149"/>
      <c r="AC278" s="149"/>
      <c r="AD278" s="149"/>
      <c r="AE278" s="149"/>
      <c r="AF278" s="149"/>
      <c r="AG278" s="149" t="s">
        <v>231</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2" x14ac:dyDescent="0.2">
      <c r="A279" s="156"/>
      <c r="B279" s="157"/>
      <c r="C279" s="262" t="s">
        <v>647</v>
      </c>
      <c r="D279" s="263"/>
      <c r="E279" s="263"/>
      <c r="F279" s="263"/>
      <c r="G279" s="263"/>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246</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192" t="s">
        <v>575</v>
      </c>
      <c r="D280" s="183"/>
      <c r="E280" s="184">
        <v>6</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233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92" t="s">
        <v>432</v>
      </c>
      <c r="D281" s="183"/>
      <c r="E281" s="184">
        <v>3</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233</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ht="33.75" outlineLevel="1" x14ac:dyDescent="0.2">
      <c r="A282" s="170">
        <v>52</v>
      </c>
      <c r="B282" s="171" t="s">
        <v>648</v>
      </c>
      <c r="C282" s="179" t="s">
        <v>649</v>
      </c>
      <c r="D282" s="172" t="s">
        <v>236</v>
      </c>
      <c r="E282" s="173">
        <v>3.4849999999999999</v>
      </c>
      <c r="F282" s="174"/>
      <c r="G282" s="175">
        <f>ROUND(E282*F282,2)</f>
        <v>0</v>
      </c>
      <c r="H282" s="174"/>
      <c r="I282" s="175">
        <f>ROUND(E282*H282,2)</f>
        <v>0</v>
      </c>
      <c r="J282" s="174"/>
      <c r="K282" s="175">
        <f>ROUND(E282*J282,2)</f>
        <v>0</v>
      </c>
      <c r="L282" s="175">
        <v>21</v>
      </c>
      <c r="M282" s="175">
        <f>G282*(1+L282/100)</f>
        <v>0</v>
      </c>
      <c r="N282" s="173">
        <v>1.17E-3</v>
      </c>
      <c r="O282" s="173">
        <f>ROUND(E282*N282,2)</f>
        <v>0</v>
      </c>
      <c r="P282" s="173">
        <v>7.5999999999999998E-2</v>
      </c>
      <c r="Q282" s="173">
        <f>ROUND(E282*P282,2)</f>
        <v>0.26</v>
      </c>
      <c r="R282" s="175" t="s">
        <v>324</v>
      </c>
      <c r="S282" s="175" t="s">
        <v>207</v>
      </c>
      <c r="T282" s="176" t="s">
        <v>207</v>
      </c>
      <c r="U282" s="160">
        <v>0.93899999999999995</v>
      </c>
      <c r="V282" s="160">
        <f>ROUND(E282*U282,2)</f>
        <v>3.27</v>
      </c>
      <c r="W282" s="160"/>
      <c r="X282" s="160" t="s">
        <v>230</v>
      </c>
      <c r="Y282" s="160" t="s">
        <v>198</v>
      </c>
      <c r="Z282" s="149"/>
      <c r="AA282" s="149"/>
      <c r="AB282" s="149"/>
      <c r="AC282" s="149"/>
      <c r="AD282" s="149"/>
      <c r="AE282" s="149"/>
      <c r="AF282" s="149"/>
      <c r="AG282" s="149" t="s">
        <v>231</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
      <c r="A283" s="156"/>
      <c r="B283" s="157"/>
      <c r="C283" s="192" t="s">
        <v>650</v>
      </c>
      <c r="D283" s="183"/>
      <c r="E283" s="184">
        <v>1.7424999999999999</v>
      </c>
      <c r="F283" s="160"/>
      <c r="G283" s="160"/>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233</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x14ac:dyDescent="0.2">
      <c r="A284" s="156"/>
      <c r="B284" s="157"/>
      <c r="C284" s="192" t="s">
        <v>651</v>
      </c>
      <c r="D284" s="183"/>
      <c r="E284" s="184">
        <v>1.7424999999999999</v>
      </c>
      <c r="F284" s="160"/>
      <c r="G284" s="160"/>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233</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33.75" outlineLevel="1" x14ac:dyDescent="0.2">
      <c r="A285" s="170">
        <v>53</v>
      </c>
      <c r="B285" s="171" t="s">
        <v>652</v>
      </c>
      <c r="C285" s="179" t="s">
        <v>653</v>
      </c>
      <c r="D285" s="172" t="s">
        <v>236</v>
      </c>
      <c r="E285" s="173">
        <v>25.015000000000001</v>
      </c>
      <c r="F285" s="174"/>
      <c r="G285" s="175">
        <f>ROUND(E285*F285,2)</f>
        <v>0</v>
      </c>
      <c r="H285" s="174"/>
      <c r="I285" s="175">
        <f>ROUND(E285*H285,2)</f>
        <v>0</v>
      </c>
      <c r="J285" s="174"/>
      <c r="K285" s="175">
        <f>ROUND(E285*J285,2)</f>
        <v>0</v>
      </c>
      <c r="L285" s="175">
        <v>21</v>
      </c>
      <c r="M285" s="175">
        <f>G285*(1+L285/100)</f>
        <v>0</v>
      </c>
      <c r="N285" s="173">
        <v>1E-3</v>
      </c>
      <c r="O285" s="173">
        <f>ROUND(E285*N285,2)</f>
        <v>0.03</v>
      </c>
      <c r="P285" s="173">
        <v>6.3E-2</v>
      </c>
      <c r="Q285" s="173">
        <f>ROUND(E285*P285,2)</f>
        <v>1.58</v>
      </c>
      <c r="R285" s="175" t="s">
        <v>324</v>
      </c>
      <c r="S285" s="175" t="s">
        <v>207</v>
      </c>
      <c r="T285" s="176" t="s">
        <v>207</v>
      </c>
      <c r="U285" s="160">
        <v>0.71799999999999997</v>
      </c>
      <c r="V285" s="160">
        <f>ROUND(E285*U285,2)</f>
        <v>17.96</v>
      </c>
      <c r="W285" s="160"/>
      <c r="X285" s="160" t="s">
        <v>230</v>
      </c>
      <c r="Y285" s="160" t="s">
        <v>198</v>
      </c>
      <c r="Z285" s="149"/>
      <c r="AA285" s="149"/>
      <c r="AB285" s="149"/>
      <c r="AC285" s="149"/>
      <c r="AD285" s="149"/>
      <c r="AE285" s="149"/>
      <c r="AF285" s="149"/>
      <c r="AG285" s="149" t="s">
        <v>231</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x14ac:dyDescent="0.2">
      <c r="A286" s="156"/>
      <c r="B286" s="157"/>
      <c r="C286" s="192" t="s">
        <v>654</v>
      </c>
      <c r="D286" s="183"/>
      <c r="E286" s="184">
        <v>15.105</v>
      </c>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233</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92" t="s">
        <v>655</v>
      </c>
      <c r="D287" s="183"/>
      <c r="E287" s="184">
        <v>7.5525000000000002</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233</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92" t="s">
        <v>656</v>
      </c>
      <c r="D288" s="183"/>
      <c r="E288" s="184">
        <v>2.3574999999999999</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233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2.5" outlineLevel="1" x14ac:dyDescent="0.2">
      <c r="A289" s="170">
        <v>54</v>
      </c>
      <c r="B289" s="171" t="s">
        <v>657</v>
      </c>
      <c r="C289" s="179" t="s">
        <v>658</v>
      </c>
      <c r="D289" s="172" t="s">
        <v>423</v>
      </c>
      <c r="E289" s="173">
        <v>6</v>
      </c>
      <c r="F289" s="174"/>
      <c r="G289" s="175">
        <f>ROUND(E289*F289,2)</f>
        <v>0</v>
      </c>
      <c r="H289" s="174"/>
      <c r="I289" s="175">
        <f>ROUND(E289*H289,2)</f>
        <v>0</v>
      </c>
      <c r="J289" s="174"/>
      <c r="K289" s="175">
        <f>ROUND(E289*J289,2)</f>
        <v>0</v>
      </c>
      <c r="L289" s="175">
        <v>21</v>
      </c>
      <c r="M289" s="175">
        <f>G289*(1+L289/100)</f>
        <v>0</v>
      </c>
      <c r="N289" s="173">
        <v>4.8999999999999998E-4</v>
      </c>
      <c r="O289" s="173">
        <f>ROUND(E289*N289,2)</f>
        <v>0</v>
      </c>
      <c r="P289" s="173">
        <v>1.4999999999999999E-2</v>
      </c>
      <c r="Q289" s="173">
        <f>ROUND(E289*P289,2)</f>
        <v>0.09</v>
      </c>
      <c r="R289" s="175" t="s">
        <v>324</v>
      </c>
      <c r="S289" s="175" t="s">
        <v>207</v>
      </c>
      <c r="T289" s="176" t="s">
        <v>207</v>
      </c>
      <c r="U289" s="160">
        <v>0.54200000000000004</v>
      </c>
      <c r="V289" s="160">
        <f>ROUND(E289*U289,2)</f>
        <v>3.25</v>
      </c>
      <c r="W289" s="160"/>
      <c r="X289" s="160" t="s">
        <v>230</v>
      </c>
      <c r="Y289" s="160" t="s">
        <v>198</v>
      </c>
      <c r="Z289" s="149"/>
      <c r="AA289" s="149"/>
      <c r="AB289" s="149"/>
      <c r="AC289" s="149"/>
      <c r="AD289" s="149"/>
      <c r="AE289" s="149"/>
      <c r="AF289" s="149"/>
      <c r="AG289" s="149" t="s">
        <v>231</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x14ac:dyDescent="0.2">
      <c r="A290" s="156"/>
      <c r="B290" s="157"/>
      <c r="C290" s="253" t="s">
        <v>659</v>
      </c>
      <c r="D290" s="254"/>
      <c r="E290" s="254"/>
      <c r="F290" s="254"/>
      <c r="G290" s="254"/>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201</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2" x14ac:dyDescent="0.2">
      <c r="A291" s="156"/>
      <c r="B291" s="157"/>
      <c r="C291" s="192" t="s">
        <v>660</v>
      </c>
      <c r="D291" s="183"/>
      <c r="E291" s="184">
        <v>6</v>
      </c>
      <c r="F291" s="160"/>
      <c r="G291" s="160"/>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233</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22.5" outlineLevel="1" x14ac:dyDescent="0.2">
      <c r="A292" s="170">
        <v>55</v>
      </c>
      <c r="B292" s="171" t="s">
        <v>661</v>
      </c>
      <c r="C292" s="179" t="s">
        <v>662</v>
      </c>
      <c r="D292" s="172" t="s">
        <v>228</v>
      </c>
      <c r="E292" s="173">
        <v>10.6</v>
      </c>
      <c r="F292" s="174"/>
      <c r="G292" s="175">
        <f>ROUND(E292*F292,2)</f>
        <v>0</v>
      </c>
      <c r="H292" s="174"/>
      <c r="I292" s="175">
        <f>ROUND(E292*H292,2)</f>
        <v>0</v>
      </c>
      <c r="J292" s="174"/>
      <c r="K292" s="175">
        <f>ROUND(E292*J292,2)</f>
        <v>0</v>
      </c>
      <c r="L292" s="175">
        <v>21</v>
      </c>
      <c r="M292" s="175">
        <f>G292*(1+L292/100)</f>
        <v>0</v>
      </c>
      <c r="N292" s="173">
        <v>0</v>
      </c>
      <c r="O292" s="173">
        <f>ROUND(E292*N292,2)</f>
        <v>0</v>
      </c>
      <c r="P292" s="173">
        <v>4.2000000000000003E-2</v>
      </c>
      <c r="Q292" s="173">
        <f>ROUND(E292*P292,2)</f>
        <v>0.45</v>
      </c>
      <c r="R292" s="175" t="s">
        <v>324</v>
      </c>
      <c r="S292" s="175" t="s">
        <v>207</v>
      </c>
      <c r="T292" s="176" t="s">
        <v>207</v>
      </c>
      <c r="U292" s="160">
        <v>0.71499999999999997</v>
      </c>
      <c r="V292" s="160">
        <f>ROUND(E292*U292,2)</f>
        <v>7.58</v>
      </c>
      <c r="W292" s="160"/>
      <c r="X292" s="160" t="s">
        <v>230</v>
      </c>
      <c r="Y292" s="160" t="s">
        <v>198</v>
      </c>
      <c r="Z292" s="149"/>
      <c r="AA292" s="149"/>
      <c r="AB292" s="149"/>
      <c r="AC292" s="149"/>
      <c r="AD292" s="149"/>
      <c r="AE292" s="149"/>
      <c r="AF292" s="149"/>
      <c r="AG292" s="149" t="s">
        <v>231</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2" x14ac:dyDescent="0.2">
      <c r="A293" s="156"/>
      <c r="B293" s="157"/>
      <c r="C293" s="192" t="s">
        <v>663</v>
      </c>
      <c r="D293" s="183"/>
      <c r="E293" s="184">
        <v>10.6</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233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70">
        <v>56</v>
      </c>
      <c r="B294" s="171" t="s">
        <v>664</v>
      </c>
      <c r="C294" s="179" t="s">
        <v>665</v>
      </c>
      <c r="D294" s="172" t="s">
        <v>236</v>
      </c>
      <c r="E294" s="173">
        <v>1139.09275</v>
      </c>
      <c r="F294" s="174"/>
      <c r="G294" s="175">
        <f>ROUND(E294*F294,2)</f>
        <v>0</v>
      </c>
      <c r="H294" s="174"/>
      <c r="I294" s="175">
        <f>ROUND(E294*H294,2)</f>
        <v>0</v>
      </c>
      <c r="J294" s="174"/>
      <c r="K294" s="175">
        <f>ROUND(E294*J294,2)</f>
        <v>0</v>
      </c>
      <c r="L294" s="175">
        <v>21</v>
      </c>
      <c r="M294" s="175">
        <f>G294*(1+L294/100)</f>
        <v>0</v>
      </c>
      <c r="N294" s="173">
        <v>0</v>
      </c>
      <c r="O294" s="173">
        <f>ROUND(E294*N294,2)</f>
        <v>0</v>
      </c>
      <c r="P294" s="173">
        <v>4.1999999999999997E-3</v>
      </c>
      <c r="Q294" s="173">
        <f>ROUND(E294*P294,2)</f>
        <v>4.78</v>
      </c>
      <c r="R294" s="175" t="s">
        <v>324</v>
      </c>
      <c r="S294" s="175" t="s">
        <v>207</v>
      </c>
      <c r="T294" s="176" t="s">
        <v>207</v>
      </c>
      <c r="U294" s="160">
        <v>0.105</v>
      </c>
      <c r="V294" s="160">
        <f>ROUND(E294*U294,2)</f>
        <v>119.6</v>
      </c>
      <c r="W294" s="160"/>
      <c r="X294" s="160" t="s">
        <v>230</v>
      </c>
      <c r="Y294" s="160" t="s">
        <v>198</v>
      </c>
      <c r="Z294" s="149"/>
      <c r="AA294" s="149"/>
      <c r="AB294" s="149"/>
      <c r="AC294" s="149"/>
      <c r="AD294" s="149"/>
      <c r="AE294" s="149"/>
      <c r="AF294" s="149"/>
      <c r="AG294" s="149" t="s">
        <v>231</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ht="22.5" outlineLevel="2" x14ac:dyDescent="0.2">
      <c r="A295" s="156"/>
      <c r="B295" s="157"/>
      <c r="C295" s="192" t="s">
        <v>502</v>
      </c>
      <c r="D295" s="183"/>
      <c r="E295" s="184">
        <v>89.224999999999994</v>
      </c>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233</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22.5" outlineLevel="3" x14ac:dyDescent="0.2">
      <c r="A296" s="156"/>
      <c r="B296" s="157"/>
      <c r="C296" s="192" t="s">
        <v>503</v>
      </c>
      <c r="D296" s="183"/>
      <c r="E296" s="184">
        <v>89.224999999999994</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233</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ht="22.5" outlineLevel="3" x14ac:dyDescent="0.2">
      <c r="A297" s="156"/>
      <c r="B297" s="157"/>
      <c r="C297" s="192" t="s">
        <v>504</v>
      </c>
      <c r="D297" s="183"/>
      <c r="E297" s="184">
        <v>89.224999999999994</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233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ht="22.5" outlineLevel="3" x14ac:dyDescent="0.2">
      <c r="A298" s="156"/>
      <c r="B298" s="157"/>
      <c r="C298" s="192" t="s">
        <v>505</v>
      </c>
      <c r="D298" s="183"/>
      <c r="E298" s="184">
        <v>41.825000000000003</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233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2.5" outlineLevel="3" x14ac:dyDescent="0.2">
      <c r="A299" s="156"/>
      <c r="B299" s="157"/>
      <c r="C299" s="192" t="s">
        <v>506</v>
      </c>
      <c r="D299" s="183"/>
      <c r="E299" s="184">
        <v>56.284999999999997</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233</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ht="33.75" outlineLevel="3" x14ac:dyDescent="0.2">
      <c r="A300" s="156"/>
      <c r="B300" s="157"/>
      <c r="C300" s="192" t="s">
        <v>507</v>
      </c>
      <c r="D300" s="183"/>
      <c r="E300" s="184">
        <v>90.805000000000007</v>
      </c>
      <c r="F300" s="160"/>
      <c r="G300" s="160"/>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233</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ht="22.5" outlineLevel="3" x14ac:dyDescent="0.2">
      <c r="A301" s="156"/>
      <c r="B301" s="157"/>
      <c r="C301" s="192" t="s">
        <v>508</v>
      </c>
      <c r="D301" s="183"/>
      <c r="E301" s="184">
        <v>85.45</v>
      </c>
      <c r="F301" s="160"/>
      <c r="G301" s="160"/>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233</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2.5" outlineLevel="3" x14ac:dyDescent="0.2">
      <c r="A302" s="156"/>
      <c r="B302" s="157"/>
      <c r="C302" s="192" t="s">
        <v>509</v>
      </c>
      <c r="D302" s="183"/>
      <c r="E302" s="184">
        <v>73.873999999999995</v>
      </c>
      <c r="F302" s="160"/>
      <c r="G302" s="160"/>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233</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ht="22.5" outlineLevel="3" x14ac:dyDescent="0.2">
      <c r="A303" s="156"/>
      <c r="B303" s="157"/>
      <c r="C303" s="192" t="s">
        <v>510</v>
      </c>
      <c r="D303" s="183"/>
      <c r="E303" s="184">
        <v>75.125</v>
      </c>
      <c r="F303" s="160"/>
      <c r="G303" s="160"/>
      <c r="H303" s="160"/>
      <c r="I303" s="160"/>
      <c r="J303" s="160"/>
      <c r="K303" s="160"/>
      <c r="L303" s="160"/>
      <c r="M303" s="160"/>
      <c r="N303" s="159"/>
      <c r="O303" s="159"/>
      <c r="P303" s="159"/>
      <c r="Q303" s="159"/>
      <c r="R303" s="160"/>
      <c r="S303" s="160"/>
      <c r="T303" s="160"/>
      <c r="U303" s="160"/>
      <c r="V303" s="160"/>
      <c r="W303" s="160"/>
      <c r="X303" s="160"/>
      <c r="Y303" s="160"/>
      <c r="Z303" s="149"/>
      <c r="AA303" s="149"/>
      <c r="AB303" s="149"/>
      <c r="AC303" s="149"/>
      <c r="AD303" s="149"/>
      <c r="AE303" s="149"/>
      <c r="AF303" s="149"/>
      <c r="AG303" s="149" t="s">
        <v>233</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
      <c r="A304" s="156"/>
      <c r="B304" s="157"/>
      <c r="C304" s="192" t="s">
        <v>511</v>
      </c>
      <c r="D304" s="183"/>
      <c r="E304" s="184">
        <v>39.369999999999997</v>
      </c>
      <c r="F304" s="160"/>
      <c r="G304" s="160"/>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233</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
      <c r="A305" s="156"/>
      <c r="B305" s="157"/>
      <c r="C305" s="192" t="s">
        <v>512</v>
      </c>
      <c r="D305" s="183"/>
      <c r="E305" s="184">
        <v>29.01</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233</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33.75" outlineLevel="3" x14ac:dyDescent="0.2">
      <c r="A306" s="156"/>
      <c r="B306" s="157"/>
      <c r="C306" s="192" t="s">
        <v>513</v>
      </c>
      <c r="D306" s="183"/>
      <c r="E306" s="184">
        <v>105.54125000000001</v>
      </c>
      <c r="F306" s="160"/>
      <c r="G306" s="160"/>
      <c r="H306" s="160"/>
      <c r="I306" s="160"/>
      <c r="J306" s="160"/>
      <c r="K306" s="160"/>
      <c r="L306" s="160"/>
      <c r="M306" s="160"/>
      <c r="N306" s="159"/>
      <c r="O306" s="159"/>
      <c r="P306" s="159"/>
      <c r="Q306" s="159"/>
      <c r="R306" s="160"/>
      <c r="S306" s="160"/>
      <c r="T306" s="160"/>
      <c r="U306" s="160"/>
      <c r="V306" s="160"/>
      <c r="W306" s="160"/>
      <c r="X306" s="160"/>
      <c r="Y306" s="160"/>
      <c r="Z306" s="149"/>
      <c r="AA306" s="149"/>
      <c r="AB306" s="149"/>
      <c r="AC306" s="149"/>
      <c r="AD306" s="149"/>
      <c r="AE306" s="149"/>
      <c r="AF306" s="149"/>
      <c r="AG306" s="149" t="s">
        <v>233</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92" t="s">
        <v>514</v>
      </c>
      <c r="D307" s="183"/>
      <c r="E307" s="184">
        <v>90.875</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233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ht="22.5" outlineLevel="3" x14ac:dyDescent="0.2">
      <c r="A308" s="156"/>
      <c r="B308" s="157"/>
      <c r="C308" s="192" t="s">
        <v>515</v>
      </c>
      <c r="D308" s="183"/>
      <c r="E308" s="184">
        <v>214.46</v>
      </c>
      <c r="F308" s="160"/>
      <c r="G308" s="160"/>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233</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2.5" outlineLevel="3" x14ac:dyDescent="0.2">
      <c r="A309" s="156"/>
      <c r="B309" s="157"/>
      <c r="C309" s="192" t="s">
        <v>666</v>
      </c>
      <c r="D309" s="183"/>
      <c r="E309" s="184">
        <v>-11.762499999999999</v>
      </c>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233</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192" t="s">
        <v>667</v>
      </c>
      <c r="D310" s="183"/>
      <c r="E310" s="184"/>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233</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92" t="s">
        <v>668</v>
      </c>
      <c r="D311" s="183"/>
      <c r="E311" s="184">
        <v>-19.440000000000001</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233</v>
      </c>
      <c r="AH311" s="149">
        <v>5</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ht="22.5" outlineLevel="1" x14ac:dyDescent="0.2">
      <c r="A312" s="170">
        <v>57</v>
      </c>
      <c r="B312" s="171" t="s">
        <v>669</v>
      </c>
      <c r="C312" s="179" t="s">
        <v>670</v>
      </c>
      <c r="D312" s="172" t="s">
        <v>236</v>
      </c>
      <c r="E312" s="173">
        <v>19.440000000000001</v>
      </c>
      <c r="F312" s="174"/>
      <c r="G312" s="175">
        <f>ROUND(E312*F312,2)</f>
        <v>0</v>
      </c>
      <c r="H312" s="174"/>
      <c r="I312" s="175">
        <f>ROUND(E312*H312,2)</f>
        <v>0</v>
      </c>
      <c r="J312" s="174"/>
      <c r="K312" s="175">
        <f>ROUND(E312*J312,2)</f>
        <v>0</v>
      </c>
      <c r="L312" s="175">
        <v>21</v>
      </c>
      <c r="M312" s="175">
        <f>G312*(1+L312/100)</f>
        <v>0</v>
      </c>
      <c r="N312" s="173">
        <v>0</v>
      </c>
      <c r="O312" s="173">
        <f>ROUND(E312*N312,2)</f>
        <v>0</v>
      </c>
      <c r="P312" s="173">
        <v>6.8000000000000005E-2</v>
      </c>
      <c r="Q312" s="173">
        <f>ROUND(E312*P312,2)</f>
        <v>1.32</v>
      </c>
      <c r="R312" s="175" t="s">
        <v>324</v>
      </c>
      <c r="S312" s="175" t="s">
        <v>207</v>
      </c>
      <c r="T312" s="176" t="s">
        <v>207</v>
      </c>
      <c r="U312" s="160">
        <v>0.3</v>
      </c>
      <c r="V312" s="160">
        <f>ROUND(E312*U312,2)</f>
        <v>5.83</v>
      </c>
      <c r="W312" s="160"/>
      <c r="X312" s="160" t="s">
        <v>230</v>
      </c>
      <c r="Y312" s="160" t="s">
        <v>472</v>
      </c>
      <c r="Z312" s="149"/>
      <c r="AA312" s="149"/>
      <c r="AB312" s="149"/>
      <c r="AC312" s="149"/>
      <c r="AD312" s="149"/>
      <c r="AE312" s="149"/>
      <c r="AF312" s="149"/>
      <c r="AG312" s="149" t="s">
        <v>231</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2" x14ac:dyDescent="0.2">
      <c r="A313" s="156"/>
      <c r="B313" s="157"/>
      <c r="C313" s="262" t="s">
        <v>671</v>
      </c>
      <c r="D313" s="263"/>
      <c r="E313" s="263"/>
      <c r="F313" s="263"/>
      <c r="G313" s="263"/>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246</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2" x14ac:dyDescent="0.2">
      <c r="A314" s="156"/>
      <c r="B314" s="157"/>
      <c r="C314" s="192" t="s">
        <v>493</v>
      </c>
      <c r="D314" s="183"/>
      <c r="E314" s="184">
        <v>2.16</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233</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192" t="s">
        <v>494</v>
      </c>
      <c r="D315" s="183"/>
      <c r="E315" s="184">
        <v>2.16</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233</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192" t="s">
        <v>495</v>
      </c>
      <c r="D316" s="183"/>
      <c r="E316" s="184">
        <v>2.16</v>
      </c>
      <c r="F316" s="160"/>
      <c r="G316" s="160"/>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233</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192" t="s">
        <v>496</v>
      </c>
      <c r="D317" s="183"/>
      <c r="E317" s="184">
        <v>2.16</v>
      </c>
      <c r="F317" s="160"/>
      <c r="G317" s="160"/>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233</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192" t="s">
        <v>497</v>
      </c>
      <c r="D318" s="183"/>
      <c r="E318" s="184">
        <v>2.16</v>
      </c>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233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192" t="s">
        <v>498</v>
      </c>
      <c r="D319" s="183"/>
      <c r="E319" s="184">
        <v>2.16</v>
      </c>
      <c r="F319" s="160"/>
      <c r="G319" s="160"/>
      <c r="H319" s="160"/>
      <c r="I319" s="160"/>
      <c r="J319" s="160"/>
      <c r="K319" s="160"/>
      <c r="L319" s="160"/>
      <c r="M319" s="160"/>
      <c r="N319" s="159"/>
      <c r="O319" s="159"/>
      <c r="P319" s="159"/>
      <c r="Q319" s="159"/>
      <c r="R319" s="160"/>
      <c r="S319" s="160"/>
      <c r="T319" s="160"/>
      <c r="U319" s="160"/>
      <c r="V319" s="160"/>
      <c r="W319" s="160"/>
      <c r="X319" s="160"/>
      <c r="Y319" s="160"/>
      <c r="Z319" s="149"/>
      <c r="AA319" s="149"/>
      <c r="AB319" s="149"/>
      <c r="AC319" s="149"/>
      <c r="AD319" s="149"/>
      <c r="AE319" s="149"/>
      <c r="AF319" s="149"/>
      <c r="AG319" s="149" t="s">
        <v>233</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92" t="s">
        <v>499</v>
      </c>
      <c r="D320" s="183"/>
      <c r="E320" s="184">
        <v>2.16</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233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2" t="s">
        <v>500</v>
      </c>
      <c r="D321" s="183"/>
      <c r="E321" s="184">
        <v>2.16</v>
      </c>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233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192" t="s">
        <v>501</v>
      </c>
      <c r="D322" s="183"/>
      <c r="E322" s="184">
        <v>2.16</v>
      </c>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233</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x14ac:dyDescent="0.2">
      <c r="A323" s="163" t="s">
        <v>190</v>
      </c>
      <c r="B323" s="164" t="s">
        <v>118</v>
      </c>
      <c r="C323" s="178" t="s">
        <v>119</v>
      </c>
      <c r="D323" s="165"/>
      <c r="E323" s="166"/>
      <c r="F323" s="167"/>
      <c r="G323" s="167">
        <f>SUMIF(AG324:AG327,"&lt;&gt;NOR",G324:G327)</f>
        <v>0</v>
      </c>
      <c r="H323" s="167"/>
      <c r="I323" s="167">
        <f>SUM(I324:I327)</f>
        <v>0</v>
      </c>
      <c r="J323" s="167"/>
      <c r="K323" s="167">
        <f>SUM(K324:K327)</f>
        <v>0</v>
      </c>
      <c r="L323" s="167"/>
      <c r="M323" s="167">
        <f>SUM(M324:M327)</f>
        <v>0</v>
      </c>
      <c r="N323" s="166"/>
      <c r="O323" s="166">
        <f>SUM(O324:O327)</f>
        <v>0</v>
      </c>
      <c r="P323" s="166"/>
      <c r="Q323" s="166">
        <f>SUM(Q324:Q327)</f>
        <v>0</v>
      </c>
      <c r="R323" s="167"/>
      <c r="S323" s="167"/>
      <c r="T323" s="168"/>
      <c r="U323" s="162"/>
      <c r="V323" s="162">
        <f>SUM(V324:V327)</f>
        <v>11.61</v>
      </c>
      <c r="W323" s="162"/>
      <c r="X323" s="162"/>
      <c r="Y323" s="162"/>
      <c r="AG323" t="s">
        <v>191</v>
      </c>
    </row>
    <row r="324" spans="1:60" ht="22.5" outlineLevel="1" x14ac:dyDescent="0.2">
      <c r="A324" s="170">
        <v>58</v>
      </c>
      <c r="B324" s="171" t="s">
        <v>281</v>
      </c>
      <c r="C324" s="179" t="s">
        <v>282</v>
      </c>
      <c r="D324" s="172" t="s">
        <v>283</v>
      </c>
      <c r="E324" s="173">
        <v>12.368679999999999</v>
      </c>
      <c r="F324" s="174"/>
      <c r="G324" s="175">
        <f>ROUND(E324*F324,2)</f>
        <v>0</v>
      </c>
      <c r="H324" s="174"/>
      <c r="I324" s="175">
        <f>ROUND(E324*H324,2)</f>
        <v>0</v>
      </c>
      <c r="J324" s="174"/>
      <c r="K324" s="175">
        <f>ROUND(E324*J324,2)</f>
        <v>0</v>
      </c>
      <c r="L324" s="175">
        <v>21</v>
      </c>
      <c r="M324" s="175">
        <f>G324*(1+L324/100)</f>
        <v>0</v>
      </c>
      <c r="N324" s="173">
        <v>0</v>
      </c>
      <c r="O324" s="173">
        <f>ROUND(E324*N324,2)</f>
        <v>0</v>
      </c>
      <c r="P324" s="173">
        <v>0</v>
      </c>
      <c r="Q324" s="173">
        <f>ROUND(E324*P324,2)</f>
        <v>0</v>
      </c>
      <c r="R324" s="175" t="s">
        <v>284</v>
      </c>
      <c r="S324" s="175" t="s">
        <v>207</v>
      </c>
      <c r="T324" s="176" t="s">
        <v>207</v>
      </c>
      <c r="U324" s="160">
        <v>0.9385</v>
      </c>
      <c r="V324" s="160">
        <f>ROUND(E324*U324,2)</f>
        <v>11.61</v>
      </c>
      <c r="W324" s="160"/>
      <c r="X324" s="160" t="s">
        <v>285</v>
      </c>
      <c r="Y324" s="160" t="s">
        <v>198</v>
      </c>
      <c r="Z324" s="149"/>
      <c r="AA324" s="149"/>
      <c r="AB324" s="149"/>
      <c r="AC324" s="149"/>
      <c r="AD324" s="149"/>
      <c r="AE324" s="149"/>
      <c r="AF324" s="149"/>
      <c r="AG324" s="149" t="s">
        <v>286</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2" x14ac:dyDescent="0.2">
      <c r="A325" s="156"/>
      <c r="B325" s="157"/>
      <c r="C325" s="262" t="s">
        <v>287</v>
      </c>
      <c r="D325" s="263"/>
      <c r="E325" s="263"/>
      <c r="F325" s="263"/>
      <c r="G325" s="263"/>
      <c r="H325" s="160"/>
      <c r="I325" s="160"/>
      <c r="J325" s="160"/>
      <c r="K325" s="160"/>
      <c r="L325" s="160"/>
      <c r="M325" s="160"/>
      <c r="N325" s="159"/>
      <c r="O325" s="159"/>
      <c r="P325" s="159"/>
      <c r="Q325" s="159"/>
      <c r="R325" s="160"/>
      <c r="S325" s="160"/>
      <c r="T325" s="160"/>
      <c r="U325" s="160"/>
      <c r="V325" s="160"/>
      <c r="W325" s="160"/>
      <c r="X325" s="160"/>
      <c r="Y325" s="160"/>
      <c r="Z325" s="149"/>
      <c r="AA325" s="149"/>
      <c r="AB325" s="149"/>
      <c r="AC325" s="149"/>
      <c r="AD325" s="149"/>
      <c r="AE325" s="149"/>
      <c r="AF325" s="149"/>
      <c r="AG325" s="149" t="s">
        <v>246</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ht="33.75" outlineLevel="1" x14ac:dyDescent="0.2">
      <c r="A326" s="170">
        <v>59</v>
      </c>
      <c r="B326" s="171" t="s">
        <v>288</v>
      </c>
      <c r="C326" s="179" t="s">
        <v>289</v>
      </c>
      <c r="D326" s="172" t="s">
        <v>283</v>
      </c>
      <c r="E326" s="173">
        <v>12.368679999999999</v>
      </c>
      <c r="F326" s="174"/>
      <c r="G326" s="175">
        <f>ROUND(E326*F326,2)</f>
        <v>0</v>
      </c>
      <c r="H326" s="174"/>
      <c r="I326" s="175">
        <f>ROUND(E326*H326,2)</f>
        <v>0</v>
      </c>
      <c r="J326" s="174"/>
      <c r="K326" s="175">
        <f>ROUND(E326*J326,2)</f>
        <v>0</v>
      </c>
      <c r="L326" s="175">
        <v>21</v>
      </c>
      <c r="M326" s="175">
        <f>G326*(1+L326/100)</f>
        <v>0</v>
      </c>
      <c r="N326" s="173">
        <v>0</v>
      </c>
      <c r="O326" s="173">
        <f>ROUND(E326*N326,2)</f>
        <v>0</v>
      </c>
      <c r="P326" s="173">
        <v>0</v>
      </c>
      <c r="Q326" s="173">
        <f>ROUND(E326*P326,2)</f>
        <v>0</v>
      </c>
      <c r="R326" s="175" t="s">
        <v>284</v>
      </c>
      <c r="S326" s="175" t="s">
        <v>207</v>
      </c>
      <c r="T326" s="176" t="s">
        <v>207</v>
      </c>
      <c r="U326" s="160">
        <v>0</v>
      </c>
      <c r="V326" s="160">
        <f>ROUND(E326*U326,2)</f>
        <v>0</v>
      </c>
      <c r="W326" s="160"/>
      <c r="X326" s="160" t="s">
        <v>285</v>
      </c>
      <c r="Y326" s="160" t="s">
        <v>198</v>
      </c>
      <c r="Z326" s="149"/>
      <c r="AA326" s="149"/>
      <c r="AB326" s="149"/>
      <c r="AC326" s="149"/>
      <c r="AD326" s="149"/>
      <c r="AE326" s="149"/>
      <c r="AF326" s="149"/>
      <c r="AG326" s="149" t="s">
        <v>286</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2" x14ac:dyDescent="0.2">
      <c r="A327" s="156"/>
      <c r="B327" s="157"/>
      <c r="C327" s="262" t="s">
        <v>287</v>
      </c>
      <c r="D327" s="263"/>
      <c r="E327" s="263"/>
      <c r="F327" s="263"/>
      <c r="G327" s="263"/>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246</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x14ac:dyDescent="0.2">
      <c r="A328" s="163" t="s">
        <v>190</v>
      </c>
      <c r="B328" s="164" t="s">
        <v>120</v>
      </c>
      <c r="C328" s="178" t="s">
        <v>121</v>
      </c>
      <c r="D328" s="165"/>
      <c r="E328" s="166"/>
      <c r="F328" s="167"/>
      <c r="G328" s="167">
        <f>SUMIF(AG329:AG337,"&lt;&gt;NOR",G329:G337)</f>
        <v>0</v>
      </c>
      <c r="H328" s="167"/>
      <c r="I328" s="167">
        <f>SUM(I329:I337)</f>
        <v>0</v>
      </c>
      <c r="J328" s="167"/>
      <c r="K328" s="167">
        <f>SUM(K329:K337)</f>
        <v>0</v>
      </c>
      <c r="L328" s="167"/>
      <c r="M328" s="167">
        <f>SUM(M329:M337)</f>
        <v>0</v>
      </c>
      <c r="N328" s="166"/>
      <c r="O328" s="166">
        <f>SUM(O329:O337)</f>
        <v>0.01</v>
      </c>
      <c r="P328" s="166"/>
      <c r="Q328" s="166">
        <f>SUM(Q329:Q337)</f>
        <v>0</v>
      </c>
      <c r="R328" s="167"/>
      <c r="S328" s="167"/>
      <c r="T328" s="168"/>
      <c r="U328" s="162"/>
      <c r="V328" s="162">
        <f>SUM(V329:V337)</f>
        <v>1.62</v>
      </c>
      <c r="W328" s="162"/>
      <c r="X328" s="162"/>
      <c r="Y328" s="162"/>
      <c r="AG328" t="s">
        <v>191</v>
      </c>
    </row>
    <row r="329" spans="1:60" outlineLevel="1" x14ac:dyDescent="0.2">
      <c r="A329" s="170">
        <v>60</v>
      </c>
      <c r="B329" s="171" t="s">
        <v>672</v>
      </c>
      <c r="C329" s="179" t="s">
        <v>673</v>
      </c>
      <c r="D329" s="172" t="s">
        <v>236</v>
      </c>
      <c r="E329" s="173">
        <v>9.92</v>
      </c>
      <c r="F329" s="174"/>
      <c r="G329" s="175">
        <f>ROUND(E329*F329,2)</f>
        <v>0</v>
      </c>
      <c r="H329" s="174"/>
      <c r="I329" s="175">
        <f>ROUND(E329*H329,2)</f>
        <v>0</v>
      </c>
      <c r="J329" s="174"/>
      <c r="K329" s="175">
        <f>ROUND(E329*J329,2)</f>
        <v>0</v>
      </c>
      <c r="L329" s="175">
        <v>21</v>
      </c>
      <c r="M329" s="175">
        <f>G329*(1+L329/100)</f>
        <v>0</v>
      </c>
      <c r="N329" s="173">
        <v>2.3000000000000001E-4</v>
      </c>
      <c r="O329" s="173">
        <f>ROUND(E329*N329,2)</f>
        <v>0</v>
      </c>
      <c r="P329" s="173">
        <v>0</v>
      </c>
      <c r="Q329" s="173">
        <f>ROUND(E329*P329,2)</f>
        <v>0</v>
      </c>
      <c r="R329" s="175" t="s">
        <v>674</v>
      </c>
      <c r="S329" s="175" t="s">
        <v>207</v>
      </c>
      <c r="T329" s="176" t="s">
        <v>207</v>
      </c>
      <c r="U329" s="160">
        <v>0.161</v>
      </c>
      <c r="V329" s="160">
        <f>ROUND(E329*U329,2)</f>
        <v>1.6</v>
      </c>
      <c r="W329" s="160"/>
      <c r="X329" s="160" t="s">
        <v>230</v>
      </c>
      <c r="Y329" s="160" t="s">
        <v>198</v>
      </c>
      <c r="Z329" s="149"/>
      <c r="AA329" s="149"/>
      <c r="AB329" s="149"/>
      <c r="AC329" s="149"/>
      <c r="AD329" s="149"/>
      <c r="AE329" s="149"/>
      <c r="AF329" s="149"/>
      <c r="AG329" s="149" t="s">
        <v>231</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
      <c r="A330" s="156"/>
      <c r="B330" s="157"/>
      <c r="C330" s="253" t="s">
        <v>934</v>
      </c>
      <c r="D330" s="254"/>
      <c r="E330" s="254"/>
      <c r="F330" s="254"/>
      <c r="G330" s="254"/>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201</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265" t="s">
        <v>675</v>
      </c>
      <c r="D331" s="266"/>
      <c r="E331" s="266"/>
      <c r="F331" s="266"/>
      <c r="G331" s="266"/>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201</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x14ac:dyDescent="0.2">
      <c r="A332" s="156"/>
      <c r="B332" s="157"/>
      <c r="C332" s="192" t="s">
        <v>463</v>
      </c>
      <c r="D332" s="183"/>
      <c r="E332" s="184">
        <v>9.92</v>
      </c>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233</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ht="22.5" outlineLevel="1" x14ac:dyDescent="0.2">
      <c r="A333" s="170">
        <v>61</v>
      </c>
      <c r="B333" s="171" t="s">
        <v>676</v>
      </c>
      <c r="C333" s="179" t="s">
        <v>677</v>
      </c>
      <c r="D333" s="172" t="s">
        <v>236</v>
      </c>
      <c r="E333" s="173">
        <v>10.118399999999999</v>
      </c>
      <c r="F333" s="174"/>
      <c r="G333" s="175">
        <f>ROUND(E333*F333,2)</f>
        <v>0</v>
      </c>
      <c r="H333" s="174"/>
      <c r="I333" s="175">
        <f>ROUND(E333*H333,2)</f>
        <v>0</v>
      </c>
      <c r="J333" s="174"/>
      <c r="K333" s="175">
        <f>ROUND(E333*J333,2)</f>
        <v>0</v>
      </c>
      <c r="L333" s="175">
        <v>21</v>
      </c>
      <c r="M333" s="175">
        <f>G333*(1+L333/100)</f>
        <v>0</v>
      </c>
      <c r="N333" s="173">
        <v>5.9999999999999995E-4</v>
      </c>
      <c r="O333" s="173">
        <f>ROUND(E333*N333,2)</f>
        <v>0.01</v>
      </c>
      <c r="P333" s="173">
        <v>0</v>
      </c>
      <c r="Q333" s="173">
        <f>ROUND(E333*P333,2)</f>
        <v>0</v>
      </c>
      <c r="R333" s="175" t="s">
        <v>407</v>
      </c>
      <c r="S333" s="175" t="s">
        <v>207</v>
      </c>
      <c r="T333" s="176" t="s">
        <v>207</v>
      </c>
      <c r="U333" s="160">
        <v>0</v>
      </c>
      <c r="V333" s="160">
        <f>ROUND(E333*U333,2)</f>
        <v>0</v>
      </c>
      <c r="W333" s="160"/>
      <c r="X333" s="160" t="s">
        <v>408</v>
      </c>
      <c r="Y333" s="160" t="s">
        <v>198</v>
      </c>
      <c r="Z333" s="149"/>
      <c r="AA333" s="149"/>
      <c r="AB333" s="149"/>
      <c r="AC333" s="149"/>
      <c r="AD333" s="149"/>
      <c r="AE333" s="149"/>
      <c r="AF333" s="149"/>
      <c r="AG333" s="149" t="s">
        <v>409</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2" x14ac:dyDescent="0.2">
      <c r="A334" s="156"/>
      <c r="B334" s="157"/>
      <c r="C334" s="192" t="s">
        <v>678</v>
      </c>
      <c r="D334" s="183"/>
      <c r="E334" s="184"/>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233</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192" t="s">
        <v>679</v>
      </c>
      <c r="D335" s="183"/>
      <c r="E335" s="184">
        <v>10.118399999999999</v>
      </c>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233</v>
      </c>
      <c r="AH335" s="149">
        <v>5</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70">
        <v>62</v>
      </c>
      <c r="B336" s="171" t="s">
        <v>680</v>
      </c>
      <c r="C336" s="179" t="s">
        <v>681</v>
      </c>
      <c r="D336" s="172" t="s">
        <v>283</v>
      </c>
      <c r="E336" s="173">
        <v>8.3499999999999998E-3</v>
      </c>
      <c r="F336" s="174"/>
      <c r="G336" s="175">
        <f>ROUND(E336*F336,2)</f>
        <v>0</v>
      </c>
      <c r="H336" s="174"/>
      <c r="I336" s="175">
        <f>ROUND(E336*H336,2)</f>
        <v>0</v>
      </c>
      <c r="J336" s="174"/>
      <c r="K336" s="175">
        <f>ROUND(E336*J336,2)</f>
        <v>0</v>
      </c>
      <c r="L336" s="175">
        <v>21</v>
      </c>
      <c r="M336" s="175">
        <f>G336*(1+L336/100)</f>
        <v>0</v>
      </c>
      <c r="N336" s="173">
        <v>0</v>
      </c>
      <c r="O336" s="173">
        <f>ROUND(E336*N336,2)</f>
        <v>0</v>
      </c>
      <c r="P336" s="173">
        <v>0</v>
      </c>
      <c r="Q336" s="173">
        <f>ROUND(E336*P336,2)</f>
        <v>0</v>
      </c>
      <c r="R336" s="175" t="s">
        <v>674</v>
      </c>
      <c r="S336" s="175" t="s">
        <v>207</v>
      </c>
      <c r="T336" s="176" t="s">
        <v>207</v>
      </c>
      <c r="U336" s="160">
        <v>1.831</v>
      </c>
      <c r="V336" s="160">
        <f>ROUND(E336*U336,2)</f>
        <v>0.02</v>
      </c>
      <c r="W336" s="160"/>
      <c r="X336" s="160" t="s">
        <v>285</v>
      </c>
      <c r="Y336" s="160" t="s">
        <v>198</v>
      </c>
      <c r="Z336" s="149"/>
      <c r="AA336" s="149"/>
      <c r="AB336" s="149"/>
      <c r="AC336" s="149"/>
      <c r="AD336" s="149"/>
      <c r="AE336" s="149"/>
      <c r="AF336" s="149"/>
      <c r="AG336" s="149" t="s">
        <v>303</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x14ac:dyDescent="0.2">
      <c r="A337" s="156"/>
      <c r="B337" s="157"/>
      <c r="C337" s="262" t="s">
        <v>304</v>
      </c>
      <c r="D337" s="263"/>
      <c r="E337" s="263"/>
      <c r="F337" s="263"/>
      <c r="G337" s="263"/>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246</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x14ac:dyDescent="0.2">
      <c r="A338" s="163" t="s">
        <v>190</v>
      </c>
      <c r="B338" s="164" t="s">
        <v>122</v>
      </c>
      <c r="C338" s="178" t="s">
        <v>123</v>
      </c>
      <c r="D338" s="165"/>
      <c r="E338" s="166"/>
      <c r="F338" s="167"/>
      <c r="G338" s="167">
        <f>SUMIF(AG339:AG350,"&lt;&gt;NOR",G339:G350)</f>
        <v>0</v>
      </c>
      <c r="H338" s="167"/>
      <c r="I338" s="167">
        <f>SUM(I339:I350)</f>
        <v>0</v>
      </c>
      <c r="J338" s="167"/>
      <c r="K338" s="167">
        <f>SUM(K339:K350)</f>
        <v>0</v>
      </c>
      <c r="L338" s="167"/>
      <c r="M338" s="167">
        <f>SUM(M339:M350)</f>
        <v>0</v>
      </c>
      <c r="N338" s="166"/>
      <c r="O338" s="166">
        <f>SUM(O339:O350)</f>
        <v>0</v>
      </c>
      <c r="P338" s="166"/>
      <c r="Q338" s="166">
        <f>SUM(Q339:Q350)</f>
        <v>0</v>
      </c>
      <c r="R338" s="167"/>
      <c r="S338" s="167"/>
      <c r="T338" s="168"/>
      <c r="U338" s="162"/>
      <c r="V338" s="162">
        <f>SUM(V339:V350)</f>
        <v>0</v>
      </c>
      <c r="W338" s="162"/>
      <c r="X338" s="162"/>
      <c r="Y338" s="162"/>
      <c r="AG338" t="s">
        <v>191</v>
      </c>
    </row>
    <row r="339" spans="1:60" outlineLevel="1" x14ac:dyDescent="0.2">
      <c r="A339" s="170">
        <v>63</v>
      </c>
      <c r="B339" s="171" t="s">
        <v>682</v>
      </c>
      <c r="C339" s="179" t="s">
        <v>683</v>
      </c>
      <c r="D339" s="172" t="s">
        <v>423</v>
      </c>
      <c r="E339" s="173">
        <v>9</v>
      </c>
      <c r="F339" s="174"/>
      <c r="G339" s="175">
        <f>ROUND(E339*F339,2)</f>
        <v>0</v>
      </c>
      <c r="H339" s="174"/>
      <c r="I339" s="175">
        <f>ROUND(E339*H339,2)</f>
        <v>0</v>
      </c>
      <c r="J339" s="174"/>
      <c r="K339" s="175">
        <f>ROUND(E339*J339,2)</f>
        <v>0</v>
      </c>
      <c r="L339" s="175">
        <v>21</v>
      </c>
      <c r="M339" s="175">
        <f>G339*(1+L339/100)</f>
        <v>0</v>
      </c>
      <c r="N339" s="173">
        <v>0</v>
      </c>
      <c r="O339" s="173">
        <f>ROUND(E339*N339,2)</f>
        <v>0</v>
      </c>
      <c r="P339" s="173">
        <v>0</v>
      </c>
      <c r="Q339" s="173">
        <f>ROUND(E339*P339,2)</f>
        <v>0</v>
      </c>
      <c r="R339" s="175"/>
      <c r="S339" s="175" t="s">
        <v>195</v>
      </c>
      <c r="T339" s="176" t="s">
        <v>196</v>
      </c>
      <c r="U339" s="160">
        <v>0</v>
      </c>
      <c r="V339" s="160">
        <f>ROUND(E339*U339,2)</f>
        <v>0</v>
      </c>
      <c r="W339" s="160"/>
      <c r="X339" s="160" t="s">
        <v>230</v>
      </c>
      <c r="Y339" s="160" t="s">
        <v>198</v>
      </c>
      <c r="Z339" s="149"/>
      <c r="AA339" s="149"/>
      <c r="AB339" s="149"/>
      <c r="AC339" s="149"/>
      <c r="AD339" s="149"/>
      <c r="AE339" s="149"/>
      <c r="AF339" s="149"/>
      <c r="AG339" s="149" t="s">
        <v>231</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192" t="s">
        <v>684</v>
      </c>
      <c r="D340" s="183"/>
      <c r="E340" s="184">
        <v>1</v>
      </c>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233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92" t="s">
        <v>685</v>
      </c>
      <c r="D341" s="183"/>
      <c r="E341" s="184">
        <v>1</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233</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192" t="s">
        <v>686</v>
      </c>
      <c r="D342" s="183"/>
      <c r="E342" s="184">
        <v>1</v>
      </c>
      <c r="F342" s="160"/>
      <c r="G342" s="160"/>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233</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192" t="s">
        <v>687</v>
      </c>
      <c r="D343" s="183"/>
      <c r="E343" s="184">
        <v>1</v>
      </c>
      <c r="F343" s="160"/>
      <c r="G343" s="160"/>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233</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192" t="s">
        <v>688</v>
      </c>
      <c r="D344" s="183"/>
      <c r="E344" s="184">
        <v>1</v>
      </c>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233</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92" t="s">
        <v>689</v>
      </c>
      <c r="D345" s="183"/>
      <c r="E345" s="184">
        <v>1</v>
      </c>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233</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192" t="s">
        <v>628</v>
      </c>
      <c r="D346" s="183"/>
      <c r="E346" s="184">
        <v>1</v>
      </c>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233</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
      <c r="A347" s="156"/>
      <c r="B347" s="157"/>
      <c r="C347" s="192" t="s">
        <v>468</v>
      </c>
      <c r="D347" s="183"/>
      <c r="E347" s="184">
        <v>1</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233</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
      <c r="A348" s="156"/>
      <c r="B348" s="157"/>
      <c r="C348" s="192" t="s">
        <v>690</v>
      </c>
      <c r="D348" s="183"/>
      <c r="E348" s="184">
        <v>1</v>
      </c>
      <c r="F348" s="160"/>
      <c r="G348" s="160"/>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233</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22.5" outlineLevel="1" x14ac:dyDescent="0.2">
      <c r="A349" s="170">
        <v>64</v>
      </c>
      <c r="B349" s="171" t="s">
        <v>691</v>
      </c>
      <c r="C349" s="179" t="s">
        <v>692</v>
      </c>
      <c r="D349" s="172" t="s">
        <v>423</v>
      </c>
      <c r="E349" s="173">
        <v>1</v>
      </c>
      <c r="F349" s="174"/>
      <c r="G349" s="175">
        <f>ROUND(E349*F349,2)</f>
        <v>0</v>
      </c>
      <c r="H349" s="174"/>
      <c r="I349" s="175">
        <f>ROUND(E349*H349,2)</f>
        <v>0</v>
      </c>
      <c r="J349" s="174"/>
      <c r="K349" s="175">
        <f>ROUND(E349*J349,2)</f>
        <v>0</v>
      </c>
      <c r="L349" s="175">
        <v>21</v>
      </c>
      <c r="M349" s="175">
        <f>G349*(1+L349/100)</f>
        <v>0</v>
      </c>
      <c r="N349" s="173">
        <v>0</v>
      </c>
      <c r="O349" s="173">
        <f>ROUND(E349*N349,2)</f>
        <v>0</v>
      </c>
      <c r="P349" s="173">
        <v>0</v>
      </c>
      <c r="Q349" s="173">
        <f>ROUND(E349*P349,2)</f>
        <v>0</v>
      </c>
      <c r="R349" s="175"/>
      <c r="S349" s="175" t="s">
        <v>195</v>
      </c>
      <c r="T349" s="176" t="s">
        <v>196</v>
      </c>
      <c r="U349" s="160">
        <v>0</v>
      </c>
      <c r="V349" s="160">
        <f>ROUND(E349*U349,2)</f>
        <v>0</v>
      </c>
      <c r="W349" s="160"/>
      <c r="X349" s="160" t="s">
        <v>230</v>
      </c>
      <c r="Y349" s="160" t="s">
        <v>198</v>
      </c>
      <c r="Z349" s="149"/>
      <c r="AA349" s="149"/>
      <c r="AB349" s="149"/>
      <c r="AC349" s="149"/>
      <c r="AD349" s="149"/>
      <c r="AE349" s="149"/>
      <c r="AF349" s="149"/>
      <c r="AG349" s="149" t="s">
        <v>231</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x14ac:dyDescent="0.2">
      <c r="A350" s="156"/>
      <c r="B350" s="157"/>
      <c r="C350" s="192" t="s">
        <v>469</v>
      </c>
      <c r="D350" s="183"/>
      <c r="E350" s="184">
        <v>1</v>
      </c>
      <c r="F350" s="160"/>
      <c r="G350" s="160"/>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233</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x14ac:dyDescent="0.2">
      <c r="A351" s="163" t="s">
        <v>190</v>
      </c>
      <c r="B351" s="164" t="s">
        <v>124</v>
      </c>
      <c r="C351" s="178" t="s">
        <v>125</v>
      </c>
      <c r="D351" s="165"/>
      <c r="E351" s="166"/>
      <c r="F351" s="167"/>
      <c r="G351" s="167">
        <f>SUMIF(AG352:AG363,"&lt;&gt;NOR",G352:G363)</f>
        <v>0</v>
      </c>
      <c r="H351" s="167"/>
      <c r="I351" s="167">
        <f>SUM(I352:I363)</f>
        <v>0</v>
      </c>
      <c r="J351" s="167"/>
      <c r="K351" s="167">
        <f>SUM(K352:K363)</f>
        <v>0</v>
      </c>
      <c r="L351" s="167"/>
      <c r="M351" s="167">
        <f>SUM(M352:M363)</f>
        <v>0</v>
      </c>
      <c r="N351" s="166"/>
      <c r="O351" s="166">
        <f>SUM(O352:O363)</f>
        <v>0</v>
      </c>
      <c r="P351" s="166"/>
      <c r="Q351" s="166">
        <f>SUM(Q352:Q363)</f>
        <v>0</v>
      </c>
      <c r="R351" s="167"/>
      <c r="S351" s="167"/>
      <c r="T351" s="168"/>
      <c r="U351" s="162"/>
      <c r="V351" s="162">
        <f>SUM(V352:V363)</f>
        <v>0</v>
      </c>
      <c r="W351" s="162"/>
      <c r="X351" s="162"/>
      <c r="Y351" s="162"/>
      <c r="AG351" t="s">
        <v>191</v>
      </c>
    </row>
    <row r="352" spans="1:60" outlineLevel="1" x14ac:dyDescent="0.2">
      <c r="A352" s="170">
        <v>65</v>
      </c>
      <c r="B352" s="171" t="s">
        <v>693</v>
      </c>
      <c r="C352" s="179" t="s">
        <v>694</v>
      </c>
      <c r="D352" s="172" t="s">
        <v>423</v>
      </c>
      <c r="E352" s="173">
        <v>9</v>
      </c>
      <c r="F352" s="174"/>
      <c r="G352" s="175">
        <f>ROUND(E352*F352,2)</f>
        <v>0</v>
      </c>
      <c r="H352" s="174"/>
      <c r="I352" s="175">
        <f>ROUND(E352*H352,2)</f>
        <v>0</v>
      </c>
      <c r="J352" s="174"/>
      <c r="K352" s="175">
        <f>ROUND(E352*J352,2)</f>
        <v>0</v>
      </c>
      <c r="L352" s="175">
        <v>21</v>
      </c>
      <c r="M352" s="175">
        <f>G352*(1+L352/100)</f>
        <v>0</v>
      </c>
      <c r="N352" s="173">
        <v>0</v>
      </c>
      <c r="O352" s="173">
        <f>ROUND(E352*N352,2)</f>
        <v>0</v>
      </c>
      <c r="P352" s="173">
        <v>0</v>
      </c>
      <c r="Q352" s="173">
        <f>ROUND(E352*P352,2)</f>
        <v>0</v>
      </c>
      <c r="R352" s="175"/>
      <c r="S352" s="175" t="s">
        <v>195</v>
      </c>
      <c r="T352" s="176" t="s">
        <v>196</v>
      </c>
      <c r="U352" s="160">
        <v>0</v>
      </c>
      <c r="V352" s="160">
        <f>ROUND(E352*U352,2)</f>
        <v>0</v>
      </c>
      <c r="W352" s="160"/>
      <c r="X352" s="160" t="s">
        <v>230</v>
      </c>
      <c r="Y352" s="160" t="s">
        <v>198</v>
      </c>
      <c r="Z352" s="149"/>
      <c r="AA352" s="149"/>
      <c r="AB352" s="149"/>
      <c r="AC352" s="149"/>
      <c r="AD352" s="149"/>
      <c r="AE352" s="149"/>
      <c r="AF352" s="149"/>
      <c r="AG352" s="149" t="s">
        <v>231</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2" x14ac:dyDescent="0.2">
      <c r="A353" s="156"/>
      <c r="B353" s="157"/>
      <c r="C353" s="192" t="s">
        <v>684</v>
      </c>
      <c r="D353" s="183"/>
      <c r="E353" s="184">
        <v>1</v>
      </c>
      <c r="F353" s="160"/>
      <c r="G353" s="160"/>
      <c r="H353" s="160"/>
      <c r="I353" s="160"/>
      <c r="J353" s="160"/>
      <c r="K353" s="160"/>
      <c r="L353" s="160"/>
      <c r="M353" s="160"/>
      <c r="N353" s="159"/>
      <c r="O353" s="159"/>
      <c r="P353" s="159"/>
      <c r="Q353" s="159"/>
      <c r="R353" s="160"/>
      <c r="S353" s="160"/>
      <c r="T353" s="160"/>
      <c r="U353" s="160"/>
      <c r="V353" s="160"/>
      <c r="W353" s="160"/>
      <c r="X353" s="160"/>
      <c r="Y353" s="160"/>
      <c r="Z353" s="149"/>
      <c r="AA353" s="149"/>
      <c r="AB353" s="149"/>
      <c r="AC353" s="149"/>
      <c r="AD353" s="149"/>
      <c r="AE353" s="149"/>
      <c r="AF353" s="149"/>
      <c r="AG353" s="149" t="s">
        <v>233</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
      <c r="A354" s="156"/>
      <c r="B354" s="157"/>
      <c r="C354" s="192" t="s">
        <v>685</v>
      </c>
      <c r="D354" s="183"/>
      <c r="E354" s="184">
        <v>1</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233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2" t="s">
        <v>686</v>
      </c>
      <c r="D355" s="183"/>
      <c r="E355" s="184">
        <v>1</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233</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x14ac:dyDescent="0.2">
      <c r="A356" s="156"/>
      <c r="B356" s="157"/>
      <c r="C356" s="192" t="s">
        <v>687</v>
      </c>
      <c r="D356" s="183"/>
      <c r="E356" s="184">
        <v>1</v>
      </c>
      <c r="F356" s="160"/>
      <c r="G356" s="160"/>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233</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192" t="s">
        <v>688</v>
      </c>
      <c r="D357" s="183"/>
      <c r="E357" s="184">
        <v>1</v>
      </c>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233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2" t="s">
        <v>689</v>
      </c>
      <c r="D358" s="183"/>
      <c r="E358" s="184">
        <v>1</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233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192" t="s">
        <v>628</v>
      </c>
      <c r="D359" s="183"/>
      <c r="E359" s="184">
        <v>1</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233</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x14ac:dyDescent="0.2">
      <c r="A360" s="156"/>
      <c r="B360" s="157"/>
      <c r="C360" s="192" t="s">
        <v>468</v>
      </c>
      <c r="D360" s="183"/>
      <c r="E360" s="184">
        <v>1</v>
      </c>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233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2" t="s">
        <v>690</v>
      </c>
      <c r="D361" s="183"/>
      <c r="E361" s="184">
        <v>1</v>
      </c>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233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ht="22.5" outlineLevel="1" x14ac:dyDescent="0.2">
      <c r="A362" s="170">
        <v>66</v>
      </c>
      <c r="B362" s="171" t="s">
        <v>695</v>
      </c>
      <c r="C362" s="179" t="s">
        <v>696</v>
      </c>
      <c r="D362" s="172" t="s">
        <v>423</v>
      </c>
      <c r="E362" s="173">
        <v>1</v>
      </c>
      <c r="F362" s="174"/>
      <c r="G362" s="175">
        <f>ROUND(E362*F362,2)</f>
        <v>0</v>
      </c>
      <c r="H362" s="174"/>
      <c r="I362" s="175">
        <f>ROUND(E362*H362,2)</f>
        <v>0</v>
      </c>
      <c r="J362" s="174"/>
      <c r="K362" s="175">
        <f>ROUND(E362*J362,2)</f>
        <v>0</v>
      </c>
      <c r="L362" s="175">
        <v>21</v>
      </c>
      <c r="M362" s="175">
        <f>G362*(1+L362/100)</f>
        <v>0</v>
      </c>
      <c r="N362" s="173">
        <v>0</v>
      </c>
      <c r="O362" s="173">
        <f>ROUND(E362*N362,2)</f>
        <v>0</v>
      </c>
      <c r="P362" s="173">
        <v>0</v>
      </c>
      <c r="Q362" s="173">
        <f>ROUND(E362*P362,2)</f>
        <v>0</v>
      </c>
      <c r="R362" s="175"/>
      <c r="S362" s="175" t="s">
        <v>195</v>
      </c>
      <c r="T362" s="176" t="s">
        <v>196</v>
      </c>
      <c r="U362" s="160">
        <v>0</v>
      </c>
      <c r="V362" s="160">
        <f>ROUND(E362*U362,2)</f>
        <v>0</v>
      </c>
      <c r="W362" s="160"/>
      <c r="X362" s="160" t="s">
        <v>230</v>
      </c>
      <c r="Y362" s="160" t="s">
        <v>198</v>
      </c>
      <c r="Z362" s="149"/>
      <c r="AA362" s="149"/>
      <c r="AB362" s="149"/>
      <c r="AC362" s="149"/>
      <c r="AD362" s="149"/>
      <c r="AE362" s="149"/>
      <c r="AF362" s="149"/>
      <c r="AG362" s="149" t="s">
        <v>231</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2" x14ac:dyDescent="0.2">
      <c r="A363" s="156"/>
      <c r="B363" s="157"/>
      <c r="C363" s="192" t="s">
        <v>469</v>
      </c>
      <c r="D363" s="183"/>
      <c r="E363" s="184">
        <v>1</v>
      </c>
      <c r="F363" s="160"/>
      <c r="G363" s="160"/>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233</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x14ac:dyDescent="0.2">
      <c r="A364" s="163" t="s">
        <v>190</v>
      </c>
      <c r="B364" s="164" t="s">
        <v>126</v>
      </c>
      <c r="C364" s="178" t="s">
        <v>127</v>
      </c>
      <c r="D364" s="165"/>
      <c r="E364" s="166"/>
      <c r="F364" s="167"/>
      <c r="G364" s="167">
        <f>SUMIF(AG365:AG422,"&lt;&gt;NOR",G365:G422)</f>
        <v>0</v>
      </c>
      <c r="H364" s="167"/>
      <c r="I364" s="167">
        <f>SUM(I365:I422)</f>
        <v>0</v>
      </c>
      <c r="J364" s="167"/>
      <c r="K364" s="167">
        <f>SUM(K365:K422)</f>
        <v>0</v>
      </c>
      <c r="L364" s="167"/>
      <c r="M364" s="167">
        <f>SUM(M365:M422)</f>
        <v>0</v>
      </c>
      <c r="N364" s="166"/>
      <c r="O364" s="166">
        <f>SUM(O365:O422)</f>
        <v>0.16</v>
      </c>
      <c r="P364" s="166"/>
      <c r="Q364" s="166">
        <f>SUM(Q365:Q422)</f>
        <v>0.19</v>
      </c>
      <c r="R364" s="167"/>
      <c r="S364" s="167"/>
      <c r="T364" s="168"/>
      <c r="U364" s="162"/>
      <c r="V364" s="162">
        <f>SUM(V365:V422)</f>
        <v>23.949999999999996</v>
      </c>
      <c r="W364" s="162"/>
      <c r="X364" s="162"/>
      <c r="Y364" s="162"/>
      <c r="AG364" t="s">
        <v>191</v>
      </c>
    </row>
    <row r="365" spans="1:60" outlineLevel="1" x14ac:dyDescent="0.2">
      <c r="A365" s="170">
        <v>67</v>
      </c>
      <c r="B365" s="171" t="s">
        <v>697</v>
      </c>
      <c r="C365" s="179" t="s">
        <v>698</v>
      </c>
      <c r="D365" s="172" t="s">
        <v>699</v>
      </c>
      <c r="E365" s="173">
        <v>9</v>
      </c>
      <c r="F365" s="174"/>
      <c r="G365" s="175">
        <f>ROUND(E365*F365,2)</f>
        <v>0</v>
      </c>
      <c r="H365" s="174"/>
      <c r="I365" s="175">
        <f>ROUND(E365*H365,2)</f>
        <v>0</v>
      </c>
      <c r="J365" s="174"/>
      <c r="K365" s="175">
        <f>ROUND(E365*J365,2)</f>
        <v>0</v>
      </c>
      <c r="L365" s="175">
        <v>21</v>
      </c>
      <c r="M365" s="175">
        <f>G365*(1+L365/100)</f>
        <v>0</v>
      </c>
      <c r="N365" s="173">
        <v>0</v>
      </c>
      <c r="O365" s="173">
        <f>ROUND(E365*N365,2)</f>
        <v>0</v>
      </c>
      <c r="P365" s="173">
        <v>1.9460000000000002E-2</v>
      </c>
      <c r="Q365" s="173">
        <f>ROUND(E365*P365,2)</f>
        <v>0.18</v>
      </c>
      <c r="R365" s="175" t="s">
        <v>700</v>
      </c>
      <c r="S365" s="175" t="s">
        <v>207</v>
      </c>
      <c r="T365" s="176" t="s">
        <v>207</v>
      </c>
      <c r="U365" s="160">
        <v>0.38200000000000001</v>
      </c>
      <c r="V365" s="160">
        <f>ROUND(E365*U365,2)</f>
        <v>3.44</v>
      </c>
      <c r="W365" s="160"/>
      <c r="X365" s="160" t="s">
        <v>230</v>
      </c>
      <c r="Y365" s="160" t="s">
        <v>198</v>
      </c>
      <c r="Z365" s="149"/>
      <c r="AA365" s="149"/>
      <c r="AB365" s="149"/>
      <c r="AC365" s="149"/>
      <c r="AD365" s="149"/>
      <c r="AE365" s="149"/>
      <c r="AF365" s="149"/>
      <c r="AG365" s="149" t="s">
        <v>231</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
      <c r="A366" s="156"/>
      <c r="B366" s="157"/>
      <c r="C366" s="192" t="s">
        <v>684</v>
      </c>
      <c r="D366" s="183"/>
      <c r="E366" s="184">
        <v>1</v>
      </c>
      <c r="F366" s="160"/>
      <c r="G366" s="160"/>
      <c r="H366" s="160"/>
      <c r="I366" s="160"/>
      <c r="J366" s="160"/>
      <c r="K366" s="160"/>
      <c r="L366" s="160"/>
      <c r="M366" s="160"/>
      <c r="N366" s="159"/>
      <c r="O366" s="159"/>
      <c r="P366" s="159"/>
      <c r="Q366" s="159"/>
      <c r="R366" s="160"/>
      <c r="S366" s="160"/>
      <c r="T366" s="160"/>
      <c r="U366" s="160"/>
      <c r="V366" s="160"/>
      <c r="W366" s="160"/>
      <c r="X366" s="160"/>
      <c r="Y366" s="160"/>
      <c r="Z366" s="149"/>
      <c r="AA366" s="149"/>
      <c r="AB366" s="149"/>
      <c r="AC366" s="149"/>
      <c r="AD366" s="149"/>
      <c r="AE366" s="149"/>
      <c r="AF366" s="149"/>
      <c r="AG366" s="149" t="s">
        <v>233</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
      <c r="A367" s="156"/>
      <c r="B367" s="157"/>
      <c r="C367" s="192" t="s">
        <v>685</v>
      </c>
      <c r="D367" s="183"/>
      <c r="E367" s="184">
        <v>1</v>
      </c>
      <c r="F367" s="160"/>
      <c r="G367" s="160"/>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233</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
      <c r="A368" s="156"/>
      <c r="B368" s="157"/>
      <c r="C368" s="192" t="s">
        <v>686</v>
      </c>
      <c r="D368" s="183"/>
      <c r="E368" s="184">
        <v>1</v>
      </c>
      <c r="F368" s="160"/>
      <c r="G368" s="160"/>
      <c r="H368" s="160"/>
      <c r="I368" s="160"/>
      <c r="J368" s="160"/>
      <c r="K368" s="160"/>
      <c r="L368" s="160"/>
      <c r="M368" s="160"/>
      <c r="N368" s="159"/>
      <c r="O368" s="159"/>
      <c r="P368" s="159"/>
      <c r="Q368" s="159"/>
      <c r="R368" s="160"/>
      <c r="S368" s="160"/>
      <c r="T368" s="160"/>
      <c r="U368" s="160"/>
      <c r="V368" s="160"/>
      <c r="W368" s="160"/>
      <c r="X368" s="160"/>
      <c r="Y368" s="160"/>
      <c r="Z368" s="149"/>
      <c r="AA368" s="149"/>
      <c r="AB368" s="149"/>
      <c r="AC368" s="149"/>
      <c r="AD368" s="149"/>
      <c r="AE368" s="149"/>
      <c r="AF368" s="149"/>
      <c r="AG368" s="149" t="s">
        <v>233</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x14ac:dyDescent="0.2">
      <c r="A369" s="156"/>
      <c r="B369" s="157"/>
      <c r="C369" s="192" t="s">
        <v>687</v>
      </c>
      <c r="D369" s="183"/>
      <c r="E369" s="184">
        <v>1</v>
      </c>
      <c r="F369" s="160"/>
      <c r="G369" s="160"/>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233</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192" t="s">
        <v>688</v>
      </c>
      <c r="D370" s="183"/>
      <c r="E370" s="184">
        <v>1</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233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192" t="s">
        <v>689</v>
      </c>
      <c r="D371" s="183"/>
      <c r="E371" s="184">
        <v>1</v>
      </c>
      <c r="F371" s="160"/>
      <c r="G371" s="160"/>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233</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192" t="s">
        <v>628</v>
      </c>
      <c r="D372" s="183"/>
      <c r="E372" s="184">
        <v>1</v>
      </c>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233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2" t="s">
        <v>468</v>
      </c>
      <c r="D373" s="183"/>
      <c r="E373" s="184">
        <v>1</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233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2" t="s">
        <v>690</v>
      </c>
      <c r="D374" s="183"/>
      <c r="E374" s="184">
        <v>1</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233</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70">
        <v>68</v>
      </c>
      <c r="B375" s="171" t="s">
        <v>701</v>
      </c>
      <c r="C375" s="179" t="s">
        <v>702</v>
      </c>
      <c r="D375" s="172" t="s">
        <v>699</v>
      </c>
      <c r="E375" s="173">
        <v>8</v>
      </c>
      <c r="F375" s="174"/>
      <c r="G375" s="175">
        <f>ROUND(E375*F375,2)</f>
        <v>0</v>
      </c>
      <c r="H375" s="174"/>
      <c r="I375" s="175">
        <f>ROUND(E375*H375,2)</f>
        <v>0</v>
      </c>
      <c r="J375" s="174"/>
      <c r="K375" s="175">
        <f>ROUND(E375*J375,2)</f>
        <v>0</v>
      </c>
      <c r="L375" s="175">
        <v>21</v>
      </c>
      <c r="M375" s="175">
        <f>G375*(1+L375/100)</f>
        <v>0</v>
      </c>
      <c r="N375" s="173">
        <v>1.651E-2</v>
      </c>
      <c r="O375" s="173">
        <f>ROUND(E375*N375,2)</f>
        <v>0.13</v>
      </c>
      <c r="P375" s="173">
        <v>0</v>
      </c>
      <c r="Q375" s="173">
        <f>ROUND(E375*P375,2)</f>
        <v>0</v>
      </c>
      <c r="R375" s="175" t="s">
        <v>700</v>
      </c>
      <c r="S375" s="175" t="s">
        <v>207</v>
      </c>
      <c r="T375" s="176" t="s">
        <v>207</v>
      </c>
      <c r="U375" s="160">
        <v>1.1890000000000001</v>
      </c>
      <c r="V375" s="160">
        <f>ROUND(E375*U375,2)</f>
        <v>9.51</v>
      </c>
      <c r="W375" s="160"/>
      <c r="X375" s="160" t="s">
        <v>230</v>
      </c>
      <c r="Y375" s="160" t="s">
        <v>198</v>
      </c>
      <c r="Z375" s="149"/>
      <c r="AA375" s="149"/>
      <c r="AB375" s="149"/>
      <c r="AC375" s="149"/>
      <c r="AD375" s="149"/>
      <c r="AE375" s="149"/>
      <c r="AF375" s="149"/>
      <c r="AG375" s="149" t="s">
        <v>231</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2" x14ac:dyDescent="0.2">
      <c r="A376" s="156"/>
      <c r="B376" s="157"/>
      <c r="C376" s="192" t="s">
        <v>684</v>
      </c>
      <c r="D376" s="183"/>
      <c r="E376" s="184">
        <v>1</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233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2" t="s">
        <v>686</v>
      </c>
      <c r="D377" s="183"/>
      <c r="E377" s="184">
        <v>1</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233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2" t="s">
        <v>687</v>
      </c>
      <c r="D378" s="183"/>
      <c r="E378" s="184">
        <v>1</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233</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192" t="s">
        <v>688</v>
      </c>
      <c r="D379" s="183"/>
      <c r="E379" s="184">
        <v>1</v>
      </c>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233</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2" t="s">
        <v>689</v>
      </c>
      <c r="D380" s="183"/>
      <c r="E380" s="184">
        <v>1</v>
      </c>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233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2" t="s">
        <v>628</v>
      </c>
      <c r="D381" s="183"/>
      <c r="E381" s="184">
        <v>1</v>
      </c>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233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2" t="s">
        <v>468</v>
      </c>
      <c r="D382" s="183"/>
      <c r="E382" s="184">
        <v>1</v>
      </c>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233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2" t="s">
        <v>690</v>
      </c>
      <c r="D383" s="183"/>
      <c r="E383" s="184">
        <v>1</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233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70">
        <v>69</v>
      </c>
      <c r="B384" s="171" t="s">
        <v>703</v>
      </c>
      <c r="C384" s="179" t="s">
        <v>704</v>
      </c>
      <c r="D384" s="172" t="s">
        <v>699</v>
      </c>
      <c r="E384" s="173">
        <v>1</v>
      </c>
      <c r="F384" s="174"/>
      <c r="G384" s="175">
        <f>ROUND(E384*F384,2)</f>
        <v>0</v>
      </c>
      <c r="H384" s="174"/>
      <c r="I384" s="175">
        <f>ROUND(E384*H384,2)</f>
        <v>0</v>
      </c>
      <c r="J384" s="174"/>
      <c r="K384" s="175">
        <f>ROUND(E384*J384,2)</f>
        <v>0</v>
      </c>
      <c r="L384" s="175">
        <v>21</v>
      </c>
      <c r="M384" s="175">
        <f>G384*(1+L384/100)</f>
        <v>0</v>
      </c>
      <c r="N384" s="173">
        <v>1.41E-3</v>
      </c>
      <c r="O384" s="173">
        <f>ROUND(E384*N384,2)</f>
        <v>0</v>
      </c>
      <c r="P384" s="173">
        <v>0</v>
      </c>
      <c r="Q384" s="173">
        <f>ROUND(E384*P384,2)</f>
        <v>0</v>
      </c>
      <c r="R384" s="175" t="s">
        <v>700</v>
      </c>
      <c r="S384" s="175" t="s">
        <v>207</v>
      </c>
      <c r="T384" s="176" t="s">
        <v>207</v>
      </c>
      <c r="U384" s="160">
        <v>1.575</v>
      </c>
      <c r="V384" s="160">
        <f>ROUND(E384*U384,2)</f>
        <v>1.58</v>
      </c>
      <c r="W384" s="160"/>
      <c r="X384" s="160" t="s">
        <v>230</v>
      </c>
      <c r="Y384" s="160" t="s">
        <v>198</v>
      </c>
      <c r="Z384" s="149"/>
      <c r="AA384" s="149"/>
      <c r="AB384" s="149"/>
      <c r="AC384" s="149"/>
      <c r="AD384" s="149"/>
      <c r="AE384" s="149"/>
      <c r="AF384" s="149"/>
      <c r="AG384" s="149" t="s">
        <v>231</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
      <c r="A385" s="156"/>
      <c r="B385" s="157"/>
      <c r="C385" s="253" t="s">
        <v>705</v>
      </c>
      <c r="D385" s="254"/>
      <c r="E385" s="254"/>
      <c r="F385" s="254"/>
      <c r="G385" s="254"/>
      <c r="H385" s="160"/>
      <c r="I385" s="160"/>
      <c r="J385" s="160"/>
      <c r="K385" s="160"/>
      <c r="L385" s="160"/>
      <c r="M385" s="160"/>
      <c r="N385" s="159"/>
      <c r="O385" s="159"/>
      <c r="P385" s="159"/>
      <c r="Q385" s="159"/>
      <c r="R385" s="160"/>
      <c r="S385" s="160"/>
      <c r="T385" s="160"/>
      <c r="U385" s="160"/>
      <c r="V385" s="160"/>
      <c r="W385" s="160"/>
      <c r="X385" s="160"/>
      <c r="Y385" s="160"/>
      <c r="Z385" s="149"/>
      <c r="AA385" s="149"/>
      <c r="AB385" s="149"/>
      <c r="AC385" s="149"/>
      <c r="AD385" s="149"/>
      <c r="AE385" s="149"/>
      <c r="AF385" s="149"/>
      <c r="AG385" s="149" t="s">
        <v>201</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2" x14ac:dyDescent="0.2">
      <c r="A386" s="156"/>
      <c r="B386" s="157"/>
      <c r="C386" s="192" t="s">
        <v>685</v>
      </c>
      <c r="D386" s="183"/>
      <c r="E386" s="184">
        <v>1</v>
      </c>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233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0">
        <v>70</v>
      </c>
      <c r="B387" s="171" t="s">
        <v>706</v>
      </c>
      <c r="C387" s="179" t="s">
        <v>707</v>
      </c>
      <c r="D387" s="172" t="s">
        <v>699</v>
      </c>
      <c r="E387" s="173">
        <v>1</v>
      </c>
      <c r="F387" s="174"/>
      <c r="G387" s="175">
        <f>ROUND(E387*F387,2)</f>
        <v>0</v>
      </c>
      <c r="H387" s="174"/>
      <c r="I387" s="175">
        <f>ROUND(E387*H387,2)</f>
        <v>0</v>
      </c>
      <c r="J387" s="174"/>
      <c r="K387" s="175">
        <f>ROUND(E387*J387,2)</f>
        <v>0</v>
      </c>
      <c r="L387" s="175">
        <v>21</v>
      </c>
      <c r="M387" s="175">
        <f>G387*(1+L387/100)</f>
        <v>0</v>
      </c>
      <c r="N387" s="173">
        <v>7.0000000000000001E-3</v>
      </c>
      <c r="O387" s="173">
        <f>ROUND(E387*N387,2)</f>
        <v>0.01</v>
      </c>
      <c r="P387" s="173">
        <v>0</v>
      </c>
      <c r="Q387" s="173">
        <f>ROUND(E387*P387,2)</f>
        <v>0</v>
      </c>
      <c r="R387" s="175" t="s">
        <v>700</v>
      </c>
      <c r="S387" s="175" t="s">
        <v>207</v>
      </c>
      <c r="T387" s="176" t="s">
        <v>207</v>
      </c>
      <c r="U387" s="160">
        <v>1.1890000000000001</v>
      </c>
      <c r="V387" s="160">
        <f>ROUND(E387*U387,2)</f>
        <v>1.19</v>
      </c>
      <c r="W387" s="160"/>
      <c r="X387" s="160" t="s">
        <v>230</v>
      </c>
      <c r="Y387" s="160" t="s">
        <v>198</v>
      </c>
      <c r="Z387" s="149"/>
      <c r="AA387" s="149"/>
      <c r="AB387" s="149"/>
      <c r="AC387" s="149"/>
      <c r="AD387" s="149"/>
      <c r="AE387" s="149"/>
      <c r="AF387" s="149"/>
      <c r="AG387" s="149" t="s">
        <v>231</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192" t="s">
        <v>469</v>
      </c>
      <c r="D388" s="183"/>
      <c r="E388" s="184">
        <v>1</v>
      </c>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233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ht="22.5" outlineLevel="1" x14ac:dyDescent="0.2">
      <c r="A389" s="170">
        <v>71</v>
      </c>
      <c r="B389" s="171" t="s">
        <v>708</v>
      </c>
      <c r="C389" s="179" t="s">
        <v>709</v>
      </c>
      <c r="D389" s="172" t="s">
        <v>283</v>
      </c>
      <c r="E389" s="173">
        <v>0.18762000000000001</v>
      </c>
      <c r="F389" s="174"/>
      <c r="G389" s="175">
        <f>ROUND(E389*F389,2)</f>
        <v>0</v>
      </c>
      <c r="H389" s="174"/>
      <c r="I389" s="175">
        <f>ROUND(E389*H389,2)</f>
        <v>0</v>
      </c>
      <c r="J389" s="174"/>
      <c r="K389" s="175">
        <f>ROUND(E389*J389,2)</f>
        <v>0</v>
      </c>
      <c r="L389" s="175">
        <v>21</v>
      </c>
      <c r="M389" s="175">
        <f>G389*(1+L389/100)</f>
        <v>0</v>
      </c>
      <c r="N389" s="173">
        <v>0</v>
      </c>
      <c r="O389" s="173">
        <f>ROUND(E389*N389,2)</f>
        <v>0</v>
      </c>
      <c r="P389" s="173">
        <v>0</v>
      </c>
      <c r="Q389" s="173">
        <f>ROUND(E389*P389,2)</f>
        <v>0</v>
      </c>
      <c r="R389" s="175" t="s">
        <v>700</v>
      </c>
      <c r="S389" s="175" t="s">
        <v>207</v>
      </c>
      <c r="T389" s="176" t="s">
        <v>207</v>
      </c>
      <c r="U389" s="160">
        <v>3.97</v>
      </c>
      <c r="V389" s="160">
        <f>ROUND(E389*U389,2)</f>
        <v>0.74</v>
      </c>
      <c r="W389" s="160"/>
      <c r="X389" s="160" t="s">
        <v>230</v>
      </c>
      <c r="Y389" s="160" t="s">
        <v>198</v>
      </c>
      <c r="Z389" s="149"/>
      <c r="AA389" s="149"/>
      <c r="AB389" s="149"/>
      <c r="AC389" s="149"/>
      <c r="AD389" s="149"/>
      <c r="AE389" s="149"/>
      <c r="AF389" s="149"/>
      <c r="AG389" s="149" t="s">
        <v>231</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2" x14ac:dyDescent="0.2">
      <c r="A390" s="156"/>
      <c r="B390" s="157"/>
      <c r="C390" s="262" t="s">
        <v>710</v>
      </c>
      <c r="D390" s="263"/>
      <c r="E390" s="263"/>
      <c r="F390" s="263"/>
      <c r="G390" s="263"/>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246</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70">
        <v>72</v>
      </c>
      <c r="B391" s="171" t="s">
        <v>711</v>
      </c>
      <c r="C391" s="179" t="s">
        <v>712</v>
      </c>
      <c r="D391" s="172" t="s">
        <v>423</v>
      </c>
      <c r="E391" s="173">
        <v>2</v>
      </c>
      <c r="F391" s="174"/>
      <c r="G391" s="175">
        <f>ROUND(E391*F391,2)</f>
        <v>0</v>
      </c>
      <c r="H391" s="174"/>
      <c r="I391" s="175">
        <f>ROUND(E391*H391,2)</f>
        <v>0</v>
      </c>
      <c r="J391" s="174"/>
      <c r="K391" s="175">
        <f>ROUND(E391*J391,2)</f>
        <v>0</v>
      </c>
      <c r="L391" s="175">
        <v>21</v>
      </c>
      <c r="M391" s="175">
        <f>G391*(1+L391/100)</f>
        <v>0</v>
      </c>
      <c r="N391" s="173">
        <v>0</v>
      </c>
      <c r="O391" s="173">
        <f>ROUND(E391*N391,2)</f>
        <v>0</v>
      </c>
      <c r="P391" s="173">
        <v>0</v>
      </c>
      <c r="Q391" s="173">
        <f>ROUND(E391*P391,2)</f>
        <v>0</v>
      </c>
      <c r="R391" s="175" t="s">
        <v>700</v>
      </c>
      <c r="S391" s="175" t="s">
        <v>207</v>
      </c>
      <c r="T391" s="176" t="s">
        <v>207</v>
      </c>
      <c r="U391" s="160">
        <v>0.114</v>
      </c>
      <c r="V391" s="160">
        <f>ROUND(E391*U391,2)</f>
        <v>0.23</v>
      </c>
      <c r="W391" s="160"/>
      <c r="X391" s="160" t="s">
        <v>230</v>
      </c>
      <c r="Y391" s="160" t="s">
        <v>198</v>
      </c>
      <c r="Z391" s="149"/>
      <c r="AA391" s="149"/>
      <c r="AB391" s="149"/>
      <c r="AC391" s="149"/>
      <c r="AD391" s="149"/>
      <c r="AE391" s="149"/>
      <c r="AF391" s="149"/>
      <c r="AG391" s="149" t="s">
        <v>231</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2" x14ac:dyDescent="0.2">
      <c r="A392" s="156"/>
      <c r="B392" s="157"/>
      <c r="C392" s="192" t="s">
        <v>685</v>
      </c>
      <c r="D392" s="183"/>
      <c r="E392" s="184">
        <v>1</v>
      </c>
      <c r="F392" s="160"/>
      <c r="G392" s="160"/>
      <c r="H392" s="160"/>
      <c r="I392" s="160"/>
      <c r="J392" s="160"/>
      <c r="K392" s="160"/>
      <c r="L392" s="160"/>
      <c r="M392" s="160"/>
      <c r="N392" s="159"/>
      <c r="O392" s="159"/>
      <c r="P392" s="159"/>
      <c r="Q392" s="159"/>
      <c r="R392" s="160"/>
      <c r="S392" s="160"/>
      <c r="T392" s="160"/>
      <c r="U392" s="160"/>
      <c r="V392" s="160"/>
      <c r="W392" s="160"/>
      <c r="X392" s="160"/>
      <c r="Y392" s="160"/>
      <c r="Z392" s="149"/>
      <c r="AA392" s="149"/>
      <c r="AB392" s="149"/>
      <c r="AC392" s="149"/>
      <c r="AD392" s="149"/>
      <c r="AE392" s="149"/>
      <c r="AF392" s="149"/>
      <c r="AG392" s="149" t="s">
        <v>233</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x14ac:dyDescent="0.2">
      <c r="A393" s="156"/>
      <c r="B393" s="157"/>
      <c r="C393" s="192" t="s">
        <v>468</v>
      </c>
      <c r="D393" s="183"/>
      <c r="E393" s="184">
        <v>1</v>
      </c>
      <c r="F393" s="160"/>
      <c r="G393" s="160"/>
      <c r="H393" s="160"/>
      <c r="I393" s="160"/>
      <c r="J393" s="160"/>
      <c r="K393" s="160"/>
      <c r="L393" s="160"/>
      <c r="M393" s="160"/>
      <c r="N393" s="159"/>
      <c r="O393" s="159"/>
      <c r="P393" s="159"/>
      <c r="Q393" s="159"/>
      <c r="R393" s="160"/>
      <c r="S393" s="160"/>
      <c r="T393" s="160"/>
      <c r="U393" s="160"/>
      <c r="V393" s="160"/>
      <c r="W393" s="160"/>
      <c r="X393" s="160"/>
      <c r="Y393" s="160"/>
      <c r="Z393" s="149"/>
      <c r="AA393" s="149"/>
      <c r="AB393" s="149"/>
      <c r="AC393" s="149"/>
      <c r="AD393" s="149"/>
      <c r="AE393" s="149"/>
      <c r="AF393" s="149"/>
      <c r="AG393" s="149" t="s">
        <v>233</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70">
        <v>73</v>
      </c>
      <c r="B394" s="171" t="s">
        <v>713</v>
      </c>
      <c r="C394" s="179" t="s">
        <v>714</v>
      </c>
      <c r="D394" s="172" t="s">
        <v>699</v>
      </c>
      <c r="E394" s="173">
        <v>2</v>
      </c>
      <c r="F394" s="174"/>
      <c r="G394" s="175">
        <f>ROUND(E394*F394,2)</f>
        <v>0</v>
      </c>
      <c r="H394" s="174"/>
      <c r="I394" s="175">
        <f>ROUND(E394*H394,2)</f>
        <v>0</v>
      </c>
      <c r="J394" s="174"/>
      <c r="K394" s="175">
        <f>ROUND(E394*J394,2)</f>
        <v>0</v>
      </c>
      <c r="L394" s="175">
        <v>21</v>
      </c>
      <c r="M394" s="175">
        <f>G394*(1+L394/100)</f>
        <v>0</v>
      </c>
      <c r="N394" s="173">
        <v>8.0000000000000007E-5</v>
      </c>
      <c r="O394" s="173">
        <f>ROUND(E394*N394,2)</f>
        <v>0</v>
      </c>
      <c r="P394" s="173">
        <v>0</v>
      </c>
      <c r="Q394" s="173">
        <f>ROUND(E394*P394,2)</f>
        <v>0</v>
      </c>
      <c r="R394" s="175" t="s">
        <v>700</v>
      </c>
      <c r="S394" s="175" t="s">
        <v>207</v>
      </c>
      <c r="T394" s="176" t="s">
        <v>207</v>
      </c>
      <c r="U394" s="160">
        <v>0.17599999999999999</v>
      </c>
      <c r="V394" s="160">
        <f>ROUND(E394*U394,2)</f>
        <v>0.35</v>
      </c>
      <c r="W394" s="160"/>
      <c r="X394" s="160" t="s">
        <v>230</v>
      </c>
      <c r="Y394" s="160" t="s">
        <v>198</v>
      </c>
      <c r="Z394" s="149"/>
      <c r="AA394" s="149"/>
      <c r="AB394" s="149"/>
      <c r="AC394" s="149"/>
      <c r="AD394" s="149"/>
      <c r="AE394" s="149"/>
      <c r="AF394" s="149"/>
      <c r="AG394" s="149" t="s">
        <v>231</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x14ac:dyDescent="0.2">
      <c r="A395" s="156"/>
      <c r="B395" s="157"/>
      <c r="C395" s="192" t="s">
        <v>685</v>
      </c>
      <c r="D395" s="183"/>
      <c r="E395" s="184">
        <v>1</v>
      </c>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233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2" t="s">
        <v>468</v>
      </c>
      <c r="D396" s="183"/>
      <c r="E396" s="184">
        <v>1</v>
      </c>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233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ht="33.75" outlineLevel="1" x14ac:dyDescent="0.2">
      <c r="A397" s="170">
        <v>74</v>
      </c>
      <c r="B397" s="171" t="s">
        <v>715</v>
      </c>
      <c r="C397" s="179" t="s">
        <v>716</v>
      </c>
      <c r="D397" s="172" t="s">
        <v>423</v>
      </c>
      <c r="E397" s="173">
        <v>9</v>
      </c>
      <c r="F397" s="174"/>
      <c r="G397" s="175">
        <f>ROUND(E397*F397,2)</f>
        <v>0</v>
      </c>
      <c r="H397" s="174"/>
      <c r="I397" s="175">
        <f>ROUND(E397*H397,2)</f>
        <v>0</v>
      </c>
      <c r="J397" s="174"/>
      <c r="K397" s="175">
        <f>ROUND(E397*J397,2)</f>
        <v>0</v>
      </c>
      <c r="L397" s="175">
        <v>21</v>
      </c>
      <c r="M397" s="175">
        <f>G397*(1+L397/100)</f>
        <v>0</v>
      </c>
      <c r="N397" s="173">
        <v>1.72E-3</v>
      </c>
      <c r="O397" s="173">
        <f>ROUND(E397*N397,2)</f>
        <v>0.02</v>
      </c>
      <c r="P397" s="173">
        <v>0</v>
      </c>
      <c r="Q397" s="173">
        <f>ROUND(E397*P397,2)</f>
        <v>0</v>
      </c>
      <c r="R397" s="175" t="s">
        <v>700</v>
      </c>
      <c r="S397" s="175" t="s">
        <v>207</v>
      </c>
      <c r="T397" s="176" t="s">
        <v>207</v>
      </c>
      <c r="U397" s="160">
        <v>0.47599999999999998</v>
      </c>
      <c r="V397" s="160">
        <f>ROUND(E397*U397,2)</f>
        <v>4.28</v>
      </c>
      <c r="W397" s="160"/>
      <c r="X397" s="160" t="s">
        <v>230</v>
      </c>
      <c r="Y397" s="160" t="s">
        <v>198</v>
      </c>
      <c r="Z397" s="149"/>
      <c r="AA397" s="149"/>
      <c r="AB397" s="149"/>
      <c r="AC397" s="149"/>
      <c r="AD397" s="149"/>
      <c r="AE397" s="149"/>
      <c r="AF397" s="149"/>
      <c r="AG397" s="149" t="s">
        <v>231</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2" x14ac:dyDescent="0.2">
      <c r="A398" s="156"/>
      <c r="B398" s="157"/>
      <c r="C398" s="192" t="s">
        <v>684</v>
      </c>
      <c r="D398" s="183"/>
      <c r="E398" s="184">
        <v>1</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233</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x14ac:dyDescent="0.2">
      <c r="A399" s="156"/>
      <c r="B399" s="157"/>
      <c r="C399" s="192" t="s">
        <v>686</v>
      </c>
      <c r="D399" s="183"/>
      <c r="E399" s="184">
        <v>1</v>
      </c>
      <c r="F399" s="160"/>
      <c r="G399" s="160"/>
      <c r="H399" s="160"/>
      <c r="I399" s="160"/>
      <c r="J399" s="160"/>
      <c r="K399" s="160"/>
      <c r="L399" s="160"/>
      <c r="M399" s="160"/>
      <c r="N399" s="159"/>
      <c r="O399" s="159"/>
      <c r="P399" s="159"/>
      <c r="Q399" s="159"/>
      <c r="R399" s="160"/>
      <c r="S399" s="160"/>
      <c r="T399" s="160"/>
      <c r="U399" s="160"/>
      <c r="V399" s="160"/>
      <c r="W399" s="160"/>
      <c r="X399" s="160"/>
      <c r="Y399" s="160"/>
      <c r="Z399" s="149"/>
      <c r="AA399" s="149"/>
      <c r="AB399" s="149"/>
      <c r="AC399" s="149"/>
      <c r="AD399" s="149"/>
      <c r="AE399" s="149"/>
      <c r="AF399" s="149"/>
      <c r="AG399" s="149" t="s">
        <v>233</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x14ac:dyDescent="0.2">
      <c r="A400" s="156"/>
      <c r="B400" s="157"/>
      <c r="C400" s="192" t="s">
        <v>687</v>
      </c>
      <c r="D400" s="183"/>
      <c r="E400" s="184">
        <v>1</v>
      </c>
      <c r="F400" s="160"/>
      <c r="G400" s="160"/>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233</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92" t="s">
        <v>688</v>
      </c>
      <c r="D401" s="183"/>
      <c r="E401" s="184">
        <v>1</v>
      </c>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233</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192" t="s">
        <v>689</v>
      </c>
      <c r="D402" s="183"/>
      <c r="E402" s="184">
        <v>1</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233</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192" t="s">
        <v>628</v>
      </c>
      <c r="D403" s="183"/>
      <c r="E403" s="184">
        <v>1</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233</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92" t="s">
        <v>468</v>
      </c>
      <c r="D404" s="183"/>
      <c r="E404" s="184">
        <v>1</v>
      </c>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233</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192" t="s">
        <v>690</v>
      </c>
      <c r="D405" s="183"/>
      <c r="E405" s="184">
        <v>1</v>
      </c>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233</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192" t="s">
        <v>469</v>
      </c>
      <c r="D406" s="183"/>
      <c r="E406" s="184">
        <v>1</v>
      </c>
      <c r="F406" s="160"/>
      <c r="G406" s="160"/>
      <c r="H406" s="160"/>
      <c r="I406" s="160"/>
      <c r="J406" s="160"/>
      <c r="K406" s="160"/>
      <c r="L406" s="160"/>
      <c r="M406" s="160"/>
      <c r="N406" s="159"/>
      <c r="O406" s="159"/>
      <c r="P406" s="159"/>
      <c r="Q406" s="159"/>
      <c r="R406" s="160"/>
      <c r="S406" s="160"/>
      <c r="T406" s="160"/>
      <c r="U406" s="160"/>
      <c r="V406" s="160"/>
      <c r="W406" s="160"/>
      <c r="X406" s="160"/>
      <c r="Y406" s="160"/>
      <c r="Z406" s="149"/>
      <c r="AA406" s="149"/>
      <c r="AB406" s="149"/>
      <c r="AC406" s="149"/>
      <c r="AD406" s="149"/>
      <c r="AE406" s="149"/>
      <c r="AF406" s="149"/>
      <c r="AG406" s="149" t="s">
        <v>233</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70">
        <v>75</v>
      </c>
      <c r="B407" s="171" t="s">
        <v>717</v>
      </c>
      <c r="C407" s="179" t="s">
        <v>718</v>
      </c>
      <c r="D407" s="172" t="s">
        <v>699</v>
      </c>
      <c r="E407" s="173">
        <v>8</v>
      </c>
      <c r="F407" s="174"/>
      <c r="G407" s="175">
        <f>ROUND(E407*F407,2)</f>
        <v>0</v>
      </c>
      <c r="H407" s="174"/>
      <c r="I407" s="175">
        <f>ROUND(E407*H407,2)</f>
        <v>0</v>
      </c>
      <c r="J407" s="174"/>
      <c r="K407" s="175">
        <f>ROUND(E407*J407,2)</f>
        <v>0</v>
      </c>
      <c r="L407" s="175">
        <v>21</v>
      </c>
      <c r="M407" s="175">
        <f>G407*(1+L407/100)</f>
        <v>0</v>
      </c>
      <c r="N407" s="173">
        <v>0</v>
      </c>
      <c r="O407" s="173">
        <f>ROUND(E407*N407,2)</f>
        <v>0</v>
      </c>
      <c r="P407" s="173">
        <v>1.56E-3</v>
      </c>
      <c r="Q407" s="173">
        <f>ROUND(E407*P407,2)</f>
        <v>0.01</v>
      </c>
      <c r="R407" s="175" t="s">
        <v>700</v>
      </c>
      <c r="S407" s="175" t="s">
        <v>207</v>
      </c>
      <c r="T407" s="176" t="s">
        <v>207</v>
      </c>
      <c r="U407" s="160">
        <v>0.217</v>
      </c>
      <c r="V407" s="160">
        <f>ROUND(E407*U407,2)</f>
        <v>1.74</v>
      </c>
      <c r="W407" s="160"/>
      <c r="X407" s="160" t="s">
        <v>230</v>
      </c>
      <c r="Y407" s="160" t="s">
        <v>198</v>
      </c>
      <c r="Z407" s="149"/>
      <c r="AA407" s="149"/>
      <c r="AB407" s="149"/>
      <c r="AC407" s="149"/>
      <c r="AD407" s="149"/>
      <c r="AE407" s="149"/>
      <c r="AF407" s="149"/>
      <c r="AG407" s="149" t="s">
        <v>231</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2" x14ac:dyDescent="0.2">
      <c r="A408" s="156"/>
      <c r="B408" s="157"/>
      <c r="C408" s="192" t="s">
        <v>684</v>
      </c>
      <c r="D408" s="183"/>
      <c r="E408" s="184">
        <v>1</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233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x14ac:dyDescent="0.2">
      <c r="A409" s="156"/>
      <c r="B409" s="157"/>
      <c r="C409" s="192" t="s">
        <v>686</v>
      </c>
      <c r="D409" s="183"/>
      <c r="E409" s="184">
        <v>1</v>
      </c>
      <c r="F409" s="160"/>
      <c r="G409" s="160"/>
      <c r="H409" s="160"/>
      <c r="I409" s="160"/>
      <c r="J409" s="160"/>
      <c r="K409" s="160"/>
      <c r="L409" s="160"/>
      <c r="M409" s="160"/>
      <c r="N409" s="159"/>
      <c r="O409" s="159"/>
      <c r="P409" s="159"/>
      <c r="Q409" s="159"/>
      <c r="R409" s="160"/>
      <c r="S409" s="160"/>
      <c r="T409" s="160"/>
      <c r="U409" s="160"/>
      <c r="V409" s="160"/>
      <c r="W409" s="160"/>
      <c r="X409" s="160"/>
      <c r="Y409" s="160"/>
      <c r="Z409" s="149"/>
      <c r="AA409" s="149"/>
      <c r="AB409" s="149"/>
      <c r="AC409" s="149"/>
      <c r="AD409" s="149"/>
      <c r="AE409" s="149"/>
      <c r="AF409" s="149"/>
      <c r="AG409" s="149" t="s">
        <v>233</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
      <c r="A410" s="156"/>
      <c r="B410" s="157"/>
      <c r="C410" s="192" t="s">
        <v>687</v>
      </c>
      <c r="D410" s="183"/>
      <c r="E410" s="184">
        <v>1</v>
      </c>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233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2" t="s">
        <v>688</v>
      </c>
      <c r="D411" s="183"/>
      <c r="E411" s="184">
        <v>1</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233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x14ac:dyDescent="0.2">
      <c r="A412" s="156"/>
      <c r="B412" s="157"/>
      <c r="C412" s="192" t="s">
        <v>689</v>
      </c>
      <c r="D412" s="183"/>
      <c r="E412" s="184">
        <v>1</v>
      </c>
      <c r="F412" s="160"/>
      <c r="G412" s="160"/>
      <c r="H412" s="160"/>
      <c r="I412" s="160"/>
      <c r="J412" s="160"/>
      <c r="K412" s="160"/>
      <c r="L412" s="160"/>
      <c r="M412" s="160"/>
      <c r="N412" s="159"/>
      <c r="O412" s="159"/>
      <c r="P412" s="159"/>
      <c r="Q412" s="159"/>
      <c r="R412" s="160"/>
      <c r="S412" s="160"/>
      <c r="T412" s="160"/>
      <c r="U412" s="160"/>
      <c r="V412" s="160"/>
      <c r="W412" s="160"/>
      <c r="X412" s="160"/>
      <c r="Y412" s="160"/>
      <c r="Z412" s="149"/>
      <c r="AA412" s="149"/>
      <c r="AB412" s="149"/>
      <c r="AC412" s="149"/>
      <c r="AD412" s="149"/>
      <c r="AE412" s="149"/>
      <c r="AF412" s="149"/>
      <c r="AG412" s="149" t="s">
        <v>233</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x14ac:dyDescent="0.2">
      <c r="A413" s="156"/>
      <c r="B413" s="157"/>
      <c r="C413" s="192" t="s">
        <v>628</v>
      </c>
      <c r="D413" s="183"/>
      <c r="E413" s="184">
        <v>1</v>
      </c>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233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x14ac:dyDescent="0.2">
      <c r="A414" s="156"/>
      <c r="B414" s="157"/>
      <c r="C414" s="192" t="s">
        <v>468</v>
      </c>
      <c r="D414" s="183"/>
      <c r="E414" s="184">
        <v>1</v>
      </c>
      <c r="F414" s="160"/>
      <c r="G414" s="160"/>
      <c r="H414" s="160"/>
      <c r="I414" s="160"/>
      <c r="J414" s="160"/>
      <c r="K414" s="160"/>
      <c r="L414" s="160"/>
      <c r="M414" s="160"/>
      <c r="N414" s="159"/>
      <c r="O414" s="159"/>
      <c r="P414" s="159"/>
      <c r="Q414" s="159"/>
      <c r="R414" s="160"/>
      <c r="S414" s="160"/>
      <c r="T414" s="160"/>
      <c r="U414" s="160"/>
      <c r="V414" s="160"/>
      <c r="W414" s="160"/>
      <c r="X414" s="160"/>
      <c r="Y414" s="160"/>
      <c r="Z414" s="149"/>
      <c r="AA414" s="149"/>
      <c r="AB414" s="149"/>
      <c r="AC414" s="149"/>
      <c r="AD414" s="149"/>
      <c r="AE414" s="149"/>
      <c r="AF414" s="149"/>
      <c r="AG414" s="149" t="s">
        <v>233</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3" x14ac:dyDescent="0.2">
      <c r="A415" s="156"/>
      <c r="B415" s="157"/>
      <c r="C415" s="192" t="s">
        <v>690</v>
      </c>
      <c r="D415" s="183"/>
      <c r="E415" s="184">
        <v>1</v>
      </c>
      <c r="F415" s="160"/>
      <c r="G415" s="160"/>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233</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33.75" outlineLevel="1" x14ac:dyDescent="0.2">
      <c r="A416" s="170">
        <v>76</v>
      </c>
      <c r="B416" s="171" t="s">
        <v>719</v>
      </c>
      <c r="C416" s="179" t="s">
        <v>720</v>
      </c>
      <c r="D416" s="172" t="s">
        <v>423</v>
      </c>
      <c r="E416" s="173">
        <v>2</v>
      </c>
      <c r="F416" s="174"/>
      <c r="G416" s="175">
        <f>ROUND(E416*F416,2)</f>
        <v>0</v>
      </c>
      <c r="H416" s="174"/>
      <c r="I416" s="175">
        <f>ROUND(E416*H416,2)</f>
        <v>0</v>
      </c>
      <c r="J416" s="174"/>
      <c r="K416" s="175">
        <f>ROUND(E416*J416,2)</f>
        <v>0</v>
      </c>
      <c r="L416" s="175">
        <v>21</v>
      </c>
      <c r="M416" s="175">
        <f>G416*(1+L416/100)</f>
        <v>0</v>
      </c>
      <c r="N416" s="173">
        <v>2.2000000000000001E-4</v>
      </c>
      <c r="O416" s="173">
        <f>ROUND(E416*N416,2)</f>
        <v>0</v>
      </c>
      <c r="P416" s="173">
        <v>0</v>
      </c>
      <c r="Q416" s="173">
        <f>ROUND(E416*P416,2)</f>
        <v>0</v>
      </c>
      <c r="R416" s="175" t="s">
        <v>700</v>
      </c>
      <c r="S416" s="175" t="s">
        <v>207</v>
      </c>
      <c r="T416" s="176" t="s">
        <v>207</v>
      </c>
      <c r="U416" s="160">
        <v>0.246</v>
      </c>
      <c r="V416" s="160">
        <f>ROUND(E416*U416,2)</f>
        <v>0.49</v>
      </c>
      <c r="W416" s="160"/>
      <c r="X416" s="160" t="s">
        <v>230</v>
      </c>
      <c r="Y416" s="160" t="s">
        <v>198</v>
      </c>
      <c r="Z416" s="149"/>
      <c r="AA416" s="149"/>
      <c r="AB416" s="149"/>
      <c r="AC416" s="149"/>
      <c r="AD416" s="149"/>
      <c r="AE416" s="149"/>
      <c r="AF416" s="149"/>
      <c r="AG416" s="149" t="s">
        <v>231</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192" t="s">
        <v>628</v>
      </c>
      <c r="D417" s="183"/>
      <c r="E417" s="184">
        <v>1</v>
      </c>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233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2" t="s">
        <v>468</v>
      </c>
      <c r="D418" s="183"/>
      <c r="E418" s="184">
        <v>1</v>
      </c>
      <c r="F418" s="160"/>
      <c r="G418" s="160"/>
      <c r="H418" s="160"/>
      <c r="I418" s="160"/>
      <c r="J418" s="160"/>
      <c r="K418" s="160"/>
      <c r="L418" s="160"/>
      <c r="M418" s="160"/>
      <c r="N418" s="159"/>
      <c r="O418" s="159"/>
      <c r="P418" s="159"/>
      <c r="Q418" s="159"/>
      <c r="R418" s="160"/>
      <c r="S418" s="160"/>
      <c r="T418" s="160"/>
      <c r="U418" s="160"/>
      <c r="V418" s="160"/>
      <c r="W418" s="160"/>
      <c r="X418" s="160"/>
      <c r="Y418" s="160"/>
      <c r="Z418" s="149"/>
      <c r="AA418" s="149"/>
      <c r="AB418" s="149"/>
      <c r="AC418" s="149"/>
      <c r="AD418" s="149"/>
      <c r="AE418" s="149"/>
      <c r="AF418" s="149"/>
      <c r="AG418" s="149" t="s">
        <v>233</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70">
        <v>77</v>
      </c>
      <c r="B419" s="171" t="s">
        <v>721</v>
      </c>
      <c r="C419" s="179" t="s">
        <v>722</v>
      </c>
      <c r="D419" s="172" t="s">
        <v>283</v>
      </c>
      <c r="E419" s="173">
        <v>0.15656999999999999</v>
      </c>
      <c r="F419" s="174"/>
      <c r="G419" s="175">
        <f>ROUND(E419*F419,2)</f>
        <v>0</v>
      </c>
      <c r="H419" s="174"/>
      <c r="I419" s="175">
        <f>ROUND(E419*H419,2)</f>
        <v>0</v>
      </c>
      <c r="J419" s="174"/>
      <c r="K419" s="175">
        <f>ROUND(E419*J419,2)</f>
        <v>0</v>
      </c>
      <c r="L419" s="175">
        <v>21</v>
      </c>
      <c r="M419" s="175">
        <f>G419*(1+L419/100)</f>
        <v>0</v>
      </c>
      <c r="N419" s="173">
        <v>0</v>
      </c>
      <c r="O419" s="173">
        <f>ROUND(E419*N419,2)</f>
        <v>0</v>
      </c>
      <c r="P419" s="173">
        <v>0</v>
      </c>
      <c r="Q419" s="173">
        <f>ROUND(E419*P419,2)</f>
        <v>0</v>
      </c>
      <c r="R419" s="175" t="s">
        <v>700</v>
      </c>
      <c r="S419" s="175" t="s">
        <v>207</v>
      </c>
      <c r="T419" s="176" t="s">
        <v>207</v>
      </c>
      <c r="U419" s="160">
        <v>1.573</v>
      </c>
      <c r="V419" s="160">
        <f>ROUND(E419*U419,2)</f>
        <v>0.25</v>
      </c>
      <c r="W419" s="160"/>
      <c r="X419" s="160" t="s">
        <v>285</v>
      </c>
      <c r="Y419" s="160" t="s">
        <v>198</v>
      </c>
      <c r="Z419" s="149"/>
      <c r="AA419" s="149"/>
      <c r="AB419" s="149"/>
      <c r="AC419" s="149"/>
      <c r="AD419" s="149"/>
      <c r="AE419" s="149"/>
      <c r="AF419" s="149"/>
      <c r="AG419" s="149" t="s">
        <v>303</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2" x14ac:dyDescent="0.2">
      <c r="A420" s="156"/>
      <c r="B420" s="157"/>
      <c r="C420" s="262" t="s">
        <v>418</v>
      </c>
      <c r="D420" s="263"/>
      <c r="E420" s="263"/>
      <c r="F420" s="263"/>
      <c r="G420" s="263"/>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246</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ht="22.5" outlineLevel="1" x14ac:dyDescent="0.2">
      <c r="A421" s="170">
        <v>78</v>
      </c>
      <c r="B421" s="171" t="s">
        <v>723</v>
      </c>
      <c r="C421" s="179" t="s">
        <v>724</v>
      </c>
      <c r="D421" s="172" t="s">
        <v>283</v>
      </c>
      <c r="E421" s="173">
        <v>0.15656999999999999</v>
      </c>
      <c r="F421" s="174"/>
      <c r="G421" s="175">
        <f>ROUND(E421*F421,2)</f>
        <v>0</v>
      </c>
      <c r="H421" s="174"/>
      <c r="I421" s="175">
        <f>ROUND(E421*H421,2)</f>
        <v>0</v>
      </c>
      <c r="J421" s="174"/>
      <c r="K421" s="175">
        <f>ROUND(E421*J421,2)</f>
        <v>0</v>
      </c>
      <c r="L421" s="175">
        <v>21</v>
      </c>
      <c r="M421" s="175">
        <f>G421*(1+L421/100)</f>
        <v>0</v>
      </c>
      <c r="N421" s="173">
        <v>0</v>
      </c>
      <c r="O421" s="173">
        <f>ROUND(E421*N421,2)</f>
        <v>0</v>
      </c>
      <c r="P421" s="173">
        <v>0</v>
      </c>
      <c r="Q421" s="173">
        <f>ROUND(E421*P421,2)</f>
        <v>0</v>
      </c>
      <c r="R421" s="175" t="s">
        <v>700</v>
      </c>
      <c r="S421" s="175" t="s">
        <v>207</v>
      </c>
      <c r="T421" s="176" t="s">
        <v>207</v>
      </c>
      <c r="U421" s="160">
        <v>0.98699999999999999</v>
      </c>
      <c r="V421" s="160">
        <f>ROUND(E421*U421,2)</f>
        <v>0.15</v>
      </c>
      <c r="W421" s="160"/>
      <c r="X421" s="160" t="s">
        <v>285</v>
      </c>
      <c r="Y421" s="160" t="s">
        <v>198</v>
      </c>
      <c r="Z421" s="149"/>
      <c r="AA421" s="149"/>
      <c r="AB421" s="149"/>
      <c r="AC421" s="149"/>
      <c r="AD421" s="149"/>
      <c r="AE421" s="149"/>
      <c r="AF421" s="149"/>
      <c r="AG421" s="149" t="s">
        <v>303</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x14ac:dyDescent="0.2">
      <c r="A422" s="156"/>
      <c r="B422" s="157"/>
      <c r="C422" s="262" t="s">
        <v>418</v>
      </c>
      <c r="D422" s="263"/>
      <c r="E422" s="263"/>
      <c r="F422" s="263"/>
      <c r="G422" s="263"/>
      <c r="H422" s="160"/>
      <c r="I422" s="160"/>
      <c r="J422" s="160"/>
      <c r="K422" s="160"/>
      <c r="L422" s="160"/>
      <c r="M422" s="160"/>
      <c r="N422" s="159"/>
      <c r="O422" s="159"/>
      <c r="P422" s="159"/>
      <c r="Q422" s="159"/>
      <c r="R422" s="160"/>
      <c r="S422" s="160"/>
      <c r="T422" s="160"/>
      <c r="U422" s="160"/>
      <c r="V422" s="160"/>
      <c r="W422" s="160"/>
      <c r="X422" s="160"/>
      <c r="Y422" s="160"/>
      <c r="Z422" s="149"/>
      <c r="AA422" s="149"/>
      <c r="AB422" s="149"/>
      <c r="AC422" s="149"/>
      <c r="AD422" s="149"/>
      <c r="AE422" s="149"/>
      <c r="AF422" s="149"/>
      <c r="AG422" s="149" t="s">
        <v>246</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x14ac:dyDescent="0.2">
      <c r="A423" s="163" t="s">
        <v>190</v>
      </c>
      <c r="B423" s="164" t="s">
        <v>128</v>
      </c>
      <c r="C423" s="178" t="s">
        <v>129</v>
      </c>
      <c r="D423" s="165"/>
      <c r="E423" s="166"/>
      <c r="F423" s="167"/>
      <c r="G423" s="167">
        <f>SUMIF(AG424:AG424,"&lt;&gt;NOR",G424:G424)</f>
        <v>0</v>
      </c>
      <c r="H423" s="167"/>
      <c r="I423" s="167">
        <f>SUM(I424:I424)</f>
        <v>0</v>
      </c>
      <c r="J423" s="167"/>
      <c r="K423" s="167">
        <f>SUM(K424:K424)</f>
        <v>0</v>
      </c>
      <c r="L423" s="167"/>
      <c r="M423" s="167">
        <f>SUM(M424:M424)</f>
        <v>0</v>
      </c>
      <c r="N423" s="166"/>
      <c r="O423" s="166">
        <f>SUM(O424:O424)</f>
        <v>0</v>
      </c>
      <c r="P423" s="166"/>
      <c r="Q423" s="166">
        <f>SUM(Q424:Q424)</f>
        <v>0</v>
      </c>
      <c r="R423" s="167"/>
      <c r="S423" s="167"/>
      <c r="T423" s="168"/>
      <c r="U423" s="162"/>
      <c r="V423" s="162">
        <f>SUM(V424:V424)</f>
        <v>0</v>
      </c>
      <c r="W423" s="162"/>
      <c r="X423" s="162"/>
      <c r="Y423" s="162"/>
      <c r="AG423" t="s">
        <v>191</v>
      </c>
    </row>
    <row r="424" spans="1:60" ht="22.5" outlineLevel="1" x14ac:dyDescent="0.2">
      <c r="A424" s="185">
        <v>79</v>
      </c>
      <c r="B424" s="186" t="s">
        <v>725</v>
      </c>
      <c r="C424" s="193" t="s">
        <v>726</v>
      </c>
      <c r="D424" s="187" t="s">
        <v>727</v>
      </c>
      <c r="E424" s="188">
        <v>1</v>
      </c>
      <c r="F424" s="189"/>
      <c r="G424" s="190">
        <f>ROUND(E424*F424,2)</f>
        <v>0</v>
      </c>
      <c r="H424" s="189"/>
      <c r="I424" s="190">
        <f>ROUND(E424*H424,2)</f>
        <v>0</v>
      </c>
      <c r="J424" s="189"/>
      <c r="K424" s="190">
        <f>ROUND(E424*J424,2)</f>
        <v>0</v>
      </c>
      <c r="L424" s="190">
        <v>21</v>
      </c>
      <c r="M424" s="190">
        <f>G424*(1+L424/100)</f>
        <v>0</v>
      </c>
      <c r="N424" s="188">
        <v>0</v>
      </c>
      <c r="O424" s="188">
        <f>ROUND(E424*N424,2)</f>
        <v>0</v>
      </c>
      <c r="P424" s="188">
        <v>0</v>
      </c>
      <c r="Q424" s="188">
        <f>ROUND(E424*P424,2)</f>
        <v>0</v>
      </c>
      <c r="R424" s="190"/>
      <c r="S424" s="190" t="s">
        <v>195</v>
      </c>
      <c r="T424" s="191" t="s">
        <v>196</v>
      </c>
      <c r="U424" s="160">
        <v>0</v>
      </c>
      <c r="V424" s="160">
        <f>ROUND(E424*U424,2)</f>
        <v>0</v>
      </c>
      <c r="W424" s="160"/>
      <c r="X424" s="160" t="s">
        <v>230</v>
      </c>
      <c r="Y424" s="160" t="s">
        <v>198</v>
      </c>
      <c r="Z424" s="149"/>
      <c r="AA424" s="149"/>
      <c r="AB424" s="149"/>
      <c r="AC424" s="149"/>
      <c r="AD424" s="149"/>
      <c r="AE424" s="149"/>
      <c r="AF424" s="149"/>
      <c r="AG424" s="149" t="s">
        <v>231</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x14ac:dyDescent="0.2">
      <c r="A425" s="163" t="s">
        <v>190</v>
      </c>
      <c r="B425" s="164" t="s">
        <v>130</v>
      </c>
      <c r="C425" s="178" t="s">
        <v>131</v>
      </c>
      <c r="D425" s="165"/>
      <c r="E425" s="166"/>
      <c r="F425" s="167"/>
      <c r="G425" s="167">
        <f>SUMIF(AG426:AG517,"&lt;&gt;NOR",G426:G517)</f>
        <v>0</v>
      </c>
      <c r="H425" s="167"/>
      <c r="I425" s="167">
        <f>SUM(I426:I517)</f>
        <v>0</v>
      </c>
      <c r="J425" s="167"/>
      <c r="K425" s="167">
        <f>SUM(K426:K517)</f>
        <v>0</v>
      </c>
      <c r="L425" s="167"/>
      <c r="M425" s="167">
        <f>SUM(M426:M517)</f>
        <v>0</v>
      </c>
      <c r="N425" s="166"/>
      <c r="O425" s="166">
        <f>SUM(O426:O517)</f>
        <v>0.43000000000000005</v>
      </c>
      <c r="P425" s="166"/>
      <c r="Q425" s="166">
        <f>SUM(Q426:Q517)</f>
        <v>0.84</v>
      </c>
      <c r="R425" s="167"/>
      <c r="S425" s="167"/>
      <c r="T425" s="168"/>
      <c r="U425" s="162"/>
      <c r="V425" s="162">
        <f>SUM(V426:V517)</f>
        <v>57.710000000000008</v>
      </c>
      <c r="W425" s="162"/>
      <c r="X425" s="162"/>
      <c r="Y425" s="162"/>
      <c r="AG425" t="s">
        <v>191</v>
      </c>
    </row>
    <row r="426" spans="1:60" outlineLevel="1" x14ac:dyDescent="0.2">
      <c r="A426" s="170">
        <v>80</v>
      </c>
      <c r="B426" s="171" t="s">
        <v>728</v>
      </c>
      <c r="C426" s="179" t="s">
        <v>729</v>
      </c>
      <c r="D426" s="172" t="s">
        <v>228</v>
      </c>
      <c r="E426" s="173">
        <v>4.7</v>
      </c>
      <c r="F426" s="174"/>
      <c r="G426" s="175">
        <f>ROUND(E426*F426,2)</f>
        <v>0</v>
      </c>
      <c r="H426" s="174"/>
      <c r="I426" s="175">
        <f>ROUND(E426*H426,2)</f>
        <v>0</v>
      </c>
      <c r="J426" s="174"/>
      <c r="K426" s="175">
        <f>ROUND(E426*J426,2)</f>
        <v>0</v>
      </c>
      <c r="L426" s="175">
        <v>21</v>
      </c>
      <c r="M426" s="175">
        <f>G426*(1+L426/100)</f>
        <v>0</v>
      </c>
      <c r="N426" s="173">
        <v>6.0000000000000002E-5</v>
      </c>
      <c r="O426" s="173">
        <f>ROUND(E426*N426,2)</f>
        <v>0</v>
      </c>
      <c r="P426" s="173">
        <v>0</v>
      </c>
      <c r="Q426" s="173">
        <f>ROUND(E426*P426,2)</f>
        <v>0</v>
      </c>
      <c r="R426" s="175" t="s">
        <v>730</v>
      </c>
      <c r="S426" s="175" t="s">
        <v>207</v>
      </c>
      <c r="T426" s="176" t="s">
        <v>207</v>
      </c>
      <c r="U426" s="160">
        <v>0.49</v>
      </c>
      <c r="V426" s="160">
        <f>ROUND(E426*U426,2)</f>
        <v>2.2999999999999998</v>
      </c>
      <c r="W426" s="160"/>
      <c r="X426" s="160" t="s">
        <v>230</v>
      </c>
      <c r="Y426" s="160" t="s">
        <v>198</v>
      </c>
      <c r="Z426" s="149"/>
      <c r="AA426" s="149"/>
      <c r="AB426" s="149"/>
      <c r="AC426" s="149"/>
      <c r="AD426" s="149"/>
      <c r="AE426" s="149"/>
      <c r="AF426" s="149"/>
      <c r="AG426" s="149" t="s">
        <v>231</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
      <c r="A427" s="156"/>
      <c r="B427" s="157"/>
      <c r="C427" s="253" t="s">
        <v>731</v>
      </c>
      <c r="D427" s="254"/>
      <c r="E427" s="254"/>
      <c r="F427" s="254"/>
      <c r="G427" s="254"/>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201</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77" t="str">
        <f>C427</f>
        <v>Montáž plastových oken a dveří nebo oken a dveří z europrofilů včetně dodávky a montáže PU pěny a spojovacích prostředků.</v>
      </c>
      <c r="BB427" s="149"/>
      <c r="BC427" s="149"/>
      <c r="BD427" s="149"/>
      <c r="BE427" s="149"/>
      <c r="BF427" s="149"/>
      <c r="BG427" s="149"/>
      <c r="BH427" s="149"/>
    </row>
    <row r="428" spans="1:60" outlineLevel="2" x14ac:dyDescent="0.2">
      <c r="A428" s="156"/>
      <c r="B428" s="157"/>
      <c r="C428" s="192" t="s">
        <v>732</v>
      </c>
      <c r="D428" s="183"/>
      <c r="E428" s="184">
        <v>4.7</v>
      </c>
      <c r="F428" s="160"/>
      <c r="G428" s="160"/>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233</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2.5" outlineLevel="1" x14ac:dyDescent="0.2">
      <c r="A429" s="170">
        <v>81</v>
      </c>
      <c r="B429" s="171" t="s">
        <v>733</v>
      </c>
      <c r="C429" s="179" t="s">
        <v>734</v>
      </c>
      <c r="D429" s="172" t="s">
        <v>423</v>
      </c>
      <c r="E429" s="173">
        <v>7</v>
      </c>
      <c r="F429" s="174"/>
      <c r="G429" s="175">
        <f>ROUND(E429*F429,2)</f>
        <v>0</v>
      </c>
      <c r="H429" s="174"/>
      <c r="I429" s="175">
        <f>ROUND(E429*H429,2)</f>
        <v>0</v>
      </c>
      <c r="J429" s="174"/>
      <c r="K429" s="175">
        <f>ROUND(E429*J429,2)</f>
        <v>0</v>
      </c>
      <c r="L429" s="175">
        <v>21</v>
      </c>
      <c r="M429" s="175">
        <f>G429*(1+L429/100)</f>
        <v>0</v>
      </c>
      <c r="N429" s="173">
        <v>0</v>
      </c>
      <c r="O429" s="173">
        <f>ROUND(E429*N429,2)</f>
        <v>0</v>
      </c>
      <c r="P429" s="173">
        <v>0</v>
      </c>
      <c r="Q429" s="173">
        <f>ROUND(E429*P429,2)</f>
        <v>0</v>
      </c>
      <c r="R429" s="175" t="s">
        <v>730</v>
      </c>
      <c r="S429" s="175" t="s">
        <v>207</v>
      </c>
      <c r="T429" s="176" t="s">
        <v>207</v>
      </c>
      <c r="U429" s="160">
        <v>1.45</v>
      </c>
      <c r="V429" s="160">
        <f>ROUND(E429*U429,2)</f>
        <v>10.15</v>
      </c>
      <c r="W429" s="160"/>
      <c r="X429" s="160" t="s">
        <v>230</v>
      </c>
      <c r="Y429" s="160" t="s">
        <v>198</v>
      </c>
      <c r="Z429" s="149"/>
      <c r="AA429" s="149"/>
      <c r="AB429" s="149"/>
      <c r="AC429" s="149"/>
      <c r="AD429" s="149"/>
      <c r="AE429" s="149"/>
      <c r="AF429" s="149"/>
      <c r="AG429" s="149" t="s">
        <v>231</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2" x14ac:dyDescent="0.2">
      <c r="A430" s="156"/>
      <c r="B430" s="157"/>
      <c r="C430" s="192" t="s">
        <v>584</v>
      </c>
      <c r="D430" s="183"/>
      <c r="E430" s="184">
        <v>1</v>
      </c>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233</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2" t="s">
        <v>576</v>
      </c>
      <c r="D431" s="183"/>
      <c r="E431" s="184">
        <v>1</v>
      </c>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233</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2" t="s">
        <v>587</v>
      </c>
      <c r="D432" s="183"/>
      <c r="E432" s="184">
        <v>1</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233</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2" t="s">
        <v>735</v>
      </c>
      <c r="D433" s="183"/>
      <c r="E433" s="184">
        <v>2</v>
      </c>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233</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2" t="s">
        <v>637</v>
      </c>
      <c r="D434" s="183"/>
      <c r="E434" s="184">
        <v>1</v>
      </c>
      <c r="F434" s="160"/>
      <c r="G434" s="160"/>
      <c r="H434" s="160"/>
      <c r="I434" s="160"/>
      <c r="J434" s="160"/>
      <c r="K434" s="160"/>
      <c r="L434" s="160"/>
      <c r="M434" s="160"/>
      <c r="N434" s="159"/>
      <c r="O434" s="159"/>
      <c r="P434" s="159"/>
      <c r="Q434" s="159"/>
      <c r="R434" s="160"/>
      <c r="S434" s="160"/>
      <c r="T434" s="160"/>
      <c r="U434" s="160"/>
      <c r="V434" s="160"/>
      <c r="W434" s="160"/>
      <c r="X434" s="160"/>
      <c r="Y434" s="160"/>
      <c r="Z434" s="149"/>
      <c r="AA434" s="149"/>
      <c r="AB434" s="149"/>
      <c r="AC434" s="149"/>
      <c r="AD434" s="149"/>
      <c r="AE434" s="149"/>
      <c r="AF434" s="149"/>
      <c r="AG434" s="149" t="s">
        <v>233</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192" t="s">
        <v>577</v>
      </c>
      <c r="D435" s="183"/>
      <c r="E435" s="184">
        <v>1</v>
      </c>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233</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ht="22.5" outlineLevel="1" x14ac:dyDescent="0.2">
      <c r="A436" s="170">
        <v>82</v>
      </c>
      <c r="B436" s="171" t="s">
        <v>736</v>
      </c>
      <c r="C436" s="179" t="s">
        <v>737</v>
      </c>
      <c r="D436" s="172" t="s">
        <v>423</v>
      </c>
      <c r="E436" s="173">
        <v>12</v>
      </c>
      <c r="F436" s="174"/>
      <c r="G436" s="175">
        <f>ROUND(E436*F436,2)</f>
        <v>0</v>
      </c>
      <c r="H436" s="174"/>
      <c r="I436" s="175">
        <f>ROUND(E436*H436,2)</f>
        <v>0</v>
      </c>
      <c r="J436" s="174"/>
      <c r="K436" s="175">
        <f>ROUND(E436*J436,2)</f>
        <v>0</v>
      </c>
      <c r="L436" s="175">
        <v>21</v>
      </c>
      <c r="M436" s="175">
        <f>G436*(1+L436/100)</f>
        <v>0</v>
      </c>
      <c r="N436" s="173">
        <v>0</v>
      </c>
      <c r="O436" s="173">
        <f>ROUND(E436*N436,2)</f>
        <v>0</v>
      </c>
      <c r="P436" s="173">
        <v>0</v>
      </c>
      <c r="Q436" s="173">
        <f>ROUND(E436*P436,2)</f>
        <v>0</v>
      </c>
      <c r="R436" s="175" t="s">
        <v>730</v>
      </c>
      <c r="S436" s="175" t="s">
        <v>207</v>
      </c>
      <c r="T436" s="176" t="s">
        <v>207</v>
      </c>
      <c r="U436" s="160">
        <v>1.5</v>
      </c>
      <c r="V436" s="160">
        <f>ROUND(E436*U436,2)</f>
        <v>18</v>
      </c>
      <c r="W436" s="160"/>
      <c r="X436" s="160" t="s">
        <v>230</v>
      </c>
      <c r="Y436" s="160" t="s">
        <v>198</v>
      </c>
      <c r="Z436" s="149"/>
      <c r="AA436" s="149"/>
      <c r="AB436" s="149"/>
      <c r="AC436" s="149"/>
      <c r="AD436" s="149"/>
      <c r="AE436" s="149"/>
      <c r="AF436" s="149"/>
      <c r="AG436" s="149" t="s">
        <v>231</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x14ac:dyDescent="0.2">
      <c r="A437" s="156"/>
      <c r="B437" s="157"/>
      <c r="C437" s="192" t="s">
        <v>575</v>
      </c>
      <c r="D437" s="183"/>
      <c r="E437" s="184">
        <v>6</v>
      </c>
      <c r="F437" s="160"/>
      <c r="G437" s="160"/>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233</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2" t="s">
        <v>432</v>
      </c>
      <c r="D438" s="183"/>
      <c r="E438" s="184">
        <v>3</v>
      </c>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233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x14ac:dyDescent="0.2">
      <c r="A439" s="156"/>
      <c r="B439" s="157"/>
      <c r="C439" s="192" t="s">
        <v>581</v>
      </c>
      <c r="D439" s="183"/>
      <c r="E439" s="184">
        <v>1</v>
      </c>
      <c r="F439" s="160"/>
      <c r="G439" s="160"/>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233</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3" x14ac:dyDescent="0.2">
      <c r="A440" s="156"/>
      <c r="B440" s="157"/>
      <c r="C440" s="192" t="s">
        <v>588</v>
      </c>
      <c r="D440" s="183"/>
      <c r="E440" s="184">
        <v>1</v>
      </c>
      <c r="F440" s="160"/>
      <c r="G440" s="160"/>
      <c r="H440" s="160"/>
      <c r="I440" s="160"/>
      <c r="J440" s="160"/>
      <c r="K440" s="160"/>
      <c r="L440" s="160"/>
      <c r="M440" s="160"/>
      <c r="N440" s="159"/>
      <c r="O440" s="159"/>
      <c r="P440" s="159"/>
      <c r="Q440" s="159"/>
      <c r="R440" s="160"/>
      <c r="S440" s="160"/>
      <c r="T440" s="160"/>
      <c r="U440" s="160"/>
      <c r="V440" s="160"/>
      <c r="W440" s="160"/>
      <c r="X440" s="160"/>
      <c r="Y440" s="160"/>
      <c r="Z440" s="149"/>
      <c r="AA440" s="149"/>
      <c r="AB440" s="149"/>
      <c r="AC440" s="149"/>
      <c r="AD440" s="149"/>
      <c r="AE440" s="149"/>
      <c r="AF440" s="149"/>
      <c r="AG440" s="149" t="s">
        <v>233</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x14ac:dyDescent="0.2">
      <c r="A441" s="156"/>
      <c r="B441" s="157"/>
      <c r="C441" s="192" t="s">
        <v>738</v>
      </c>
      <c r="D441" s="183"/>
      <c r="E441" s="184">
        <v>1</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233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85">
        <v>83</v>
      </c>
      <c r="B442" s="186" t="s">
        <v>739</v>
      </c>
      <c r="C442" s="193" t="s">
        <v>740</v>
      </c>
      <c r="D442" s="187" t="s">
        <v>423</v>
      </c>
      <c r="E442" s="188">
        <v>17</v>
      </c>
      <c r="F442" s="189"/>
      <c r="G442" s="190">
        <f>ROUND(E442*F442,2)</f>
        <v>0</v>
      </c>
      <c r="H442" s="189"/>
      <c r="I442" s="190">
        <f>ROUND(E442*H442,2)</f>
        <v>0</v>
      </c>
      <c r="J442" s="189"/>
      <c r="K442" s="190">
        <f>ROUND(E442*J442,2)</f>
        <v>0</v>
      </c>
      <c r="L442" s="190">
        <v>21</v>
      </c>
      <c r="M442" s="190">
        <f>G442*(1+L442/100)</f>
        <v>0</v>
      </c>
      <c r="N442" s="188">
        <v>0</v>
      </c>
      <c r="O442" s="188">
        <f>ROUND(E442*N442,2)</f>
        <v>0</v>
      </c>
      <c r="P442" s="188">
        <v>1.8E-3</v>
      </c>
      <c r="Q442" s="188">
        <f>ROUND(E442*P442,2)</f>
        <v>0.03</v>
      </c>
      <c r="R442" s="190" t="s">
        <v>730</v>
      </c>
      <c r="S442" s="190" t="s">
        <v>207</v>
      </c>
      <c r="T442" s="191" t="s">
        <v>207</v>
      </c>
      <c r="U442" s="160">
        <v>0.11</v>
      </c>
      <c r="V442" s="160">
        <f>ROUND(E442*U442,2)</f>
        <v>1.87</v>
      </c>
      <c r="W442" s="160"/>
      <c r="X442" s="160" t="s">
        <v>230</v>
      </c>
      <c r="Y442" s="160" t="s">
        <v>198</v>
      </c>
      <c r="Z442" s="149"/>
      <c r="AA442" s="149"/>
      <c r="AB442" s="149"/>
      <c r="AC442" s="149"/>
      <c r="AD442" s="149"/>
      <c r="AE442" s="149"/>
      <c r="AF442" s="149"/>
      <c r="AG442" s="149" t="s">
        <v>231</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70">
        <v>84</v>
      </c>
      <c r="B443" s="171" t="s">
        <v>741</v>
      </c>
      <c r="C443" s="179" t="s">
        <v>742</v>
      </c>
      <c r="D443" s="172" t="s">
        <v>423</v>
      </c>
      <c r="E443" s="173">
        <v>16</v>
      </c>
      <c r="F443" s="174"/>
      <c r="G443" s="175">
        <f>ROUND(E443*F443,2)</f>
        <v>0</v>
      </c>
      <c r="H443" s="174"/>
      <c r="I443" s="175">
        <f>ROUND(E443*H443,2)</f>
        <v>0</v>
      </c>
      <c r="J443" s="174"/>
      <c r="K443" s="175">
        <f>ROUND(E443*J443,2)</f>
        <v>0</v>
      </c>
      <c r="L443" s="175">
        <v>21</v>
      </c>
      <c r="M443" s="175">
        <f>G443*(1+L443/100)</f>
        <v>0</v>
      </c>
      <c r="N443" s="173">
        <v>0</v>
      </c>
      <c r="O443" s="173">
        <f>ROUND(E443*N443,2)</f>
        <v>0</v>
      </c>
      <c r="P443" s="173">
        <v>0</v>
      </c>
      <c r="Q443" s="173">
        <f>ROUND(E443*P443,2)</f>
        <v>0</v>
      </c>
      <c r="R443" s="175" t="s">
        <v>730</v>
      </c>
      <c r="S443" s="175" t="s">
        <v>207</v>
      </c>
      <c r="T443" s="176" t="s">
        <v>207</v>
      </c>
      <c r="U443" s="160">
        <v>0.77500000000000002</v>
      </c>
      <c r="V443" s="160">
        <f>ROUND(E443*U443,2)</f>
        <v>12.4</v>
      </c>
      <c r="W443" s="160"/>
      <c r="X443" s="160" t="s">
        <v>230</v>
      </c>
      <c r="Y443" s="160" t="s">
        <v>198</v>
      </c>
      <c r="Z443" s="149"/>
      <c r="AA443" s="149"/>
      <c r="AB443" s="149"/>
      <c r="AC443" s="149"/>
      <c r="AD443" s="149"/>
      <c r="AE443" s="149"/>
      <c r="AF443" s="149"/>
      <c r="AG443" s="149" t="s">
        <v>231</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2" x14ac:dyDescent="0.2">
      <c r="A444" s="156"/>
      <c r="B444" s="157"/>
      <c r="C444" s="192" t="s">
        <v>743</v>
      </c>
      <c r="D444" s="183"/>
      <c r="E444" s="184">
        <v>3</v>
      </c>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233</v>
      </c>
      <c r="AH444" s="149">
        <v>5</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x14ac:dyDescent="0.2">
      <c r="A445" s="156"/>
      <c r="B445" s="157"/>
      <c r="C445" s="192" t="s">
        <v>744</v>
      </c>
      <c r="D445" s="183"/>
      <c r="E445" s="184">
        <v>2</v>
      </c>
      <c r="F445" s="160"/>
      <c r="G445" s="160"/>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233</v>
      </c>
      <c r="AH445" s="149">
        <v>5</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x14ac:dyDescent="0.2">
      <c r="A446" s="156"/>
      <c r="B446" s="157"/>
      <c r="C446" s="192" t="s">
        <v>745</v>
      </c>
      <c r="D446" s="183"/>
      <c r="E446" s="184">
        <v>11</v>
      </c>
      <c r="F446" s="160"/>
      <c r="G446" s="160"/>
      <c r="H446" s="160"/>
      <c r="I446" s="160"/>
      <c r="J446" s="160"/>
      <c r="K446" s="160"/>
      <c r="L446" s="160"/>
      <c r="M446" s="160"/>
      <c r="N446" s="159"/>
      <c r="O446" s="159"/>
      <c r="P446" s="159"/>
      <c r="Q446" s="159"/>
      <c r="R446" s="160"/>
      <c r="S446" s="160"/>
      <c r="T446" s="160"/>
      <c r="U446" s="160"/>
      <c r="V446" s="160"/>
      <c r="W446" s="160"/>
      <c r="X446" s="160"/>
      <c r="Y446" s="160"/>
      <c r="Z446" s="149"/>
      <c r="AA446" s="149"/>
      <c r="AB446" s="149"/>
      <c r="AC446" s="149"/>
      <c r="AD446" s="149"/>
      <c r="AE446" s="149"/>
      <c r="AF446" s="149"/>
      <c r="AG446" s="149" t="s">
        <v>233</v>
      </c>
      <c r="AH446" s="149">
        <v>5</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x14ac:dyDescent="0.2">
      <c r="A447" s="170">
        <v>85</v>
      </c>
      <c r="B447" s="171" t="s">
        <v>746</v>
      </c>
      <c r="C447" s="179" t="s">
        <v>747</v>
      </c>
      <c r="D447" s="172" t="s">
        <v>423</v>
      </c>
      <c r="E447" s="173">
        <v>17</v>
      </c>
      <c r="F447" s="174"/>
      <c r="G447" s="175">
        <f>ROUND(E447*F447,2)</f>
        <v>0</v>
      </c>
      <c r="H447" s="174"/>
      <c r="I447" s="175">
        <f>ROUND(E447*H447,2)</f>
        <v>0</v>
      </c>
      <c r="J447" s="174"/>
      <c r="K447" s="175">
        <f>ROUND(E447*J447,2)</f>
        <v>0</v>
      </c>
      <c r="L447" s="175">
        <v>21</v>
      </c>
      <c r="M447" s="175">
        <f>G447*(1+L447/100)</f>
        <v>0</v>
      </c>
      <c r="N447" s="173">
        <v>1.0000000000000001E-5</v>
      </c>
      <c r="O447" s="173">
        <f>ROUND(E447*N447,2)</f>
        <v>0</v>
      </c>
      <c r="P447" s="173">
        <v>0</v>
      </c>
      <c r="Q447" s="173">
        <f>ROUND(E447*P447,2)</f>
        <v>0</v>
      </c>
      <c r="R447" s="175" t="s">
        <v>730</v>
      </c>
      <c r="S447" s="175" t="s">
        <v>207</v>
      </c>
      <c r="T447" s="176" t="s">
        <v>207</v>
      </c>
      <c r="U447" s="160">
        <v>0.26</v>
      </c>
      <c r="V447" s="160">
        <f>ROUND(E447*U447,2)</f>
        <v>4.42</v>
      </c>
      <c r="W447" s="160"/>
      <c r="X447" s="160" t="s">
        <v>230</v>
      </c>
      <c r="Y447" s="160" t="s">
        <v>198</v>
      </c>
      <c r="Z447" s="149"/>
      <c r="AA447" s="149"/>
      <c r="AB447" s="149"/>
      <c r="AC447" s="149"/>
      <c r="AD447" s="149"/>
      <c r="AE447" s="149"/>
      <c r="AF447" s="149"/>
      <c r="AG447" s="149" t="s">
        <v>231</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2" x14ac:dyDescent="0.2">
      <c r="A448" s="156"/>
      <c r="B448" s="157"/>
      <c r="C448" s="192" t="s">
        <v>575</v>
      </c>
      <c r="D448" s="183"/>
      <c r="E448" s="184">
        <v>6</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233</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192" t="s">
        <v>432</v>
      </c>
      <c r="D449" s="183"/>
      <c r="E449" s="184">
        <v>3</v>
      </c>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233</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
      <c r="A450" s="156"/>
      <c r="B450" s="157"/>
      <c r="C450" s="192" t="s">
        <v>584</v>
      </c>
      <c r="D450" s="183"/>
      <c r="E450" s="184">
        <v>1</v>
      </c>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233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x14ac:dyDescent="0.2">
      <c r="A451" s="156"/>
      <c r="B451" s="157"/>
      <c r="C451" s="192" t="s">
        <v>576</v>
      </c>
      <c r="D451" s="183"/>
      <c r="E451" s="184">
        <v>1</v>
      </c>
      <c r="F451" s="160"/>
      <c r="G451" s="160"/>
      <c r="H451" s="160"/>
      <c r="I451" s="160"/>
      <c r="J451" s="160"/>
      <c r="K451" s="160"/>
      <c r="L451" s="160"/>
      <c r="M451" s="160"/>
      <c r="N451" s="159"/>
      <c r="O451" s="159"/>
      <c r="P451" s="159"/>
      <c r="Q451" s="159"/>
      <c r="R451" s="160"/>
      <c r="S451" s="160"/>
      <c r="T451" s="160"/>
      <c r="U451" s="160"/>
      <c r="V451" s="160"/>
      <c r="W451" s="160"/>
      <c r="X451" s="160"/>
      <c r="Y451" s="160"/>
      <c r="Z451" s="149"/>
      <c r="AA451" s="149"/>
      <c r="AB451" s="149"/>
      <c r="AC451" s="149"/>
      <c r="AD451" s="149"/>
      <c r="AE451" s="149"/>
      <c r="AF451" s="149"/>
      <c r="AG451" s="149" t="s">
        <v>233</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
      <c r="A452" s="156"/>
      <c r="B452" s="157"/>
      <c r="C452" s="192" t="s">
        <v>587</v>
      </c>
      <c r="D452" s="183"/>
      <c r="E452" s="184">
        <v>1</v>
      </c>
      <c r="F452" s="160"/>
      <c r="G452" s="160"/>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233</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192" t="s">
        <v>735</v>
      </c>
      <c r="D453" s="183"/>
      <c r="E453" s="184">
        <v>2</v>
      </c>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233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2" t="s">
        <v>637</v>
      </c>
      <c r="D454" s="183"/>
      <c r="E454" s="184">
        <v>1</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233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2" t="s">
        <v>577</v>
      </c>
      <c r="D455" s="183"/>
      <c r="E455" s="184">
        <v>1</v>
      </c>
      <c r="F455" s="160"/>
      <c r="G455" s="160"/>
      <c r="H455" s="160"/>
      <c r="I455" s="160"/>
      <c r="J455" s="160"/>
      <c r="K455" s="160"/>
      <c r="L455" s="160"/>
      <c r="M455" s="160"/>
      <c r="N455" s="159"/>
      <c r="O455" s="159"/>
      <c r="P455" s="159"/>
      <c r="Q455" s="159"/>
      <c r="R455" s="160"/>
      <c r="S455" s="160"/>
      <c r="T455" s="160"/>
      <c r="U455" s="160"/>
      <c r="V455" s="160"/>
      <c r="W455" s="160"/>
      <c r="X455" s="160"/>
      <c r="Y455" s="160"/>
      <c r="Z455" s="149"/>
      <c r="AA455" s="149"/>
      <c r="AB455" s="149"/>
      <c r="AC455" s="149"/>
      <c r="AD455" s="149"/>
      <c r="AE455" s="149"/>
      <c r="AF455" s="149"/>
      <c r="AG455" s="149" t="s">
        <v>233</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192" t="s">
        <v>738</v>
      </c>
      <c r="D456" s="183"/>
      <c r="E456" s="184">
        <v>1</v>
      </c>
      <c r="F456" s="160"/>
      <c r="G456" s="160"/>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233</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85">
        <v>86</v>
      </c>
      <c r="B457" s="186" t="s">
        <v>748</v>
      </c>
      <c r="C457" s="193" t="s">
        <v>749</v>
      </c>
      <c r="D457" s="187" t="s">
        <v>423</v>
      </c>
      <c r="E457" s="188">
        <v>4</v>
      </c>
      <c r="F457" s="189"/>
      <c r="G457" s="190">
        <f t="shared" ref="G457:G464" si="0">ROUND(E457*F457,2)</f>
        <v>0</v>
      </c>
      <c r="H457" s="189"/>
      <c r="I457" s="190">
        <f t="shared" ref="I457:I464" si="1">ROUND(E457*H457,2)</f>
        <v>0</v>
      </c>
      <c r="J457" s="189"/>
      <c r="K457" s="190">
        <f t="shared" ref="K457:K464" si="2">ROUND(E457*J457,2)</f>
        <v>0</v>
      </c>
      <c r="L457" s="190">
        <v>21</v>
      </c>
      <c r="M457" s="190">
        <f t="shared" ref="M457:M464" si="3">G457*(1+L457/100)</f>
        <v>0</v>
      </c>
      <c r="N457" s="188">
        <v>0</v>
      </c>
      <c r="O457" s="188">
        <f t="shared" ref="O457:O464" si="4">ROUND(E457*N457,2)</f>
        <v>0</v>
      </c>
      <c r="P457" s="188">
        <v>0.1104</v>
      </c>
      <c r="Q457" s="188">
        <f t="shared" ref="Q457:Q464" si="5">ROUND(E457*P457,2)</f>
        <v>0.44</v>
      </c>
      <c r="R457" s="190" t="s">
        <v>730</v>
      </c>
      <c r="S457" s="190" t="s">
        <v>207</v>
      </c>
      <c r="T457" s="191" t="s">
        <v>207</v>
      </c>
      <c r="U457" s="160">
        <v>0.46</v>
      </c>
      <c r="V457" s="160">
        <f t="shared" ref="V457:V464" si="6">ROUND(E457*U457,2)</f>
        <v>1.84</v>
      </c>
      <c r="W457" s="160"/>
      <c r="X457" s="160" t="s">
        <v>230</v>
      </c>
      <c r="Y457" s="160" t="s">
        <v>198</v>
      </c>
      <c r="Z457" s="149"/>
      <c r="AA457" s="149"/>
      <c r="AB457" s="149"/>
      <c r="AC457" s="149"/>
      <c r="AD457" s="149"/>
      <c r="AE457" s="149"/>
      <c r="AF457" s="149"/>
      <c r="AG457" s="149" t="s">
        <v>231</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ht="33.75" outlineLevel="1" x14ac:dyDescent="0.2">
      <c r="A458" s="185">
        <v>87</v>
      </c>
      <c r="B458" s="186" t="s">
        <v>750</v>
      </c>
      <c r="C458" s="193" t="s">
        <v>751</v>
      </c>
      <c r="D458" s="187" t="s">
        <v>423</v>
      </c>
      <c r="E458" s="188">
        <v>1</v>
      </c>
      <c r="F458" s="189"/>
      <c r="G458" s="190">
        <f t="shared" si="0"/>
        <v>0</v>
      </c>
      <c r="H458" s="189"/>
      <c r="I458" s="190">
        <f t="shared" si="1"/>
        <v>0</v>
      </c>
      <c r="J458" s="189"/>
      <c r="K458" s="190">
        <f t="shared" si="2"/>
        <v>0</v>
      </c>
      <c r="L458" s="190">
        <v>21</v>
      </c>
      <c r="M458" s="190">
        <f t="shared" si="3"/>
        <v>0</v>
      </c>
      <c r="N458" s="188">
        <v>0</v>
      </c>
      <c r="O458" s="188">
        <f t="shared" si="4"/>
        <v>0</v>
      </c>
      <c r="P458" s="188">
        <v>0</v>
      </c>
      <c r="Q458" s="188">
        <f t="shared" si="5"/>
        <v>0</v>
      </c>
      <c r="R458" s="190"/>
      <c r="S458" s="190" t="s">
        <v>195</v>
      </c>
      <c r="T458" s="191" t="s">
        <v>196</v>
      </c>
      <c r="U458" s="160">
        <v>0</v>
      </c>
      <c r="V458" s="160">
        <f t="shared" si="6"/>
        <v>0</v>
      </c>
      <c r="W458" s="160"/>
      <c r="X458" s="160" t="s">
        <v>230</v>
      </c>
      <c r="Y458" s="160" t="s">
        <v>198</v>
      </c>
      <c r="Z458" s="149"/>
      <c r="AA458" s="149"/>
      <c r="AB458" s="149"/>
      <c r="AC458" s="149"/>
      <c r="AD458" s="149"/>
      <c r="AE458" s="149"/>
      <c r="AF458" s="149"/>
      <c r="AG458" s="149" t="s">
        <v>231</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85">
        <v>88</v>
      </c>
      <c r="B459" s="186" t="s">
        <v>752</v>
      </c>
      <c r="C459" s="193" t="s">
        <v>753</v>
      </c>
      <c r="D459" s="187" t="s">
        <v>423</v>
      </c>
      <c r="E459" s="188">
        <v>2</v>
      </c>
      <c r="F459" s="189"/>
      <c r="G459" s="190">
        <f t="shared" si="0"/>
        <v>0</v>
      </c>
      <c r="H459" s="189"/>
      <c r="I459" s="190">
        <f t="shared" si="1"/>
        <v>0</v>
      </c>
      <c r="J459" s="189"/>
      <c r="K459" s="190">
        <f t="shared" si="2"/>
        <v>0</v>
      </c>
      <c r="L459" s="190">
        <v>21</v>
      </c>
      <c r="M459" s="190">
        <f t="shared" si="3"/>
        <v>0</v>
      </c>
      <c r="N459" s="188">
        <v>0</v>
      </c>
      <c r="O459" s="188">
        <f t="shared" si="4"/>
        <v>0</v>
      </c>
      <c r="P459" s="188">
        <v>0</v>
      </c>
      <c r="Q459" s="188">
        <f t="shared" si="5"/>
        <v>0</v>
      </c>
      <c r="R459" s="190"/>
      <c r="S459" s="190" t="s">
        <v>195</v>
      </c>
      <c r="T459" s="191" t="s">
        <v>196</v>
      </c>
      <c r="U459" s="160">
        <v>0</v>
      </c>
      <c r="V459" s="160">
        <f t="shared" si="6"/>
        <v>0</v>
      </c>
      <c r="W459" s="160"/>
      <c r="X459" s="160" t="s">
        <v>230</v>
      </c>
      <c r="Y459" s="160" t="s">
        <v>198</v>
      </c>
      <c r="Z459" s="149"/>
      <c r="AA459" s="149"/>
      <c r="AB459" s="149"/>
      <c r="AC459" s="149"/>
      <c r="AD459" s="149"/>
      <c r="AE459" s="149"/>
      <c r="AF459" s="149"/>
      <c r="AG459" s="149" t="s">
        <v>231</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85">
        <v>89</v>
      </c>
      <c r="B460" s="186" t="s">
        <v>754</v>
      </c>
      <c r="C460" s="193" t="s">
        <v>755</v>
      </c>
      <c r="D460" s="187" t="s">
        <v>423</v>
      </c>
      <c r="E460" s="188">
        <v>2</v>
      </c>
      <c r="F460" s="189"/>
      <c r="G460" s="190">
        <f t="shared" si="0"/>
        <v>0</v>
      </c>
      <c r="H460" s="189"/>
      <c r="I460" s="190">
        <f t="shared" si="1"/>
        <v>0</v>
      </c>
      <c r="J460" s="189"/>
      <c r="K460" s="190">
        <f t="shared" si="2"/>
        <v>0</v>
      </c>
      <c r="L460" s="190">
        <v>21</v>
      </c>
      <c r="M460" s="190">
        <f t="shared" si="3"/>
        <v>0</v>
      </c>
      <c r="N460" s="188">
        <v>0</v>
      </c>
      <c r="O460" s="188">
        <f t="shared" si="4"/>
        <v>0</v>
      </c>
      <c r="P460" s="188">
        <v>0</v>
      </c>
      <c r="Q460" s="188">
        <f t="shared" si="5"/>
        <v>0</v>
      </c>
      <c r="R460" s="190"/>
      <c r="S460" s="190" t="s">
        <v>195</v>
      </c>
      <c r="T460" s="191" t="s">
        <v>196</v>
      </c>
      <c r="U460" s="160">
        <v>0</v>
      </c>
      <c r="V460" s="160">
        <f t="shared" si="6"/>
        <v>0</v>
      </c>
      <c r="W460" s="160"/>
      <c r="X460" s="160" t="s">
        <v>230</v>
      </c>
      <c r="Y460" s="160" t="s">
        <v>198</v>
      </c>
      <c r="Z460" s="149"/>
      <c r="AA460" s="149"/>
      <c r="AB460" s="149"/>
      <c r="AC460" s="149"/>
      <c r="AD460" s="149"/>
      <c r="AE460" s="149"/>
      <c r="AF460" s="149"/>
      <c r="AG460" s="149" t="s">
        <v>231</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ht="22.5" outlineLevel="1" x14ac:dyDescent="0.2">
      <c r="A461" s="185">
        <v>90</v>
      </c>
      <c r="B461" s="186" t="s">
        <v>756</v>
      </c>
      <c r="C461" s="193" t="s">
        <v>757</v>
      </c>
      <c r="D461" s="187" t="s">
        <v>423</v>
      </c>
      <c r="E461" s="188">
        <v>2</v>
      </c>
      <c r="F461" s="189"/>
      <c r="G461" s="190">
        <f t="shared" si="0"/>
        <v>0</v>
      </c>
      <c r="H461" s="189"/>
      <c r="I461" s="190">
        <f t="shared" si="1"/>
        <v>0</v>
      </c>
      <c r="J461" s="189"/>
      <c r="K461" s="190">
        <f t="shared" si="2"/>
        <v>0</v>
      </c>
      <c r="L461" s="190">
        <v>21</v>
      </c>
      <c r="M461" s="190">
        <f t="shared" si="3"/>
        <v>0</v>
      </c>
      <c r="N461" s="188">
        <v>0</v>
      </c>
      <c r="O461" s="188">
        <f t="shared" si="4"/>
        <v>0</v>
      </c>
      <c r="P461" s="188">
        <v>0</v>
      </c>
      <c r="Q461" s="188">
        <f t="shared" si="5"/>
        <v>0</v>
      </c>
      <c r="R461" s="190"/>
      <c r="S461" s="190" t="s">
        <v>195</v>
      </c>
      <c r="T461" s="191" t="s">
        <v>196</v>
      </c>
      <c r="U461" s="160">
        <v>0</v>
      </c>
      <c r="V461" s="160">
        <f t="shared" si="6"/>
        <v>0</v>
      </c>
      <c r="W461" s="160"/>
      <c r="X461" s="160" t="s">
        <v>230</v>
      </c>
      <c r="Y461" s="160" t="s">
        <v>198</v>
      </c>
      <c r="Z461" s="149"/>
      <c r="AA461" s="149"/>
      <c r="AB461" s="149"/>
      <c r="AC461" s="149"/>
      <c r="AD461" s="149"/>
      <c r="AE461" s="149"/>
      <c r="AF461" s="149"/>
      <c r="AG461" s="149" t="s">
        <v>231</v>
      </c>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85">
        <v>91</v>
      </c>
      <c r="B462" s="186" t="s">
        <v>758</v>
      </c>
      <c r="C462" s="193" t="s">
        <v>759</v>
      </c>
      <c r="D462" s="187" t="s">
        <v>423</v>
      </c>
      <c r="E462" s="188">
        <v>3</v>
      </c>
      <c r="F462" s="189"/>
      <c r="G462" s="190">
        <f t="shared" si="0"/>
        <v>0</v>
      </c>
      <c r="H462" s="189"/>
      <c r="I462" s="190">
        <f t="shared" si="1"/>
        <v>0</v>
      </c>
      <c r="J462" s="189"/>
      <c r="K462" s="190">
        <f t="shared" si="2"/>
        <v>0</v>
      </c>
      <c r="L462" s="190">
        <v>21</v>
      </c>
      <c r="M462" s="190">
        <f t="shared" si="3"/>
        <v>0</v>
      </c>
      <c r="N462" s="188">
        <v>0</v>
      </c>
      <c r="O462" s="188">
        <f t="shared" si="4"/>
        <v>0</v>
      </c>
      <c r="P462" s="188">
        <v>0</v>
      </c>
      <c r="Q462" s="188">
        <f t="shared" si="5"/>
        <v>0</v>
      </c>
      <c r="R462" s="190"/>
      <c r="S462" s="190" t="s">
        <v>195</v>
      </c>
      <c r="T462" s="191" t="s">
        <v>196</v>
      </c>
      <c r="U462" s="160">
        <v>0</v>
      </c>
      <c r="V462" s="160">
        <f t="shared" si="6"/>
        <v>0</v>
      </c>
      <c r="W462" s="160"/>
      <c r="X462" s="160" t="s">
        <v>230</v>
      </c>
      <c r="Y462" s="160" t="s">
        <v>198</v>
      </c>
      <c r="Z462" s="149"/>
      <c r="AA462" s="149"/>
      <c r="AB462" s="149"/>
      <c r="AC462" s="149"/>
      <c r="AD462" s="149"/>
      <c r="AE462" s="149"/>
      <c r="AF462" s="149"/>
      <c r="AG462" s="149" t="s">
        <v>231</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ht="22.5" outlineLevel="1" x14ac:dyDescent="0.2">
      <c r="A463" s="185">
        <v>92</v>
      </c>
      <c r="B463" s="186" t="s">
        <v>760</v>
      </c>
      <c r="C463" s="193" t="s">
        <v>761</v>
      </c>
      <c r="D463" s="187" t="s">
        <v>423</v>
      </c>
      <c r="E463" s="188">
        <v>1</v>
      </c>
      <c r="F463" s="189"/>
      <c r="G463" s="190">
        <f t="shared" si="0"/>
        <v>0</v>
      </c>
      <c r="H463" s="189"/>
      <c r="I463" s="190">
        <f t="shared" si="1"/>
        <v>0</v>
      </c>
      <c r="J463" s="189"/>
      <c r="K463" s="190">
        <f t="shared" si="2"/>
        <v>0</v>
      </c>
      <c r="L463" s="190">
        <v>21</v>
      </c>
      <c r="M463" s="190">
        <f t="shared" si="3"/>
        <v>0</v>
      </c>
      <c r="N463" s="188">
        <v>0</v>
      </c>
      <c r="O463" s="188">
        <f t="shared" si="4"/>
        <v>0</v>
      </c>
      <c r="P463" s="188">
        <v>0</v>
      </c>
      <c r="Q463" s="188">
        <f t="shared" si="5"/>
        <v>0</v>
      </c>
      <c r="R463" s="190"/>
      <c r="S463" s="190" t="s">
        <v>195</v>
      </c>
      <c r="T463" s="191" t="s">
        <v>196</v>
      </c>
      <c r="U463" s="160">
        <v>0</v>
      </c>
      <c r="V463" s="160">
        <f t="shared" si="6"/>
        <v>0</v>
      </c>
      <c r="W463" s="160"/>
      <c r="X463" s="160" t="s">
        <v>230</v>
      </c>
      <c r="Y463" s="160" t="s">
        <v>198</v>
      </c>
      <c r="Z463" s="149"/>
      <c r="AA463" s="149"/>
      <c r="AB463" s="149"/>
      <c r="AC463" s="149"/>
      <c r="AD463" s="149"/>
      <c r="AE463" s="149"/>
      <c r="AF463" s="149"/>
      <c r="AG463" s="149" t="s">
        <v>231</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
      <c r="A464" s="170">
        <v>93</v>
      </c>
      <c r="B464" s="171" t="s">
        <v>762</v>
      </c>
      <c r="C464" s="179" t="s">
        <v>763</v>
      </c>
      <c r="D464" s="172" t="s">
        <v>236</v>
      </c>
      <c r="E464" s="173">
        <v>18.012</v>
      </c>
      <c r="F464" s="174"/>
      <c r="G464" s="175">
        <f t="shared" si="0"/>
        <v>0</v>
      </c>
      <c r="H464" s="174"/>
      <c r="I464" s="175">
        <f t="shared" si="1"/>
        <v>0</v>
      </c>
      <c r="J464" s="174"/>
      <c r="K464" s="175">
        <f t="shared" si="2"/>
        <v>0</v>
      </c>
      <c r="L464" s="175">
        <v>21</v>
      </c>
      <c r="M464" s="175">
        <f t="shared" si="3"/>
        <v>0</v>
      </c>
      <c r="N464" s="173">
        <v>0</v>
      </c>
      <c r="O464" s="173">
        <f t="shared" si="4"/>
        <v>0</v>
      </c>
      <c r="P464" s="173">
        <v>2.0400000000000001E-2</v>
      </c>
      <c r="Q464" s="173">
        <f t="shared" si="5"/>
        <v>0.37</v>
      </c>
      <c r="R464" s="175" t="s">
        <v>764</v>
      </c>
      <c r="S464" s="175" t="s">
        <v>207</v>
      </c>
      <c r="T464" s="176" t="s">
        <v>207</v>
      </c>
      <c r="U464" s="160">
        <v>0.31663999999999998</v>
      </c>
      <c r="V464" s="160">
        <f t="shared" si="6"/>
        <v>5.7</v>
      </c>
      <c r="W464" s="160"/>
      <c r="X464" s="160" t="s">
        <v>765</v>
      </c>
      <c r="Y464" s="160" t="s">
        <v>472</v>
      </c>
      <c r="Z464" s="149"/>
      <c r="AA464" s="149"/>
      <c r="AB464" s="149"/>
      <c r="AC464" s="149"/>
      <c r="AD464" s="149"/>
      <c r="AE464" s="149"/>
      <c r="AF464" s="149"/>
      <c r="AG464" s="149" t="s">
        <v>766</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ht="22.5" outlineLevel="2" x14ac:dyDescent="0.2">
      <c r="A465" s="156"/>
      <c r="B465" s="157"/>
      <c r="C465" s="253" t="s">
        <v>767</v>
      </c>
      <c r="D465" s="254"/>
      <c r="E465" s="254"/>
      <c r="F465" s="254"/>
      <c r="G465" s="254"/>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201</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77" t="str">
        <f>C465</f>
        <v>Svislé přemístění ze 2. NP, nebo 1. PP, vodorovné vnitrostaveništní přemístění do 30 m, odvoz na skládku do 10 km. Bez poplatku za skládku.</v>
      </c>
      <c r="BB465" s="149"/>
      <c r="BC465" s="149"/>
      <c r="BD465" s="149"/>
      <c r="BE465" s="149"/>
      <c r="BF465" s="149"/>
      <c r="BG465" s="149"/>
      <c r="BH465" s="149"/>
    </row>
    <row r="466" spans="1:60" outlineLevel="2" x14ac:dyDescent="0.2">
      <c r="A466" s="156"/>
      <c r="B466" s="157"/>
      <c r="C466" s="192" t="s">
        <v>768</v>
      </c>
      <c r="D466" s="183"/>
      <c r="E466" s="184">
        <v>18.012</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233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22.5" outlineLevel="1" x14ac:dyDescent="0.2">
      <c r="A467" s="170">
        <v>94</v>
      </c>
      <c r="B467" s="171" t="s">
        <v>769</v>
      </c>
      <c r="C467" s="179" t="s">
        <v>770</v>
      </c>
      <c r="D467" s="172" t="s">
        <v>423</v>
      </c>
      <c r="E467" s="173">
        <v>6</v>
      </c>
      <c r="F467" s="174"/>
      <c r="G467" s="175">
        <f>ROUND(E467*F467,2)</f>
        <v>0</v>
      </c>
      <c r="H467" s="174"/>
      <c r="I467" s="175">
        <f>ROUND(E467*H467,2)</f>
        <v>0</v>
      </c>
      <c r="J467" s="174"/>
      <c r="K467" s="175">
        <f>ROUND(E467*J467,2)</f>
        <v>0</v>
      </c>
      <c r="L467" s="175">
        <v>21</v>
      </c>
      <c r="M467" s="175">
        <f>G467*(1+L467/100)</f>
        <v>0</v>
      </c>
      <c r="N467" s="173">
        <v>0</v>
      </c>
      <c r="O467" s="173">
        <f>ROUND(E467*N467,2)</f>
        <v>0</v>
      </c>
      <c r="P467" s="173">
        <v>0</v>
      </c>
      <c r="Q467" s="173">
        <f>ROUND(E467*P467,2)</f>
        <v>0</v>
      </c>
      <c r="R467" s="175"/>
      <c r="S467" s="175" t="s">
        <v>195</v>
      </c>
      <c r="T467" s="176" t="s">
        <v>196</v>
      </c>
      <c r="U467" s="160">
        <v>0</v>
      </c>
      <c r="V467" s="160">
        <f>ROUND(E467*U467,2)</f>
        <v>0</v>
      </c>
      <c r="W467" s="160"/>
      <c r="X467" s="160" t="s">
        <v>765</v>
      </c>
      <c r="Y467" s="160" t="s">
        <v>198</v>
      </c>
      <c r="Z467" s="149"/>
      <c r="AA467" s="149"/>
      <c r="AB467" s="149"/>
      <c r="AC467" s="149"/>
      <c r="AD467" s="149"/>
      <c r="AE467" s="149"/>
      <c r="AF467" s="149"/>
      <c r="AG467" s="149" t="s">
        <v>766</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2" x14ac:dyDescent="0.2">
      <c r="A468" s="156"/>
      <c r="B468" s="157"/>
      <c r="C468" s="192" t="s">
        <v>771</v>
      </c>
      <c r="D468" s="183"/>
      <c r="E468" s="184">
        <v>2</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233</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x14ac:dyDescent="0.2">
      <c r="A469" s="156"/>
      <c r="B469" s="157"/>
      <c r="C469" s="192" t="s">
        <v>772</v>
      </c>
      <c r="D469" s="183"/>
      <c r="E469" s="184">
        <v>2</v>
      </c>
      <c r="F469" s="160"/>
      <c r="G469" s="160"/>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233</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192" t="s">
        <v>773</v>
      </c>
      <c r="D470" s="183"/>
      <c r="E470" s="184">
        <v>2</v>
      </c>
      <c r="F470" s="160"/>
      <c r="G470" s="160"/>
      <c r="H470" s="160"/>
      <c r="I470" s="160"/>
      <c r="J470" s="160"/>
      <c r="K470" s="160"/>
      <c r="L470" s="160"/>
      <c r="M470" s="160"/>
      <c r="N470" s="159"/>
      <c r="O470" s="159"/>
      <c r="P470" s="159"/>
      <c r="Q470" s="159"/>
      <c r="R470" s="160"/>
      <c r="S470" s="160"/>
      <c r="T470" s="160"/>
      <c r="U470" s="160"/>
      <c r="V470" s="160"/>
      <c r="W470" s="160"/>
      <c r="X470" s="160"/>
      <c r="Y470" s="160"/>
      <c r="Z470" s="149"/>
      <c r="AA470" s="149"/>
      <c r="AB470" s="149"/>
      <c r="AC470" s="149"/>
      <c r="AD470" s="149"/>
      <c r="AE470" s="149"/>
      <c r="AF470" s="149"/>
      <c r="AG470" s="149" t="s">
        <v>233</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ht="22.5" outlineLevel="1" x14ac:dyDescent="0.2">
      <c r="A471" s="170">
        <v>95</v>
      </c>
      <c r="B471" s="171" t="s">
        <v>774</v>
      </c>
      <c r="C471" s="179" t="s">
        <v>775</v>
      </c>
      <c r="D471" s="172" t="s">
        <v>423</v>
      </c>
      <c r="E471" s="173">
        <v>3</v>
      </c>
      <c r="F471" s="174"/>
      <c r="G471" s="175">
        <f>ROUND(E471*F471,2)</f>
        <v>0</v>
      </c>
      <c r="H471" s="174"/>
      <c r="I471" s="175">
        <f>ROUND(E471*H471,2)</f>
        <v>0</v>
      </c>
      <c r="J471" s="174"/>
      <c r="K471" s="175">
        <f>ROUND(E471*J471,2)</f>
        <v>0</v>
      </c>
      <c r="L471" s="175">
        <v>21</v>
      </c>
      <c r="M471" s="175">
        <f>G471*(1+L471/100)</f>
        <v>0</v>
      </c>
      <c r="N471" s="173">
        <v>1.2999999999999999E-4</v>
      </c>
      <c r="O471" s="173">
        <f>ROUND(E471*N471,2)</f>
        <v>0</v>
      </c>
      <c r="P471" s="173">
        <v>0</v>
      </c>
      <c r="Q471" s="173">
        <f>ROUND(E471*P471,2)</f>
        <v>0</v>
      </c>
      <c r="R471" s="175" t="s">
        <v>407</v>
      </c>
      <c r="S471" s="175" t="s">
        <v>207</v>
      </c>
      <c r="T471" s="176" t="s">
        <v>207</v>
      </c>
      <c r="U471" s="160">
        <v>0</v>
      </c>
      <c r="V471" s="160">
        <f>ROUND(E471*U471,2)</f>
        <v>0</v>
      </c>
      <c r="W471" s="160"/>
      <c r="X471" s="160" t="s">
        <v>408</v>
      </c>
      <c r="Y471" s="160" t="s">
        <v>198</v>
      </c>
      <c r="Z471" s="149"/>
      <c r="AA471" s="149"/>
      <c r="AB471" s="149"/>
      <c r="AC471" s="149"/>
      <c r="AD471" s="149"/>
      <c r="AE471" s="149"/>
      <c r="AF471" s="149"/>
      <c r="AG471" s="149" t="s">
        <v>409</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x14ac:dyDescent="0.2">
      <c r="A472" s="156"/>
      <c r="B472" s="157"/>
      <c r="C472" s="192" t="s">
        <v>584</v>
      </c>
      <c r="D472" s="183"/>
      <c r="E472" s="184">
        <v>1</v>
      </c>
      <c r="F472" s="160"/>
      <c r="G472" s="160"/>
      <c r="H472" s="160"/>
      <c r="I472" s="160"/>
      <c r="J472" s="160"/>
      <c r="K472" s="160"/>
      <c r="L472" s="160"/>
      <c r="M472" s="160"/>
      <c r="N472" s="159"/>
      <c r="O472" s="159"/>
      <c r="P472" s="159"/>
      <c r="Q472" s="159"/>
      <c r="R472" s="160"/>
      <c r="S472" s="160"/>
      <c r="T472" s="160"/>
      <c r="U472" s="160"/>
      <c r="V472" s="160"/>
      <c r="W472" s="160"/>
      <c r="X472" s="160"/>
      <c r="Y472" s="160"/>
      <c r="Z472" s="149"/>
      <c r="AA472" s="149"/>
      <c r="AB472" s="149"/>
      <c r="AC472" s="149"/>
      <c r="AD472" s="149"/>
      <c r="AE472" s="149"/>
      <c r="AF472" s="149"/>
      <c r="AG472" s="149" t="s">
        <v>233</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
      <c r="A473" s="156"/>
      <c r="B473" s="157"/>
      <c r="C473" s="192" t="s">
        <v>581</v>
      </c>
      <c r="D473" s="183"/>
      <c r="E473" s="184">
        <v>1</v>
      </c>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233</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2" t="s">
        <v>738</v>
      </c>
      <c r="D474" s="183"/>
      <c r="E474" s="184">
        <v>1</v>
      </c>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233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1" x14ac:dyDescent="0.2">
      <c r="A475" s="170">
        <v>96</v>
      </c>
      <c r="B475" s="171" t="s">
        <v>776</v>
      </c>
      <c r="C475" s="179" t="s">
        <v>777</v>
      </c>
      <c r="D475" s="172" t="s">
        <v>423</v>
      </c>
      <c r="E475" s="173">
        <v>2</v>
      </c>
      <c r="F475" s="174"/>
      <c r="G475" s="175">
        <f>ROUND(E475*F475,2)</f>
        <v>0</v>
      </c>
      <c r="H475" s="174"/>
      <c r="I475" s="175">
        <f>ROUND(E475*H475,2)</f>
        <v>0</v>
      </c>
      <c r="J475" s="174"/>
      <c r="K475" s="175">
        <f>ROUND(E475*J475,2)</f>
        <v>0</v>
      </c>
      <c r="L475" s="175">
        <v>21</v>
      </c>
      <c r="M475" s="175">
        <f>G475*(1+L475/100)</f>
        <v>0</v>
      </c>
      <c r="N475" s="173">
        <v>7.5000000000000002E-4</v>
      </c>
      <c r="O475" s="173">
        <f>ROUND(E475*N475,2)</f>
        <v>0</v>
      </c>
      <c r="P475" s="173">
        <v>0</v>
      </c>
      <c r="Q475" s="173">
        <f>ROUND(E475*P475,2)</f>
        <v>0</v>
      </c>
      <c r="R475" s="175" t="s">
        <v>407</v>
      </c>
      <c r="S475" s="175" t="s">
        <v>207</v>
      </c>
      <c r="T475" s="176" t="s">
        <v>207</v>
      </c>
      <c r="U475" s="160">
        <v>0</v>
      </c>
      <c r="V475" s="160">
        <f>ROUND(E475*U475,2)</f>
        <v>0</v>
      </c>
      <c r="W475" s="160"/>
      <c r="X475" s="160" t="s">
        <v>408</v>
      </c>
      <c r="Y475" s="160" t="s">
        <v>198</v>
      </c>
      <c r="Z475" s="149"/>
      <c r="AA475" s="149"/>
      <c r="AB475" s="149"/>
      <c r="AC475" s="149"/>
      <c r="AD475" s="149"/>
      <c r="AE475" s="149"/>
      <c r="AF475" s="149"/>
      <c r="AG475" s="149" t="s">
        <v>409</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x14ac:dyDescent="0.2">
      <c r="A476" s="156"/>
      <c r="B476" s="157"/>
      <c r="C476" s="192" t="s">
        <v>576</v>
      </c>
      <c r="D476" s="183"/>
      <c r="E476" s="184">
        <v>1</v>
      </c>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233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2" t="s">
        <v>587</v>
      </c>
      <c r="D477" s="183"/>
      <c r="E477" s="184">
        <v>1</v>
      </c>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233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70">
        <v>97</v>
      </c>
      <c r="B478" s="171" t="s">
        <v>778</v>
      </c>
      <c r="C478" s="179" t="s">
        <v>779</v>
      </c>
      <c r="D478" s="172" t="s">
        <v>423</v>
      </c>
      <c r="E478" s="173">
        <v>11</v>
      </c>
      <c r="F478" s="174"/>
      <c r="G478" s="175">
        <f>ROUND(E478*F478,2)</f>
        <v>0</v>
      </c>
      <c r="H478" s="174"/>
      <c r="I478" s="175">
        <f>ROUND(E478*H478,2)</f>
        <v>0</v>
      </c>
      <c r="J478" s="174"/>
      <c r="K478" s="175">
        <f>ROUND(E478*J478,2)</f>
        <v>0</v>
      </c>
      <c r="L478" s="175">
        <v>21</v>
      </c>
      <c r="M478" s="175">
        <f>G478*(1+L478/100)</f>
        <v>0</v>
      </c>
      <c r="N478" s="173">
        <v>7.5000000000000002E-4</v>
      </c>
      <c r="O478" s="173">
        <f>ROUND(E478*N478,2)</f>
        <v>0.01</v>
      </c>
      <c r="P478" s="173">
        <v>0</v>
      </c>
      <c r="Q478" s="173">
        <f>ROUND(E478*P478,2)</f>
        <v>0</v>
      </c>
      <c r="R478" s="175" t="s">
        <v>407</v>
      </c>
      <c r="S478" s="175" t="s">
        <v>207</v>
      </c>
      <c r="T478" s="176" t="s">
        <v>207</v>
      </c>
      <c r="U478" s="160">
        <v>0</v>
      </c>
      <c r="V478" s="160">
        <f>ROUND(E478*U478,2)</f>
        <v>0</v>
      </c>
      <c r="W478" s="160"/>
      <c r="X478" s="160" t="s">
        <v>408</v>
      </c>
      <c r="Y478" s="160" t="s">
        <v>198</v>
      </c>
      <c r="Z478" s="149"/>
      <c r="AA478" s="149"/>
      <c r="AB478" s="149"/>
      <c r="AC478" s="149"/>
      <c r="AD478" s="149"/>
      <c r="AE478" s="149"/>
      <c r="AF478" s="149"/>
      <c r="AG478" s="149" t="s">
        <v>409</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2" x14ac:dyDescent="0.2">
      <c r="A479" s="156"/>
      <c r="B479" s="157"/>
      <c r="C479" s="192" t="s">
        <v>575</v>
      </c>
      <c r="D479" s="183"/>
      <c r="E479" s="184">
        <v>6</v>
      </c>
      <c r="F479" s="160"/>
      <c r="G479" s="160"/>
      <c r="H479" s="160"/>
      <c r="I479" s="160"/>
      <c r="J479" s="160"/>
      <c r="K479" s="160"/>
      <c r="L479" s="160"/>
      <c r="M479" s="160"/>
      <c r="N479" s="159"/>
      <c r="O479" s="159"/>
      <c r="P479" s="159"/>
      <c r="Q479" s="159"/>
      <c r="R479" s="160"/>
      <c r="S479" s="160"/>
      <c r="T479" s="160"/>
      <c r="U479" s="160"/>
      <c r="V479" s="160"/>
      <c r="W479" s="160"/>
      <c r="X479" s="160"/>
      <c r="Y479" s="160"/>
      <c r="Z479" s="149"/>
      <c r="AA479" s="149"/>
      <c r="AB479" s="149"/>
      <c r="AC479" s="149"/>
      <c r="AD479" s="149"/>
      <c r="AE479" s="149"/>
      <c r="AF479" s="149"/>
      <c r="AG479" s="149" t="s">
        <v>233</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
      <c r="A480" s="156"/>
      <c r="B480" s="157"/>
      <c r="C480" s="192" t="s">
        <v>735</v>
      </c>
      <c r="D480" s="183"/>
      <c r="E480" s="184">
        <v>2</v>
      </c>
      <c r="F480" s="160"/>
      <c r="G480" s="160"/>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233</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
      <c r="A481" s="156"/>
      <c r="B481" s="157"/>
      <c r="C481" s="192" t="s">
        <v>637</v>
      </c>
      <c r="D481" s="183"/>
      <c r="E481" s="184">
        <v>1</v>
      </c>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233</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192" t="s">
        <v>577</v>
      </c>
      <c r="D482" s="183"/>
      <c r="E482" s="184">
        <v>1</v>
      </c>
      <c r="F482" s="160"/>
      <c r="G482" s="160"/>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233</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x14ac:dyDescent="0.2">
      <c r="A483" s="156"/>
      <c r="B483" s="157"/>
      <c r="C483" s="192" t="s">
        <v>588</v>
      </c>
      <c r="D483" s="183"/>
      <c r="E483" s="184">
        <v>1</v>
      </c>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233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ht="22.5" outlineLevel="1" x14ac:dyDescent="0.2">
      <c r="A484" s="185">
        <v>98</v>
      </c>
      <c r="B484" s="186" t="s">
        <v>780</v>
      </c>
      <c r="C484" s="193" t="s">
        <v>781</v>
      </c>
      <c r="D484" s="187" t="s">
        <v>423</v>
      </c>
      <c r="E484" s="188">
        <v>11</v>
      </c>
      <c r="F484" s="189"/>
      <c r="G484" s="190">
        <f>ROUND(E484*F484,2)</f>
        <v>0</v>
      </c>
      <c r="H484" s="189"/>
      <c r="I484" s="190">
        <f>ROUND(E484*H484,2)</f>
        <v>0</v>
      </c>
      <c r="J484" s="189"/>
      <c r="K484" s="190">
        <f>ROUND(E484*J484,2)</f>
        <v>0</v>
      </c>
      <c r="L484" s="190">
        <v>21</v>
      </c>
      <c r="M484" s="190">
        <f>G484*(1+L484/100)</f>
        <v>0</v>
      </c>
      <c r="N484" s="188">
        <v>4.4999999999999999E-4</v>
      </c>
      <c r="O484" s="188">
        <f>ROUND(E484*N484,2)</f>
        <v>0</v>
      </c>
      <c r="P484" s="188">
        <v>0</v>
      </c>
      <c r="Q484" s="188">
        <f>ROUND(E484*P484,2)</f>
        <v>0</v>
      </c>
      <c r="R484" s="190" t="s">
        <v>407</v>
      </c>
      <c r="S484" s="190" t="s">
        <v>207</v>
      </c>
      <c r="T484" s="191" t="s">
        <v>207</v>
      </c>
      <c r="U484" s="160">
        <v>0</v>
      </c>
      <c r="V484" s="160">
        <f>ROUND(E484*U484,2)</f>
        <v>0</v>
      </c>
      <c r="W484" s="160"/>
      <c r="X484" s="160" t="s">
        <v>408</v>
      </c>
      <c r="Y484" s="160" t="s">
        <v>198</v>
      </c>
      <c r="Z484" s="149"/>
      <c r="AA484" s="149"/>
      <c r="AB484" s="149"/>
      <c r="AC484" s="149"/>
      <c r="AD484" s="149"/>
      <c r="AE484" s="149"/>
      <c r="AF484" s="149"/>
      <c r="AG484" s="149" t="s">
        <v>409</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2.5" outlineLevel="1" x14ac:dyDescent="0.2">
      <c r="A485" s="185">
        <v>99</v>
      </c>
      <c r="B485" s="186" t="s">
        <v>782</v>
      </c>
      <c r="C485" s="193" t="s">
        <v>783</v>
      </c>
      <c r="D485" s="187" t="s">
        <v>423</v>
      </c>
      <c r="E485" s="188">
        <v>2</v>
      </c>
      <c r="F485" s="189"/>
      <c r="G485" s="190">
        <f>ROUND(E485*F485,2)</f>
        <v>0</v>
      </c>
      <c r="H485" s="189"/>
      <c r="I485" s="190">
        <f>ROUND(E485*H485,2)</f>
        <v>0</v>
      </c>
      <c r="J485" s="189"/>
      <c r="K485" s="190">
        <f>ROUND(E485*J485,2)</f>
        <v>0</v>
      </c>
      <c r="L485" s="190">
        <v>21</v>
      </c>
      <c r="M485" s="190">
        <f>G485*(1+L485/100)</f>
        <v>0</v>
      </c>
      <c r="N485" s="188">
        <v>3.6000000000000002E-4</v>
      </c>
      <c r="O485" s="188">
        <f>ROUND(E485*N485,2)</f>
        <v>0</v>
      </c>
      <c r="P485" s="188">
        <v>0</v>
      </c>
      <c r="Q485" s="188">
        <f>ROUND(E485*P485,2)</f>
        <v>0</v>
      </c>
      <c r="R485" s="190" t="s">
        <v>407</v>
      </c>
      <c r="S485" s="190" t="s">
        <v>207</v>
      </c>
      <c r="T485" s="191" t="s">
        <v>207</v>
      </c>
      <c r="U485" s="160">
        <v>0</v>
      </c>
      <c r="V485" s="160">
        <f>ROUND(E485*U485,2)</f>
        <v>0</v>
      </c>
      <c r="W485" s="160"/>
      <c r="X485" s="160" t="s">
        <v>408</v>
      </c>
      <c r="Y485" s="160" t="s">
        <v>198</v>
      </c>
      <c r="Z485" s="149"/>
      <c r="AA485" s="149"/>
      <c r="AB485" s="149"/>
      <c r="AC485" s="149"/>
      <c r="AD485" s="149"/>
      <c r="AE485" s="149"/>
      <c r="AF485" s="149"/>
      <c r="AG485" s="149" t="s">
        <v>409</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ht="33.75" outlineLevel="1" x14ac:dyDescent="0.2">
      <c r="A486" s="170">
        <v>100</v>
      </c>
      <c r="B486" s="171" t="s">
        <v>784</v>
      </c>
      <c r="C486" s="179" t="s">
        <v>785</v>
      </c>
      <c r="D486" s="172" t="s">
        <v>423</v>
      </c>
      <c r="E486" s="173">
        <v>1</v>
      </c>
      <c r="F486" s="174"/>
      <c r="G486" s="175">
        <f>ROUND(E486*F486,2)</f>
        <v>0</v>
      </c>
      <c r="H486" s="174"/>
      <c r="I486" s="175">
        <f>ROUND(E486*H486,2)</f>
        <v>0</v>
      </c>
      <c r="J486" s="174"/>
      <c r="K486" s="175">
        <f>ROUND(E486*J486,2)</f>
        <v>0</v>
      </c>
      <c r="L486" s="175">
        <v>21</v>
      </c>
      <c r="M486" s="175">
        <f>G486*(1+L486/100)</f>
        <v>0</v>
      </c>
      <c r="N486" s="173">
        <v>1.7000000000000001E-2</v>
      </c>
      <c r="O486" s="173">
        <f>ROUND(E486*N486,2)</f>
        <v>0.02</v>
      </c>
      <c r="P486" s="173">
        <v>0</v>
      </c>
      <c r="Q486" s="173">
        <f>ROUND(E486*P486,2)</f>
        <v>0</v>
      </c>
      <c r="R486" s="175" t="s">
        <v>407</v>
      </c>
      <c r="S486" s="175" t="s">
        <v>207</v>
      </c>
      <c r="T486" s="176" t="s">
        <v>207</v>
      </c>
      <c r="U486" s="160">
        <v>0</v>
      </c>
      <c r="V486" s="160">
        <f>ROUND(E486*U486,2)</f>
        <v>0</v>
      </c>
      <c r="W486" s="160"/>
      <c r="X486" s="160" t="s">
        <v>408</v>
      </c>
      <c r="Y486" s="160" t="s">
        <v>198</v>
      </c>
      <c r="Z486" s="149"/>
      <c r="AA486" s="149"/>
      <c r="AB486" s="149"/>
      <c r="AC486" s="149"/>
      <c r="AD486" s="149"/>
      <c r="AE486" s="149"/>
      <c r="AF486" s="149"/>
      <c r="AG486" s="149" t="s">
        <v>409</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2" x14ac:dyDescent="0.2">
      <c r="A487" s="156"/>
      <c r="B487" s="157"/>
      <c r="C487" s="192" t="s">
        <v>576</v>
      </c>
      <c r="D487" s="183"/>
      <c r="E487" s="184">
        <v>1</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233</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ht="33.75" outlineLevel="1" x14ac:dyDescent="0.2">
      <c r="A488" s="170">
        <v>101</v>
      </c>
      <c r="B488" s="171" t="s">
        <v>786</v>
      </c>
      <c r="C488" s="179" t="s">
        <v>787</v>
      </c>
      <c r="D488" s="172" t="s">
        <v>423</v>
      </c>
      <c r="E488" s="173">
        <v>5</v>
      </c>
      <c r="F488" s="174"/>
      <c r="G488" s="175">
        <f>ROUND(E488*F488,2)</f>
        <v>0</v>
      </c>
      <c r="H488" s="174"/>
      <c r="I488" s="175">
        <f>ROUND(E488*H488,2)</f>
        <v>0</v>
      </c>
      <c r="J488" s="174"/>
      <c r="K488" s="175">
        <f>ROUND(E488*J488,2)</f>
        <v>0</v>
      </c>
      <c r="L488" s="175">
        <v>21</v>
      </c>
      <c r="M488" s="175">
        <f>G488*(1+L488/100)</f>
        <v>0</v>
      </c>
      <c r="N488" s="173">
        <v>1.9E-2</v>
      </c>
      <c r="O488" s="173">
        <f>ROUND(E488*N488,2)</f>
        <v>0.1</v>
      </c>
      <c r="P488" s="173">
        <v>0</v>
      </c>
      <c r="Q488" s="173">
        <f>ROUND(E488*P488,2)</f>
        <v>0</v>
      </c>
      <c r="R488" s="175" t="s">
        <v>407</v>
      </c>
      <c r="S488" s="175" t="s">
        <v>207</v>
      </c>
      <c r="T488" s="176" t="s">
        <v>207</v>
      </c>
      <c r="U488" s="160">
        <v>0</v>
      </c>
      <c r="V488" s="160">
        <f>ROUND(E488*U488,2)</f>
        <v>0</v>
      </c>
      <c r="W488" s="160"/>
      <c r="X488" s="160" t="s">
        <v>408</v>
      </c>
      <c r="Y488" s="160" t="s">
        <v>198</v>
      </c>
      <c r="Z488" s="149"/>
      <c r="AA488" s="149"/>
      <c r="AB488" s="149"/>
      <c r="AC488" s="149"/>
      <c r="AD488" s="149"/>
      <c r="AE488" s="149"/>
      <c r="AF488" s="149"/>
      <c r="AG488" s="149" t="s">
        <v>409</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2" x14ac:dyDescent="0.2">
      <c r="A489" s="156"/>
      <c r="B489" s="157"/>
      <c r="C489" s="192" t="s">
        <v>584</v>
      </c>
      <c r="D489" s="183"/>
      <c r="E489" s="184">
        <v>1</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233</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192" t="s">
        <v>735</v>
      </c>
      <c r="D490" s="183"/>
      <c r="E490" s="184">
        <v>2</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233</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192" t="s">
        <v>637</v>
      </c>
      <c r="D491" s="183"/>
      <c r="E491" s="184">
        <v>1</v>
      </c>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233</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192" t="s">
        <v>577</v>
      </c>
      <c r="D492" s="183"/>
      <c r="E492" s="184">
        <v>1</v>
      </c>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233</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ht="33.75" outlineLevel="1" x14ac:dyDescent="0.2">
      <c r="A493" s="170">
        <v>102</v>
      </c>
      <c r="B493" s="171" t="s">
        <v>788</v>
      </c>
      <c r="C493" s="179" t="s">
        <v>789</v>
      </c>
      <c r="D493" s="172" t="s">
        <v>423</v>
      </c>
      <c r="E493" s="173">
        <v>11</v>
      </c>
      <c r="F493" s="174"/>
      <c r="G493" s="175">
        <f>ROUND(E493*F493,2)</f>
        <v>0</v>
      </c>
      <c r="H493" s="174"/>
      <c r="I493" s="175">
        <f>ROUND(E493*H493,2)</f>
        <v>0</v>
      </c>
      <c r="J493" s="174"/>
      <c r="K493" s="175">
        <f>ROUND(E493*J493,2)</f>
        <v>0</v>
      </c>
      <c r="L493" s="175">
        <v>21</v>
      </c>
      <c r="M493" s="175">
        <f>G493*(1+L493/100)</f>
        <v>0</v>
      </c>
      <c r="N493" s="173">
        <v>2.1000000000000001E-2</v>
      </c>
      <c r="O493" s="173">
        <f>ROUND(E493*N493,2)</f>
        <v>0.23</v>
      </c>
      <c r="P493" s="173">
        <v>0</v>
      </c>
      <c r="Q493" s="173">
        <f>ROUND(E493*P493,2)</f>
        <v>0</v>
      </c>
      <c r="R493" s="175" t="s">
        <v>407</v>
      </c>
      <c r="S493" s="175" t="s">
        <v>207</v>
      </c>
      <c r="T493" s="176" t="s">
        <v>207</v>
      </c>
      <c r="U493" s="160">
        <v>0</v>
      </c>
      <c r="V493" s="160">
        <f>ROUND(E493*U493,2)</f>
        <v>0</v>
      </c>
      <c r="W493" s="160"/>
      <c r="X493" s="160" t="s">
        <v>408</v>
      </c>
      <c r="Y493" s="160" t="s">
        <v>198</v>
      </c>
      <c r="Z493" s="149"/>
      <c r="AA493" s="149"/>
      <c r="AB493" s="149"/>
      <c r="AC493" s="149"/>
      <c r="AD493" s="149"/>
      <c r="AE493" s="149"/>
      <c r="AF493" s="149"/>
      <c r="AG493" s="149" t="s">
        <v>409</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2" x14ac:dyDescent="0.2">
      <c r="A494" s="156"/>
      <c r="B494" s="157"/>
      <c r="C494" s="192" t="s">
        <v>575</v>
      </c>
      <c r="D494" s="183"/>
      <c r="E494" s="184">
        <v>6</v>
      </c>
      <c r="F494" s="160"/>
      <c r="G494" s="160"/>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233</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x14ac:dyDescent="0.2">
      <c r="A495" s="156"/>
      <c r="B495" s="157"/>
      <c r="C495" s="192" t="s">
        <v>432</v>
      </c>
      <c r="D495" s="183"/>
      <c r="E495" s="184">
        <v>3</v>
      </c>
      <c r="F495" s="160"/>
      <c r="G495" s="160"/>
      <c r="H495" s="160"/>
      <c r="I495" s="160"/>
      <c r="J495" s="160"/>
      <c r="K495" s="160"/>
      <c r="L495" s="160"/>
      <c r="M495" s="160"/>
      <c r="N495" s="159"/>
      <c r="O495" s="159"/>
      <c r="P495" s="159"/>
      <c r="Q495" s="159"/>
      <c r="R495" s="160"/>
      <c r="S495" s="160"/>
      <c r="T495" s="160"/>
      <c r="U495" s="160"/>
      <c r="V495" s="160"/>
      <c r="W495" s="160"/>
      <c r="X495" s="160"/>
      <c r="Y495" s="160"/>
      <c r="Z495" s="149"/>
      <c r="AA495" s="149"/>
      <c r="AB495" s="149"/>
      <c r="AC495" s="149"/>
      <c r="AD495" s="149"/>
      <c r="AE495" s="149"/>
      <c r="AF495" s="149"/>
      <c r="AG495" s="149" t="s">
        <v>233</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
      <c r="A496" s="156"/>
      <c r="B496" s="157"/>
      <c r="C496" s="192" t="s">
        <v>588</v>
      </c>
      <c r="D496" s="183"/>
      <c r="E496" s="184">
        <v>1</v>
      </c>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233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2" t="s">
        <v>738</v>
      </c>
      <c r="D497" s="183"/>
      <c r="E497" s="184">
        <v>1</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233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ht="33.75" outlineLevel="1" x14ac:dyDescent="0.2">
      <c r="A498" s="170">
        <v>103</v>
      </c>
      <c r="B498" s="171" t="s">
        <v>790</v>
      </c>
      <c r="C498" s="179" t="s">
        <v>791</v>
      </c>
      <c r="D498" s="172" t="s">
        <v>423</v>
      </c>
      <c r="E498" s="173">
        <v>1</v>
      </c>
      <c r="F498" s="174"/>
      <c r="G498" s="175">
        <f>ROUND(E498*F498,2)</f>
        <v>0</v>
      </c>
      <c r="H498" s="174"/>
      <c r="I498" s="175">
        <f>ROUND(E498*H498,2)</f>
        <v>0</v>
      </c>
      <c r="J498" s="174"/>
      <c r="K498" s="175">
        <f>ROUND(E498*J498,2)</f>
        <v>0</v>
      </c>
      <c r="L498" s="175">
        <v>21</v>
      </c>
      <c r="M498" s="175">
        <f>G498*(1+L498/100)</f>
        <v>0</v>
      </c>
      <c r="N498" s="173">
        <v>2.5999999999999999E-2</v>
      </c>
      <c r="O498" s="173">
        <f>ROUND(E498*N498,2)</f>
        <v>0.03</v>
      </c>
      <c r="P498" s="173">
        <v>0</v>
      </c>
      <c r="Q498" s="173">
        <f>ROUND(E498*P498,2)</f>
        <v>0</v>
      </c>
      <c r="R498" s="175" t="s">
        <v>407</v>
      </c>
      <c r="S498" s="175" t="s">
        <v>207</v>
      </c>
      <c r="T498" s="176" t="s">
        <v>207</v>
      </c>
      <c r="U498" s="160">
        <v>0</v>
      </c>
      <c r="V498" s="160">
        <f>ROUND(E498*U498,2)</f>
        <v>0</v>
      </c>
      <c r="W498" s="160"/>
      <c r="X498" s="160" t="s">
        <v>408</v>
      </c>
      <c r="Y498" s="160" t="s">
        <v>198</v>
      </c>
      <c r="Z498" s="149"/>
      <c r="AA498" s="149"/>
      <c r="AB498" s="149"/>
      <c r="AC498" s="149"/>
      <c r="AD498" s="149"/>
      <c r="AE498" s="149"/>
      <c r="AF498" s="149"/>
      <c r="AG498" s="149" t="s">
        <v>409</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x14ac:dyDescent="0.2">
      <c r="A499" s="156"/>
      <c r="B499" s="157"/>
      <c r="C499" s="192" t="s">
        <v>581</v>
      </c>
      <c r="D499" s="183"/>
      <c r="E499" s="184">
        <v>1</v>
      </c>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233</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ht="22.5" outlineLevel="1" x14ac:dyDescent="0.2">
      <c r="A500" s="170">
        <v>104</v>
      </c>
      <c r="B500" s="171" t="s">
        <v>792</v>
      </c>
      <c r="C500" s="179" t="s">
        <v>793</v>
      </c>
      <c r="D500" s="172" t="s">
        <v>423</v>
      </c>
      <c r="E500" s="173">
        <v>1</v>
      </c>
      <c r="F500" s="174"/>
      <c r="G500" s="175">
        <f>ROUND(E500*F500,2)</f>
        <v>0</v>
      </c>
      <c r="H500" s="174"/>
      <c r="I500" s="175">
        <f>ROUND(E500*H500,2)</f>
        <v>0</v>
      </c>
      <c r="J500" s="174"/>
      <c r="K500" s="175">
        <f>ROUND(E500*J500,2)</f>
        <v>0</v>
      </c>
      <c r="L500" s="175">
        <v>21</v>
      </c>
      <c r="M500" s="175">
        <f>G500*(1+L500/100)</f>
        <v>0</v>
      </c>
      <c r="N500" s="173">
        <v>0.02</v>
      </c>
      <c r="O500" s="173">
        <f>ROUND(E500*N500,2)</f>
        <v>0.02</v>
      </c>
      <c r="P500" s="173">
        <v>0</v>
      </c>
      <c r="Q500" s="173">
        <f>ROUND(E500*P500,2)</f>
        <v>0</v>
      </c>
      <c r="R500" s="175" t="s">
        <v>407</v>
      </c>
      <c r="S500" s="175" t="s">
        <v>207</v>
      </c>
      <c r="T500" s="176" t="s">
        <v>207</v>
      </c>
      <c r="U500" s="160">
        <v>0</v>
      </c>
      <c r="V500" s="160">
        <f>ROUND(E500*U500,2)</f>
        <v>0</v>
      </c>
      <c r="W500" s="160"/>
      <c r="X500" s="160" t="s">
        <v>408</v>
      </c>
      <c r="Y500" s="160" t="s">
        <v>198</v>
      </c>
      <c r="Z500" s="149"/>
      <c r="AA500" s="149"/>
      <c r="AB500" s="149"/>
      <c r="AC500" s="149"/>
      <c r="AD500" s="149"/>
      <c r="AE500" s="149"/>
      <c r="AF500" s="149"/>
      <c r="AG500" s="149" t="s">
        <v>409</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2" x14ac:dyDescent="0.2">
      <c r="A501" s="156"/>
      <c r="B501" s="157"/>
      <c r="C501" s="192" t="s">
        <v>587</v>
      </c>
      <c r="D501" s="183"/>
      <c r="E501" s="184">
        <v>1</v>
      </c>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233</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70">
        <v>105</v>
      </c>
      <c r="B502" s="171" t="s">
        <v>794</v>
      </c>
      <c r="C502" s="179" t="s">
        <v>795</v>
      </c>
      <c r="D502" s="172" t="s">
        <v>228</v>
      </c>
      <c r="E502" s="173">
        <v>1</v>
      </c>
      <c r="F502" s="174"/>
      <c r="G502" s="175">
        <f>ROUND(E502*F502,2)</f>
        <v>0</v>
      </c>
      <c r="H502" s="174"/>
      <c r="I502" s="175">
        <f>ROUND(E502*H502,2)</f>
        <v>0</v>
      </c>
      <c r="J502" s="174"/>
      <c r="K502" s="175">
        <f>ROUND(E502*J502,2)</f>
        <v>0</v>
      </c>
      <c r="L502" s="175">
        <v>21</v>
      </c>
      <c r="M502" s="175">
        <f>G502*(1+L502/100)</f>
        <v>0</v>
      </c>
      <c r="N502" s="173">
        <v>1.0499999999999999E-3</v>
      </c>
      <c r="O502" s="173">
        <f>ROUND(E502*N502,2)</f>
        <v>0</v>
      </c>
      <c r="P502" s="173">
        <v>0</v>
      </c>
      <c r="Q502" s="173">
        <f>ROUND(E502*P502,2)</f>
        <v>0</v>
      </c>
      <c r="R502" s="175"/>
      <c r="S502" s="175" t="s">
        <v>195</v>
      </c>
      <c r="T502" s="176" t="s">
        <v>207</v>
      </c>
      <c r="U502" s="160">
        <v>0</v>
      </c>
      <c r="V502" s="160">
        <f>ROUND(E502*U502,2)</f>
        <v>0</v>
      </c>
      <c r="W502" s="160"/>
      <c r="X502" s="160" t="s">
        <v>408</v>
      </c>
      <c r="Y502" s="160" t="s">
        <v>198</v>
      </c>
      <c r="Z502" s="149"/>
      <c r="AA502" s="149"/>
      <c r="AB502" s="149"/>
      <c r="AC502" s="149"/>
      <c r="AD502" s="149"/>
      <c r="AE502" s="149"/>
      <c r="AF502" s="149"/>
      <c r="AG502" s="149" t="s">
        <v>409</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x14ac:dyDescent="0.2">
      <c r="A503" s="156"/>
      <c r="B503" s="157"/>
      <c r="C503" s="192" t="s">
        <v>576</v>
      </c>
      <c r="D503" s="183"/>
      <c r="E503" s="184">
        <v>1</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233</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70">
        <v>106</v>
      </c>
      <c r="B504" s="171" t="s">
        <v>796</v>
      </c>
      <c r="C504" s="179" t="s">
        <v>797</v>
      </c>
      <c r="D504" s="172" t="s">
        <v>423</v>
      </c>
      <c r="E504" s="173">
        <v>6</v>
      </c>
      <c r="F504" s="174"/>
      <c r="G504" s="175">
        <f>ROUND(E504*F504,2)</f>
        <v>0</v>
      </c>
      <c r="H504" s="174"/>
      <c r="I504" s="175">
        <f>ROUND(E504*H504,2)</f>
        <v>0</v>
      </c>
      <c r="J504" s="174"/>
      <c r="K504" s="175">
        <f>ROUND(E504*J504,2)</f>
        <v>0</v>
      </c>
      <c r="L504" s="175">
        <v>21</v>
      </c>
      <c r="M504" s="175">
        <f>G504*(1+L504/100)</f>
        <v>0</v>
      </c>
      <c r="N504" s="173">
        <v>1.1999999999999999E-3</v>
      </c>
      <c r="O504" s="173">
        <f>ROUND(E504*N504,2)</f>
        <v>0.01</v>
      </c>
      <c r="P504" s="173">
        <v>0</v>
      </c>
      <c r="Q504" s="173">
        <f>ROUND(E504*P504,2)</f>
        <v>0</v>
      </c>
      <c r="R504" s="175" t="s">
        <v>407</v>
      </c>
      <c r="S504" s="175" t="s">
        <v>207</v>
      </c>
      <c r="T504" s="176" t="s">
        <v>196</v>
      </c>
      <c r="U504" s="160">
        <v>0</v>
      </c>
      <c r="V504" s="160">
        <f>ROUND(E504*U504,2)</f>
        <v>0</v>
      </c>
      <c r="W504" s="160"/>
      <c r="X504" s="160" t="s">
        <v>408</v>
      </c>
      <c r="Y504" s="160" t="s">
        <v>198</v>
      </c>
      <c r="Z504" s="149"/>
      <c r="AA504" s="149"/>
      <c r="AB504" s="149"/>
      <c r="AC504" s="149"/>
      <c r="AD504" s="149"/>
      <c r="AE504" s="149"/>
      <c r="AF504" s="149"/>
      <c r="AG504" s="149" t="s">
        <v>409</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
      <c r="A505" s="156"/>
      <c r="B505" s="157"/>
      <c r="C505" s="192" t="s">
        <v>584</v>
      </c>
      <c r="D505" s="183"/>
      <c r="E505" s="184">
        <v>1</v>
      </c>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233</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92" t="s">
        <v>587</v>
      </c>
      <c r="D506" s="183"/>
      <c r="E506" s="184">
        <v>1</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233</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
      <c r="A507" s="156"/>
      <c r="B507" s="157"/>
      <c r="C507" s="192" t="s">
        <v>735</v>
      </c>
      <c r="D507" s="183"/>
      <c r="E507" s="184">
        <v>2</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233</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x14ac:dyDescent="0.2">
      <c r="A508" s="156"/>
      <c r="B508" s="157"/>
      <c r="C508" s="192" t="s">
        <v>637</v>
      </c>
      <c r="D508" s="183"/>
      <c r="E508" s="184">
        <v>1</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233</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x14ac:dyDescent="0.2">
      <c r="A509" s="156"/>
      <c r="B509" s="157"/>
      <c r="C509" s="192" t="s">
        <v>577</v>
      </c>
      <c r="D509" s="183"/>
      <c r="E509" s="184">
        <v>1</v>
      </c>
      <c r="F509" s="160"/>
      <c r="G509" s="160"/>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233</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70">
        <v>107</v>
      </c>
      <c r="B510" s="171" t="s">
        <v>798</v>
      </c>
      <c r="C510" s="179" t="s">
        <v>799</v>
      </c>
      <c r="D510" s="172" t="s">
        <v>423</v>
      </c>
      <c r="E510" s="173">
        <v>10</v>
      </c>
      <c r="F510" s="174"/>
      <c r="G510" s="175">
        <f>ROUND(E510*F510,2)</f>
        <v>0</v>
      </c>
      <c r="H510" s="174"/>
      <c r="I510" s="175">
        <f>ROUND(E510*H510,2)</f>
        <v>0</v>
      </c>
      <c r="J510" s="174"/>
      <c r="K510" s="175">
        <f>ROUND(E510*J510,2)</f>
        <v>0</v>
      </c>
      <c r="L510" s="175">
        <v>21</v>
      </c>
      <c r="M510" s="175">
        <f>G510*(1+L510/100)</f>
        <v>0</v>
      </c>
      <c r="N510" s="173">
        <v>1.3500000000000001E-3</v>
      </c>
      <c r="O510" s="173">
        <f>ROUND(E510*N510,2)</f>
        <v>0.01</v>
      </c>
      <c r="P510" s="173">
        <v>0</v>
      </c>
      <c r="Q510" s="173">
        <f>ROUND(E510*P510,2)</f>
        <v>0</v>
      </c>
      <c r="R510" s="175" t="s">
        <v>407</v>
      </c>
      <c r="S510" s="175" t="s">
        <v>207</v>
      </c>
      <c r="T510" s="176" t="s">
        <v>196</v>
      </c>
      <c r="U510" s="160">
        <v>0</v>
      </c>
      <c r="V510" s="160">
        <f>ROUND(E510*U510,2)</f>
        <v>0</v>
      </c>
      <c r="W510" s="160"/>
      <c r="X510" s="160" t="s">
        <v>408</v>
      </c>
      <c r="Y510" s="160" t="s">
        <v>198</v>
      </c>
      <c r="Z510" s="149"/>
      <c r="AA510" s="149"/>
      <c r="AB510" s="149"/>
      <c r="AC510" s="149"/>
      <c r="AD510" s="149"/>
      <c r="AE510" s="149"/>
      <c r="AF510" s="149"/>
      <c r="AG510" s="149" t="s">
        <v>409</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x14ac:dyDescent="0.2">
      <c r="A511" s="156"/>
      <c r="B511" s="157"/>
      <c r="C511" s="192" t="s">
        <v>575</v>
      </c>
      <c r="D511" s="183"/>
      <c r="E511" s="184">
        <v>6</v>
      </c>
      <c r="F511" s="160"/>
      <c r="G511" s="160"/>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233</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192" t="s">
        <v>432</v>
      </c>
      <c r="D512" s="183"/>
      <c r="E512" s="184">
        <v>3</v>
      </c>
      <c r="F512" s="160"/>
      <c r="G512" s="160"/>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233</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192" t="s">
        <v>738</v>
      </c>
      <c r="D513" s="183"/>
      <c r="E513" s="184">
        <v>1</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233</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70">
        <v>108</v>
      </c>
      <c r="B514" s="171" t="s">
        <v>800</v>
      </c>
      <c r="C514" s="179" t="s">
        <v>801</v>
      </c>
      <c r="D514" s="172" t="s">
        <v>283</v>
      </c>
      <c r="E514" s="173">
        <v>0.42701</v>
      </c>
      <c r="F514" s="174"/>
      <c r="G514" s="175">
        <f>ROUND(E514*F514,2)</f>
        <v>0</v>
      </c>
      <c r="H514" s="174"/>
      <c r="I514" s="175">
        <f>ROUND(E514*H514,2)</f>
        <v>0</v>
      </c>
      <c r="J514" s="174"/>
      <c r="K514" s="175">
        <f>ROUND(E514*J514,2)</f>
        <v>0</v>
      </c>
      <c r="L514" s="175">
        <v>21</v>
      </c>
      <c r="M514" s="175">
        <f>G514*(1+L514/100)</f>
        <v>0</v>
      </c>
      <c r="N514" s="173">
        <v>0</v>
      </c>
      <c r="O514" s="173">
        <f>ROUND(E514*N514,2)</f>
        <v>0</v>
      </c>
      <c r="P514" s="173">
        <v>0</v>
      </c>
      <c r="Q514" s="173">
        <f>ROUND(E514*P514,2)</f>
        <v>0</v>
      </c>
      <c r="R514" s="175" t="s">
        <v>730</v>
      </c>
      <c r="S514" s="175" t="s">
        <v>207</v>
      </c>
      <c r="T514" s="176" t="s">
        <v>207</v>
      </c>
      <c r="U514" s="160">
        <v>2.4209999999999998</v>
      </c>
      <c r="V514" s="160">
        <f>ROUND(E514*U514,2)</f>
        <v>1.03</v>
      </c>
      <c r="W514" s="160"/>
      <c r="X514" s="160" t="s">
        <v>285</v>
      </c>
      <c r="Y514" s="160" t="s">
        <v>198</v>
      </c>
      <c r="Z514" s="149"/>
      <c r="AA514" s="149"/>
      <c r="AB514" s="149"/>
      <c r="AC514" s="149"/>
      <c r="AD514" s="149"/>
      <c r="AE514" s="149"/>
      <c r="AF514" s="149"/>
      <c r="AG514" s="149" t="s">
        <v>417</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2" x14ac:dyDescent="0.2">
      <c r="A515" s="156"/>
      <c r="B515" s="157"/>
      <c r="C515" s="262" t="s">
        <v>304</v>
      </c>
      <c r="D515" s="263"/>
      <c r="E515" s="263"/>
      <c r="F515" s="263"/>
      <c r="G515" s="263"/>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246</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ht="22.5" outlineLevel="1" x14ac:dyDescent="0.2">
      <c r="A516" s="170">
        <v>109</v>
      </c>
      <c r="B516" s="171" t="s">
        <v>802</v>
      </c>
      <c r="C516" s="179" t="s">
        <v>803</v>
      </c>
      <c r="D516" s="172" t="s">
        <v>283</v>
      </c>
      <c r="E516" s="173">
        <v>0.42701</v>
      </c>
      <c r="F516" s="174"/>
      <c r="G516" s="175">
        <f>ROUND(E516*F516,2)</f>
        <v>0</v>
      </c>
      <c r="H516" s="174"/>
      <c r="I516" s="175">
        <f>ROUND(E516*H516,2)</f>
        <v>0</v>
      </c>
      <c r="J516" s="174"/>
      <c r="K516" s="175">
        <f>ROUND(E516*J516,2)</f>
        <v>0</v>
      </c>
      <c r="L516" s="175">
        <v>21</v>
      </c>
      <c r="M516" s="175">
        <f>G516*(1+L516/100)</f>
        <v>0</v>
      </c>
      <c r="N516" s="173">
        <v>0</v>
      </c>
      <c r="O516" s="173">
        <f>ROUND(E516*N516,2)</f>
        <v>0</v>
      </c>
      <c r="P516" s="173">
        <v>0</v>
      </c>
      <c r="Q516" s="173">
        <f>ROUND(E516*P516,2)</f>
        <v>0</v>
      </c>
      <c r="R516" s="175" t="s">
        <v>730</v>
      </c>
      <c r="S516" s="175" t="s">
        <v>207</v>
      </c>
      <c r="T516" s="176" t="s">
        <v>207</v>
      </c>
      <c r="U516" s="160">
        <v>0</v>
      </c>
      <c r="V516" s="160">
        <f>ROUND(E516*U516,2)</f>
        <v>0</v>
      </c>
      <c r="W516" s="160"/>
      <c r="X516" s="160" t="s">
        <v>285</v>
      </c>
      <c r="Y516" s="160" t="s">
        <v>198</v>
      </c>
      <c r="Z516" s="149"/>
      <c r="AA516" s="149"/>
      <c r="AB516" s="149"/>
      <c r="AC516" s="149"/>
      <c r="AD516" s="149"/>
      <c r="AE516" s="149"/>
      <c r="AF516" s="149"/>
      <c r="AG516" s="149" t="s">
        <v>417</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262" t="s">
        <v>304</v>
      </c>
      <c r="D517" s="263"/>
      <c r="E517" s="263"/>
      <c r="F517" s="263"/>
      <c r="G517" s="263"/>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246</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x14ac:dyDescent="0.2">
      <c r="A518" s="163" t="s">
        <v>190</v>
      </c>
      <c r="B518" s="164" t="s">
        <v>132</v>
      </c>
      <c r="C518" s="178" t="s">
        <v>133</v>
      </c>
      <c r="D518" s="165"/>
      <c r="E518" s="166"/>
      <c r="F518" s="167"/>
      <c r="G518" s="167">
        <f>SUMIF(AG519:AG545,"&lt;&gt;NOR",G519:G545)</f>
        <v>0</v>
      </c>
      <c r="H518" s="167"/>
      <c r="I518" s="167">
        <f>SUM(I519:I545)</f>
        <v>0</v>
      </c>
      <c r="J518" s="167"/>
      <c r="K518" s="167">
        <f>SUM(K519:K545)</f>
        <v>0</v>
      </c>
      <c r="L518" s="167"/>
      <c r="M518" s="167">
        <f>SUM(M519:M545)</f>
        <v>0</v>
      </c>
      <c r="N518" s="166"/>
      <c r="O518" s="166">
        <f>SUM(O519:O545)</f>
        <v>3.0799999999999996</v>
      </c>
      <c r="P518" s="166"/>
      <c r="Q518" s="166">
        <f>SUM(Q519:Q545)</f>
        <v>0</v>
      </c>
      <c r="R518" s="167"/>
      <c r="S518" s="167"/>
      <c r="T518" s="168"/>
      <c r="U518" s="162"/>
      <c r="V518" s="162">
        <f>SUM(V519:V545)</f>
        <v>647.94000000000005</v>
      </c>
      <c r="W518" s="162"/>
      <c r="X518" s="162"/>
      <c r="Y518" s="162"/>
      <c r="AG518" t="s">
        <v>191</v>
      </c>
    </row>
    <row r="519" spans="1:60" ht="22.5" outlineLevel="1" x14ac:dyDescent="0.2">
      <c r="A519" s="170">
        <v>110</v>
      </c>
      <c r="B519" s="171" t="s">
        <v>290</v>
      </c>
      <c r="C519" s="179" t="s">
        <v>291</v>
      </c>
      <c r="D519" s="172" t="s">
        <v>236</v>
      </c>
      <c r="E519" s="173">
        <v>277.56</v>
      </c>
      <c r="F519" s="174"/>
      <c r="G519" s="175">
        <f>ROUND(E519*F519,2)</f>
        <v>0</v>
      </c>
      <c r="H519" s="174"/>
      <c r="I519" s="175">
        <f>ROUND(E519*H519,2)</f>
        <v>0</v>
      </c>
      <c r="J519" s="174"/>
      <c r="K519" s="175">
        <f>ROUND(E519*J519,2)</f>
        <v>0</v>
      </c>
      <c r="L519" s="175">
        <v>21</v>
      </c>
      <c r="M519" s="175">
        <f>G519*(1+L519/100)</f>
        <v>0</v>
      </c>
      <c r="N519" s="173">
        <v>0</v>
      </c>
      <c r="O519" s="173">
        <f>ROUND(E519*N519,2)</f>
        <v>0</v>
      </c>
      <c r="P519" s="173">
        <v>0</v>
      </c>
      <c r="Q519" s="173">
        <f>ROUND(E519*P519,2)</f>
        <v>0</v>
      </c>
      <c r="R519" s="175" t="s">
        <v>292</v>
      </c>
      <c r="S519" s="175" t="s">
        <v>207</v>
      </c>
      <c r="T519" s="176" t="s">
        <v>207</v>
      </c>
      <c r="U519" s="160">
        <v>0.52</v>
      </c>
      <c r="V519" s="160">
        <f>ROUND(E519*U519,2)</f>
        <v>144.33000000000001</v>
      </c>
      <c r="W519" s="160"/>
      <c r="X519" s="160" t="s">
        <v>230</v>
      </c>
      <c r="Y519" s="160" t="s">
        <v>472</v>
      </c>
      <c r="Z519" s="149"/>
      <c r="AA519" s="149"/>
      <c r="AB519" s="149"/>
      <c r="AC519" s="149"/>
      <c r="AD519" s="149"/>
      <c r="AE519" s="149"/>
      <c r="AF519" s="149"/>
      <c r="AG519" s="149" t="s">
        <v>231</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2" x14ac:dyDescent="0.2">
      <c r="A520" s="156"/>
      <c r="B520" s="157"/>
      <c r="C520" s="192" t="s">
        <v>293</v>
      </c>
      <c r="D520" s="183"/>
      <c r="E520" s="184"/>
      <c r="F520" s="160"/>
      <c r="G520" s="160"/>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233</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x14ac:dyDescent="0.2">
      <c r="A521" s="156"/>
      <c r="B521" s="157"/>
      <c r="C521" s="192" t="s">
        <v>605</v>
      </c>
      <c r="D521" s="183"/>
      <c r="E521" s="184">
        <v>20.2</v>
      </c>
      <c r="F521" s="160"/>
      <c r="G521" s="160"/>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233</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3" x14ac:dyDescent="0.2">
      <c r="A522" s="156"/>
      <c r="B522" s="157"/>
      <c r="C522" s="192" t="s">
        <v>606</v>
      </c>
      <c r="D522" s="183"/>
      <c r="E522" s="184">
        <v>24.09</v>
      </c>
      <c r="F522" s="160"/>
      <c r="G522" s="160"/>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233</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192" t="s">
        <v>609</v>
      </c>
      <c r="D523" s="183"/>
      <c r="E523" s="184">
        <v>34.42</v>
      </c>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233</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
      <c r="A524" s="156"/>
      <c r="B524" s="157"/>
      <c r="C524" s="192" t="s">
        <v>610</v>
      </c>
      <c r="D524" s="183"/>
      <c r="E524" s="184">
        <v>31.75</v>
      </c>
      <c r="F524" s="160"/>
      <c r="G524" s="160"/>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233</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192" t="s">
        <v>611</v>
      </c>
      <c r="D525" s="183"/>
      <c r="E525" s="184">
        <v>18.2</v>
      </c>
      <c r="F525" s="160"/>
      <c r="G525" s="160"/>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233</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192" t="s">
        <v>612</v>
      </c>
      <c r="D526" s="183"/>
      <c r="E526" s="184">
        <v>15.2</v>
      </c>
      <c r="F526" s="160"/>
      <c r="G526" s="160"/>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233</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
      <c r="A527" s="156"/>
      <c r="B527" s="157"/>
      <c r="C527" s="192" t="s">
        <v>804</v>
      </c>
      <c r="D527" s="183"/>
      <c r="E527" s="184">
        <v>133.69999999999999</v>
      </c>
      <c r="F527" s="160"/>
      <c r="G527" s="160"/>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233</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ht="22.5" outlineLevel="1" x14ac:dyDescent="0.2">
      <c r="A528" s="170">
        <v>111</v>
      </c>
      <c r="B528" s="171" t="s">
        <v>805</v>
      </c>
      <c r="C528" s="179" t="s">
        <v>806</v>
      </c>
      <c r="D528" s="172" t="s">
        <v>236</v>
      </c>
      <c r="E528" s="173">
        <v>354.06</v>
      </c>
      <c r="F528" s="174"/>
      <c r="G528" s="175">
        <f>ROUND(E528*F528,2)</f>
        <v>0</v>
      </c>
      <c r="H528" s="174"/>
      <c r="I528" s="175">
        <f>ROUND(E528*H528,2)</f>
        <v>0</v>
      </c>
      <c r="J528" s="174"/>
      <c r="K528" s="175">
        <f>ROUND(E528*J528,2)</f>
        <v>0</v>
      </c>
      <c r="L528" s="175">
        <v>21</v>
      </c>
      <c r="M528" s="175">
        <f>G528*(1+L528/100)</f>
        <v>0</v>
      </c>
      <c r="N528" s="173">
        <v>0</v>
      </c>
      <c r="O528" s="173">
        <f>ROUND(E528*N528,2)</f>
        <v>0</v>
      </c>
      <c r="P528" s="173">
        <v>0</v>
      </c>
      <c r="Q528" s="173">
        <f>ROUND(E528*P528,2)</f>
        <v>0</v>
      </c>
      <c r="R528" s="175" t="s">
        <v>292</v>
      </c>
      <c r="S528" s="175" t="s">
        <v>207</v>
      </c>
      <c r="T528" s="176" t="s">
        <v>207</v>
      </c>
      <c r="U528" s="160">
        <v>0.52</v>
      </c>
      <c r="V528" s="160">
        <f>ROUND(E528*U528,2)</f>
        <v>184.11</v>
      </c>
      <c r="W528" s="160"/>
      <c r="X528" s="160" t="s">
        <v>230</v>
      </c>
      <c r="Y528" s="160" t="s">
        <v>472</v>
      </c>
      <c r="Z528" s="149"/>
      <c r="AA528" s="149"/>
      <c r="AB528" s="149"/>
      <c r="AC528" s="149"/>
      <c r="AD528" s="149"/>
      <c r="AE528" s="149"/>
      <c r="AF528" s="149"/>
      <c r="AG528" s="149" t="s">
        <v>231</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2" x14ac:dyDescent="0.2">
      <c r="A529" s="156"/>
      <c r="B529" s="157"/>
      <c r="C529" s="192" t="s">
        <v>807</v>
      </c>
      <c r="D529" s="183"/>
      <c r="E529" s="184"/>
      <c r="F529" s="160"/>
      <c r="G529" s="160"/>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233</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
      <c r="A530" s="156"/>
      <c r="B530" s="157"/>
      <c r="C530" s="192" t="s">
        <v>601</v>
      </c>
      <c r="D530" s="183"/>
      <c r="E530" s="184">
        <v>59.03</v>
      </c>
      <c r="F530" s="160"/>
      <c r="G530" s="160"/>
      <c r="H530" s="160"/>
      <c r="I530" s="160"/>
      <c r="J530" s="160"/>
      <c r="K530" s="160"/>
      <c r="L530" s="160"/>
      <c r="M530" s="160"/>
      <c r="N530" s="159"/>
      <c r="O530" s="159"/>
      <c r="P530" s="159"/>
      <c r="Q530" s="159"/>
      <c r="R530" s="160"/>
      <c r="S530" s="160"/>
      <c r="T530" s="160"/>
      <c r="U530" s="160"/>
      <c r="V530" s="160"/>
      <c r="W530" s="160"/>
      <c r="X530" s="160"/>
      <c r="Y530" s="160"/>
      <c r="Z530" s="149"/>
      <c r="AA530" s="149"/>
      <c r="AB530" s="149"/>
      <c r="AC530" s="149"/>
      <c r="AD530" s="149"/>
      <c r="AE530" s="149"/>
      <c r="AF530" s="149"/>
      <c r="AG530" s="149" t="s">
        <v>233</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
      <c r="A531" s="156"/>
      <c r="B531" s="157"/>
      <c r="C531" s="192" t="s">
        <v>602</v>
      </c>
      <c r="D531" s="183"/>
      <c r="E531" s="184">
        <v>59.03</v>
      </c>
      <c r="F531" s="160"/>
      <c r="G531" s="160"/>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233</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192" t="s">
        <v>603</v>
      </c>
      <c r="D532" s="183"/>
      <c r="E532" s="184">
        <v>59.03</v>
      </c>
      <c r="F532" s="160"/>
      <c r="G532" s="160"/>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233</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192" t="s">
        <v>604</v>
      </c>
      <c r="D533" s="183"/>
      <c r="E533" s="184">
        <v>59.03</v>
      </c>
      <c r="F533" s="160"/>
      <c r="G533" s="160"/>
      <c r="H533" s="160"/>
      <c r="I533" s="160"/>
      <c r="J533" s="160"/>
      <c r="K533" s="160"/>
      <c r="L533" s="160"/>
      <c r="M533" s="160"/>
      <c r="N533" s="159"/>
      <c r="O533" s="159"/>
      <c r="P533" s="159"/>
      <c r="Q533" s="159"/>
      <c r="R533" s="160"/>
      <c r="S533" s="160"/>
      <c r="T533" s="160"/>
      <c r="U533" s="160"/>
      <c r="V533" s="160"/>
      <c r="W533" s="160"/>
      <c r="X533" s="160"/>
      <c r="Y533" s="160"/>
      <c r="Z533" s="149"/>
      <c r="AA533" s="149"/>
      <c r="AB533" s="149"/>
      <c r="AC533" s="149"/>
      <c r="AD533" s="149"/>
      <c r="AE533" s="149"/>
      <c r="AF533" s="149"/>
      <c r="AG533" s="149" t="s">
        <v>233</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3" x14ac:dyDescent="0.2">
      <c r="A534" s="156"/>
      <c r="B534" s="157"/>
      <c r="C534" s="192" t="s">
        <v>607</v>
      </c>
      <c r="D534" s="183"/>
      <c r="E534" s="184">
        <v>60.09</v>
      </c>
      <c r="F534" s="160"/>
      <c r="G534" s="160"/>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233</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3" x14ac:dyDescent="0.2">
      <c r="A535" s="156"/>
      <c r="B535" s="157"/>
      <c r="C535" s="192" t="s">
        <v>608</v>
      </c>
      <c r="D535" s="183"/>
      <c r="E535" s="184">
        <v>57.85</v>
      </c>
      <c r="F535" s="160"/>
      <c r="G535" s="160"/>
      <c r="H535" s="160"/>
      <c r="I535" s="160"/>
      <c r="J535" s="160"/>
      <c r="K535" s="160"/>
      <c r="L535" s="160"/>
      <c r="M535" s="160"/>
      <c r="N535" s="159"/>
      <c r="O535" s="159"/>
      <c r="P535" s="159"/>
      <c r="Q535" s="159"/>
      <c r="R535" s="160"/>
      <c r="S535" s="160"/>
      <c r="T535" s="160"/>
      <c r="U535" s="160"/>
      <c r="V535" s="160"/>
      <c r="W535" s="160"/>
      <c r="X535" s="160"/>
      <c r="Y535" s="160"/>
      <c r="Z535" s="149"/>
      <c r="AA535" s="149"/>
      <c r="AB535" s="149"/>
      <c r="AC535" s="149"/>
      <c r="AD535" s="149"/>
      <c r="AE535" s="149"/>
      <c r="AF535" s="149"/>
      <c r="AG535" s="149" t="s">
        <v>233</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ht="22.5" outlineLevel="1" x14ac:dyDescent="0.2">
      <c r="A536" s="170">
        <v>112</v>
      </c>
      <c r="B536" s="171" t="s">
        <v>295</v>
      </c>
      <c r="C536" s="179" t="s">
        <v>296</v>
      </c>
      <c r="D536" s="172" t="s">
        <v>236</v>
      </c>
      <c r="E536" s="173">
        <v>277.56</v>
      </c>
      <c r="F536" s="174"/>
      <c r="G536" s="175">
        <f>ROUND(E536*F536,2)</f>
        <v>0</v>
      </c>
      <c r="H536" s="174"/>
      <c r="I536" s="175">
        <f>ROUND(E536*H536,2)</f>
        <v>0</v>
      </c>
      <c r="J536" s="174"/>
      <c r="K536" s="175">
        <f>ROUND(E536*J536,2)</f>
        <v>0</v>
      </c>
      <c r="L536" s="175">
        <v>21</v>
      </c>
      <c r="M536" s="175">
        <f>G536*(1+L536/100)</f>
        <v>0</v>
      </c>
      <c r="N536" s="173">
        <v>4.8300000000000001E-3</v>
      </c>
      <c r="O536" s="173">
        <f>ROUND(E536*N536,2)</f>
        <v>1.34</v>
      </c>
      <c r="P536" s="173">
        <v>0</v>
      </c>
      <c r="Q536" s="173">
        <f>ROUND(E536*P536,2)</f>
        <v>0</v>
      </c>
      <c r="R536" s="175" t="s">
        <v>292</v>
      </c>
      <c r="S536" s="175" t="s">
        <v>207</v>
      </c>
      <c r="T536" s="176" t="s">
        <v>207</v>
      </c>
      <c r="U536" s="160">
        <v>0.48499999999999999</v>
      </c>
      <c r="V536" s="160">
        <f>ROUND(E536*U536,2)</f>
        <v>134.62</v>
      </c>
      <c r="W536" s="160"/>
      <c r="X536" s="160" t="s">
        <v>230</v>
      </c>
      <c r="Y536" s="160" t="s">
        <v>472</v>
      </c>
      <c r="Z536" s="149"/>
      <c r="AA536" s="149"/>
      <c r="AB536" s="149"/>
      <c r="AC536" s="149"/>
      <c r="AD536" s="149"/>
      <c r="AE536" s="149"/>
      <c r="AF536" s="149"/>
      <c r="AG536" s="149" t="s">
        <v>231</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192" t="s">
        <v>808</v>
      </c>
      <c r="D537" s="183"/>
      <c r="E537" s="184">
        <v>277.56</v>
      </c>
      <c r="F537" s="160"/>
      <c r="G537" s="160"/>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233</v>
      </c>
      <c r="AH537" s="149">
        <v>5</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2.5" outlineLevel="1" x14ac:dyDescent="0.2">
      <c r="A538" s="170">
        <v>113</v>
      </c>
      <c r="B538" s="171" t="s">
        <v>809</v>
      </c>
      <c r="C538" s="179" t="s">
        <v>810</v>
      </c>
      <c r="D538" s="172" t="s">
        <v>236</v>
      </c>
      <c r="E538" s="173">
        <v>354.06</v>
      </c>
      <c r="F538" s="174"/>
      <c r="G538" s="175">
        <f>ROUND(E538*F538,2)</f>
        <v>0</v>
      </c>
      <c r="H538" s="174"/>
      <c r="I538" s="175">
        <f>ROUND(E538*H538,2)</f>
        <v>0</v>
      </c>
      <c r="J538" s="174"/>
      <c r="K538" s="175">
        <f>ROUND(E538*J538,2)</f>
        <v>0</v>
      </c>
      <c r="L538" s="175">
        <v>21</v>
      </c>
      <c r="M538" s="175">
        <f>G538*(1+L538/100)</f>
        <v>0</v>
      </c>
      <c r="N538" s="173">
        <v>4.8300000000000001E-3</v>
      </c>
      <c r="O538" s="173">
        <f>ROUND(E538*N538,2)</f>
        <v>1.71</v>
      </c>
      <c r="P538" s="173">
        <v>0</v>
      </c>
      <c r="Q538" s="173">
        <f>ROUND(E538*P538,2)</f>
        <v>0</v>
      </c>
      <c r="R538" s="175" t="s">
        <v>292</v>
      </c>
      <c r="S538" s="175" t="s">
        <v>207</v>
      </c>
      <c r="T538" s="176" t="s">
        <v>207</v>
      </c>
      <c r="U538" s="160">
        <v>0.48499999999999999</v>
      </c>
      <c r="V538" s="160">
        <f>ROUND(E538*U538,2)</f>
        <v>171.72</v>
      </c>
      <c r="W538" s="160"/>
      <c r="X538" s="160" t="s">
        <v>230</v>
      </c>
      <c r="Y538" s="160" t="s">
        <v>472</v>
      </c>
      <c r="Z538" s="149"/>
      <c r="AA538" s="149"/>
      <c r="AB538" s="149"/>
      <c r="AC538" s="149"/>
      <c r="AD538" s="149"/>
      <c r="AE538" s="149"/>
      <c r="AF538" s="149"/>
      <c r="AG538" s="149" t="s">
        <v>231</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x14ac:dyDescent="0.2">
      <c r="A539" s="156"/>
      <c r="B539" s="157"/>
      <c r="C539" s="192" t="s">
        <v>811</v>
      </c>
      <c r="D539" s="183"/>
      <c r="E539" s="184">
        <v>354.06</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233</v>
      </c>
      <c r="AH539" s="149">
        <v>5</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ht="22.5" outlineLevel="1" x14ac:dyDescent="0.2">
      <c r="A540" s="170">
        <v>114</v>
      </c>
      <c r="B540" s="171" t="s">
        <v>812</v>
      </c>
      <c r="C540" s="179" t="s">
        <v>813</v>
      </c>
      <c r="D540" s="172" t="s">
        <v>423</v>
      </c>
      <c r="E540" s="173">
        <v>1</v>
      </c>
      <c r="F540" s="174"/>
      <c r="G540" s="175">
        <f>ROUND(E540*F540,2)</f>
        <v>0</v>
      </c>
      <c r="H540" s="174"/>
      <c r="I540" s="175">
        <f>ROUND(E540*H540,2)</f>
        <v>0</v>
      </c>
      <c r="J540" s="174"/>
      <c r="K540" s="175">
        <f>ROUND(E540*J540,2)</f>
        <v>0</v>
      </c>
      <c r="L540" s="175">
        <v>21</v>
      </c>
      <c r="M540" s="175">
        <f>G540*(1+L540/100)</f>
        <v>0</v>
      </c>
      <c r="N540" s="173">
        <v>2.955E-2</v>
      </c>
      <c r="O540" s="173">
        <f>ROUND(E540*N540,2)</f>
        <v>0.03</v>
      </c>
      <c r="P540" s="173">
        <v>0</v>
      </c>
      <c r="Q540" s="173">
        <f>ROUND(E540*P540,2)</f>
        <v>0</v>
      </c>
      <c r="R540" s="175"/>
      <c r="S540" s="175" t="s">
        <v>195</v>
      </c>
      <c r="T540" s="176" t="s">
        <v>207</v>
      </c>
      <c r="U540" s="160">
        <v>1.08683</v>
      </c>
      <c r="V540" s="160">
        <f>ROUND(E540*U540,2)</f>
        <v>1.0900000000000001</v>
      </c>
      <c r="W540" s="160"/>
      <c r="X540" s="160" t="s">
        <v>765</v>
      </c>
      <c r="Y540" s="160" t="s">
        <v>198</v>
      </c>
      <c r="Z540" s="149"/>
      <c r="AA540" s="149"/>
      <c r="AB540" s="149"/>
      <c r="AC540" s="149"/>
      <c r="AD540" s="149"/>
      <c r="AE540" s="149"/>
      <c r="AF540" s="149"/>
      <c r="AG540" s="149" t="s">
        <v>766</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x14ac:dyDescent="0.2">
      <c r="A541" s="156"/>
      <c r="B541" s="157"/>
      <c r="C541" s="192" t="s">
        <v>814</v>
      </c>
      <c r="D541" s="183"/>
      <c r="E541" s="184">
        <v>1</v>
      </c>
      <c r="F541" s="160"/>
      <c r="G541" s="160"/>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233</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70">
        <v>115</v>
      </c>
      <c r="B542" s="171" t="s">
        <v>815</v>
      </c>
      <c r="C542" s="179" t="s">
        <v>816</v>
      </c>
      <c r="D542" s="172" t="s">
        <v>283</v>
      </c>
      <c r="E542" s="173">
        <v>3.0507200000000001</v>
      </c>
      <c r="F542" s="174"/>
      <c r="G542" s="175">
        <f>ROUND(E542*F542,2)</f>
        <v>0</v>
      </c>
      <c r="H542" s="174"/>
      <c r="I542" s="175">
        <f>ROUND(E542*H542,2)</f>
        <v>0</v>
      </c>
      <c r="J542" s="174"/>
      <c r="K542" s="175">
        <f>ROUND(E542*J542,2)</f>
        <v>0</v>
      </c>
      <c r="L542" s="175">
        <v>21</v>
      </c>
      <c r="M542" s="175">
        <f>G542*(1+L542/100)</f>
        <v>0</v>
      </c>
      <c r="N542" s="173">
        <v>0</v>
      </c>
      <c r="O542" s="173">
        <f>ROUND(E542*N542,2)</f>
        <v>0</v>
      </c>
      <c r="P542" s="173">
        <v>0</v>
      </c>
      <c r="Q542" s="173">
        <f>ROUND(E542*P542,2)</f>
        <v>0</v>
      </c>
      <c r="R542" s="175" t="s">
        <v>292</v>
      </c>
      <c r="S542" s="175" t="s">
        <v>207</v>
      </c>
      <c r="T542" s="176" t="s">
        <v>207</v>
      </c>
      <c r="U542" s="160">
        <v>3.0059999999999998</v>
      </c>
      <c r="V542" s="160">
        <f>ROUND(E542*U542,2)</f>
        <v>9.17</v>
      </c>
      <c r="W542" s="160"/>
      <c r="X542" s="160" t="s">
        <v>285</v>
      </c>
      <c r="Y542" s="160" t="s">
        <v>198</v>
      </c>
      <c r="Z542" s="149"/>
      <c r="AA542" s="149"/>
      <c r="AB542" s="149"/>
      <c r="AC542" s="149"/>
      <c r="AD542" s="149"/>
      <c r="AE542" s="149"/>
      <c r="AF542" s="149"/>
      <c r="AG542" s="149" t="s">
        <v>303</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2" x14ac:dyDescent="0.2">
      <c r="A543" s="156"/>
      <c r="B543" s="157"/>
      <c r="C543" s="262" t="s">
        <v>304</v>
      </c>
      <c r="D543" s="263"/>
      <c r="E543" s="263"/>
      <c r="F543" s="263"/>
      <c r="G543" s="263"/>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246</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2.5" outlineLevel="1" x14ac:dyDescent="0.2">
      <c r="A544" s="170">
        <v>116</v>
      </c>
      <c r="B544" s="171" t="s">
        <v>305</v>
      </c>
      <c r="C544" s="179" t="s">
        <v>306</v>
      </c>
      <c r="D544" s="172" t="s">
        <v>283</v>
      </c>
      <c r="E544" s="173">
        <v>3.0507200000000001</v>
      </c>
      <c r="F544" s="174"/>
      <c r="G544" s="175">
        <f>ROUND(E544*F544,2)</f>
        <v>0</v>
      </c>
      <c r="H544" s="174"/>
      <c r="I544" s="175">
        <f>ROUND(E544*H544,2)</f>
        <v>0</v>
      </c>
      <c r="J544" s="174"/>
      <c r="K544" s="175">
        <f>ROUND(E544*J544,2)</f>
        <v>0</v>
      </c>
      <c r="L544" s="175">
        <v>21</v>
      </c>
      <c r="M544" s="175">
        <f>G544*(1+L544/100)</f>
        <v>0</v>
      </c>
      <c r="N544" s="173">
        <v>0</v>
      </c>
      <c r="O544" s="173">
        <f>ROUND(E544*N544,2)</f>
        <v>0</v>
      </c>
      <c r="P544" s="173">
        <v>0</v>
      </c>
      <c r="Q544" s="173">
        <f>ROUND(E544*P544,2)</f>
        <v>0</v>
      </c>
      <c r="R544" s="175" t="s">
        <v>292</v>
      </c>
      <c r="S544" s="175" t="s">
        <v>207</v>
      </c>
      <c r="T544" s="176" t="s">
        <v>207</v>
      </c>
      <c r="U544" s="160">
        <v>0.95</v>
      </c>
      <c r="V544" s="160">
        <f>ROUND(E544*U544,2)</f>
        <v>2.9</v>
      </c>
      <c r="W544" s="160"/>
      <c r="X544" s="160" t="s">
        <v>285</v>
      </c>
      <c r="Y544" s="160" t="s">
        <v>198</v>
      </c>
      <c r="Z544" s="149"/>
      <c r="AA544" s="149"/>
      <c r="AB544" s="149"/>
      <c r="AC544" s="149"/>
      <c r="AD544" s="149"/>
      <c r="AE544" s="149"/>
      <c r="AF544" s="149"/>
      <c r="AG544" s="149" t="s">
        <v>303</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x14ac:dyDescent="0.2">
      <c r="A545" s="156"/>
      <c r="B545" s="157"/>
      <c r="C545" s="262" t="s">
        <v>304</v>
      </c>
      <c r="D545" s="263"/>
      <c r="E545" s="263"/>
      <c r="F545" s="263"/>
      <c r="G545" s="263"/>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246</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x14ac:dyDescent="0.2">
      <c r="A546" s="163" t="s">
        <v>190</v>
      </c>
      <c r="B546" s="164" t="s">
        <v>134</v>
      </c>
      <c r="C546" s="178" t="s">
        <v>135</v>
      </c>
      <c r="D546" s="165"/>
      <c r="E546" s="166"/>
      <c r="F546" s="167"/>
      <c r="G546" s="167">
        <f>SUMIF(AG547:AG577,"&lt;&gt;NOR",G547:G577)</f>
        <v>0</v>
      </c>
      <c r="H546" s="167"/>
      <c r="I546" s="167">
        <f>SUM(I547:I577)</f>
        <v>0</v>
      </c>
      <c r="J546" s="167"/>
      <c r="K546" s="167">
        <f>SUM(K547:K577)</f>
        <v>0</v>
      </c>
      <c r="L546" s="167"/>
      <c r="M546" s="167">
        <f>SUM(M547:M577)</f>
        <v>0</v>
      </c>
      <c r="N546" s="166"/>
      <c r="O546" s="166">
        <f>SUM(O547:O577)</f>
        <v>0.22000000000000003</v>
      </c>
      <c r="P546" s="166"/>
      <c r="Q546" s="166">
        <f>SUM(Q547:Q577)</f>
        <v>0.27</v>
      </c>
      <c r="R546" s="167"/>
      <c r="S546" s="167"/>
      <c r="T546" s="168"/>
      <c r="U546" s="162"/>
      <c r="V546" s="162">
        <f>SUM(V547:V577)</f>
        <v>478.78000000000003</v>
      </c>
      <c r="W546" s="162"/>
      <c r="X546" s="162"/>
      <c r="Y546" s="162"/>
      <c r="AG546" t="s">
        <v>191</v>
      </c>
    </row>
    <row r="547" spans="1:60" ht="22.5" outlineLevel="1" x14ac:dyDescent="0.2">
      <c r="A547" s="170">
        <v>117</v>
      </c>
      <c r="B547" s="171" t="s">
        <v>817</v>
      </c>
      <c r="C547" s="179" t="s">
        <v>818</v>
      </c>
      <c r="D547" s="172" t="s">
        <v>236</v>
      </c>
      <c r="E547" s="173">
        <v>469.67</v>
      </c>
      <c r="F547" s="174"/>
      <c r="G547" s="175">
        <f>ROUND(E547*F547,2)</f>
        <v>0</v>
      </c>
      <c r="H547" s="174"/>
      <c r="I547" s="175">
        <f>ROUND(E547*H547,2)</f>
        <v>0</v>
      </c>
      <c r="J547" s="174"/>
      <c r="K547" s="175">
        <f>ROUND(E547*J547,2)</f>
        <v>0</v>
      </c>
      <c r="L547" s="175">
        <v>21</v>
      </c>
      <c r="M547" s="175">
        <f>G547*(1+L547/100)</f>
        <v>0</v>
      </c>
      <c r="N547" s="173">
        <v>0</v>
      </c>
      <c r="O547" s="173">
        <f>ROUND(E547*N547,2)</f>
        <v>0</v>
      </c>
      <c r="P547" s="173">
        <v>0</v>
      </c>
      <c r="Q547" s="173">
        <f>ROUND(E547*P547,2)</f>
        <v>0</v>
      </c>
      <c r="R547" s="175" t="s">
        <v>392</v>
      </c>
      <c r="S547" s="175" t="s">
        <v>207</v>
      </c>
      <c r="T547" s="176" t="s">
        <v>207</v>
      </c>
      <c r="U547" s="160">
        <v>1.6E-2</v>
      </c>
      <c r="V547" s="160">
        <f>ROUND(E547*U547,2)</f>
        <v>7.51</v>
      </c>
      <c r="W547" s="160"/>
      <c r="X547" s="160" t="s">
        <v>230</v>
      </c>
      <c r="Y547" s="160" t="s">
        <v>198</v>
      </c>
      <c r="Z547" s="149"/>
      <c r="AA547" s="149"/>
      <c r="AB547" s="149"/>
      <c r="AC547" s="149"/>
      <c r="AD547" s="149"/>
      <c r="AE547" s="149"/>
      <c r="AF547" s="149"/>
      <c r="AG547" s="149" t="s">
        <v>231</v>
      </c>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2" x14ac:dyDescent="0.2">
      <c r="A548" s="156"/>
      <c r="B548" s="157"/>
      <c r="C548" s="192" t="s">
        <v>819</v>
      </c>
      <c r="D548" s="183"/>
      <c r="E548" s="184">
        <v>469.67</v>
      </c>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233</v>
      </c>
      <c r="AH548" s="149">
        <v>5</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2.5" outlineLevel="1" x14ac:dyDescent="0.2">
      <c r="A549" s="170">
        <v>118</v>
      </c>
      <c r="B549" s="171" t="s">
        <v>820</v>
      </c>
      <c r="C549" s="179" t="s">
        <v>821</v>
      </c>
      <c r="D549" s="172" t="s">
        <v>228</v>
      </c>
      <c r="E549" s="173">
        <v>271.125</v>
      </c>
      <c r="F549" s="174"/>
      <c r="G549" s="175">
        <f>ROUND(E549*F549,2)</f>
        <v>0</v>
      </c>
      <c r="H549" s="174"/>
      <c r="I549" s="175">
        <f>ROUND(E549*H549,2)</f>
        <v>0</v>
      </c>
      <c r="J549" s="174"/>
      <c r="K549" s="175">
        <f>ROUND(E549*J549,2)</f>
        <v>0</v>
      </c>
      <c r="L549" s="175">
        <v>21</v>
      </c>
      <c r="M549" s="175">
        <f>G549*(1+L549/100)</f>
        <v>0</v>
      </c>
      <c r="N549" s="173">
        <v>1.7000000000000001E-4</v>
      </c>
      <c r="O549" s="173">
        <f>ROUND(E549*N549,2)</f>
        <v>0.05</v>
      </c>
      <c r="P549" s="173">
        <v>0</v>
      </c>
      <c r="Q549" s="173">
        <f>ROUND(E549*P549,2)</f>
        <v>0</v>
      </c>
      <c r="R549" s="175" t="s">
        <v>392</v>
      </c>
      <c r="S549" s="175" t="s">
        <v>207</v>
      </c>
      <c r="T549" s="176" t="s">
        <v>207</v>
      </c>
      <c r="U549" s="160">
        <v>0.09</v>
      </c>
      <c r="V549" s="160">
        <f>ROUND(E549*U549,2)</f>
        <v>24.4</v>
      </c>
      <c r="W549" s="160"/>
      <c r="X549" s="160" t="s">
        <v>230</v>
      </c>
      <c r="Y549" s="160" t="s">
        <v>472</v>
      </c>
      <c r="Z549" s="149"/>
      <c r="AA549" s="149"/>
      <c r="AB549" s="149"/>
      <c r="AC549" s="149"/>
      <c r="AD549" s="149"/>
      <c r="AE549" s="149"/>
      <c r="AF549" s="149"/>
      <c r="AG549" s="149" t="s">
        <v>231</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x14ac:dyDescent="0.2">
      <c r="A550" s="156"/>
      <c r="B550" s="157"/>
      <c r="C550" s="262" t="s">
        <v>822</v>
      </c>
      <c r="D550" s="263"/>
      <c r="E550" s="263"/>
      <c r="F550" s="263"/>
      <c r="G550" s="263"/>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246</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x14ac:dyDescent="0.2">
      <c r="A551" s="156"/>
      <c r="B551" s="157"/>
      <c r="C551" s="192" t="s">
        <v>823</v>
      </c>
      <c r="D551" s="183"/>
      <c r="E551" s="184">
        <v>271.125</v>
      </c>
      <c r="F551" s="160"/>
      <c r="G551" s="160"/>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233</v>
      </c>
      <c r="AH551" s="149">
        <v>5</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
      <c r="A552" s="170">
        <v>119</v>
      </c>
      <c r="B552" s="171" t="s">
        <v>824</v>
      </c>
      <c r="C552" s="179" t="s">
        <v>825</v>
      </c>
      <c r="D552" s="172" t="s">
        <v>228</v>
      </c>
      <c r="E552" s="173">
        <v>271.125</v>
      </c>
      <c r="F552" s="174"/>
      <c r="G552" s="175">
        <f>ROUND(E552*F552,2)</f>
        <v>0</v>
      </c>
      <c r="H552" s="174"/>
      <c r="I552" s="175">
        <f>ROUND(E552*H552,2)</f>
        <v>0</v>
      </c>
      <c r="J552" s="174"/>
      <c r="K552" s="175">
        <f>ROUND(E552*J552,2)</f>
        <v>0</v>
      </c>
      <c r="L552" s="175">
        <v>21</v>
      </c>
      <c r="M552" s="175">
        <f>G552*(1+L552/100)</f>
        <v>0</v>
      </c>
      <c r="N552" s="173">
        <v>0</v>
      </c>
      <c r="O552" s="173">
        <f>ROUND(E552*N552,2)</f>
        <v>0</v>
      </c>
      <c r="P552" s="173">
        <v>1E-3</v>
      </c>
      <c r="Q552" s="173">
        <f>ROUND(E552*P552,2)</f>
        <v>0.27</v>
      </c>
      <c r="R552" s="175" t="s">
        <v>392</v>
      </c>
      <c r="S552" s="175" t="s">
        <v>207</v>
      </c>
      <c r="T552" s="176" t="s">
        <v>207</v>
      </c>
      <c r="U552" s="160">
        <v>0.03</v>
      </c>
      <c r="V552" s="160">
        <f>ROUND(E552*U552,2)</f>
        <v>8.1300000000000008</v>
      </c>
      <c r="W552" s="160"/>
      <c r="X552" s="160" t="s">
        <v>230</v>
      </c>
      <c r="Y552" s="160" t="s">
        <v>472</v>
      </c>
      <c r="Z552" s="149"/>
      <c r="AA552" s="149"/>
      <c r="AB552" s="149"/>
      <c r="AC552" s="149"/>
      <c r="AD552" s="149"/>
      <c r="AE552" s="149"/>
      <c r="AF552" s="149"/>
      <c r="AG552" s="149" t="s">
        <v>231</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2" x14ac:dyDescent="0.2">
      <c r="A553" s="156"/>
      <c r="B553" s="157"/>
      <c r="C553" s="192" t="s">
        <v>826</v>
      </c>
      <c r="D553" s="183"/>
      <c r="E553" s="184">
        <v>32.299999999999997</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233</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192" t="s">
        <v>827</v>
      </c>
      <c r="D554" s="183"/>
      <c r="E554" s="184">
        <v>32</v>
      </c>
      <c r="F554" s="160"/>
      <c r="G554" s="160"/>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233</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x14ac:dyDescent="0.2">
      <c r="A555" s="156"/>
      <c r="B555" s="157"/>
      <c r="C555" s="192" t="s">
        <v>828</v>
      </c>
      <c r="D555" s="183"/>
      <c r="E555" s="184">
        <v>32.85</v>
      </c>
      <c r="F555" s="160"/>
      <c r="G555" s="160"/>
      <c r="H555" s="160"/>
      <c r="I555" s="160"/>
      <c r="J555" s="160"/>
      <c r="K555" s="160"/>
      <c r="L555" s="160"/>
      <c r="M555" s="160"/>
      <c r="N555" s="159"/>
      <c r="O555" s="159"/>
      <c r="P555" s="159"/>
      <c r="Q555" s="159"/>
      <c r="R555" s="160"/>
      <c r="S555" s="160"/>
      <c r="T555" s="160"/>
      <c r="U555" s="160"/>
      <c r="V555" s="160"/>
      <c r="W555" s="160"/>
      <c r="X555" s="160"/>
      <c r="Y555" s="160"/>
      <c r="Z555" s="149"/>
      <c r="AA555" s="149"/>
      <c r="AB555" s="149"/>
      <c r="AC555" s="149"/>
      <c r="AD555" s="149"/>
      <c r="AE555" s="149"/>
      <c r="AF555" s="149"/>
      <c r="AG555" s="149" t="s">
        <v>233</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192" t="s">
        <v>829</v>
      </c>
      <c r="D556" s="183"/>
      <c r="E556" s="184">
        <v>32.85</v>
      </c>
      <c r="F556" s="160"/>
      <c r="G556" s="160"/>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233</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192" t="s">
        <v>830</v>
      </c>
      <c r="D557" s="183"/>
      <c r="E557" s="184">
        <v>32.85</v>
      </c>
      <c r="F557" s="160"/>
      <c r="G557" s="160"/>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233</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x14ac:dyDescent="0.2">
      <c r="A558" s="156"/>
      <c r="B558" s="157"/>
      <c r="C558" s="192" t="s">
        <v>831</v>
      </c>
      <c r="D558" s="183"/>
      <c r="E558" s="184">
        <v>32.85</v>
      </c>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233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2" t="s">
        <v>832</v>
      </c>
      <c r="D559" s="183"/>
      <c r="E559" s="184">
        <v>20.8</v>
      </c>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233</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2" t="s">
        <v>833</v>
      </c>
      <c r="D560" s="183"/>
      <c r="E560" s="184">
        <v>30.524999999999999</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233</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2" t="s">
        <v>834</v>
      </c>
      <c r="D561" s="183"/>
      <c r="E561" s="184">
        <v>24.1</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233</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
      <c r="A562" s="170">
        <v>120</v>
      </c>
      <c r="B562" s="171" t="s">
        <v>835</v>
      </c>
      <c r="C562" s="179" t="s">
        <v>836</v>
      </c>
      <c r="D562" s="172" t="s">
        <v>236</v>
      </c>
      <c r="E562" s="173">
        <v>469.67</v>
      </c>
      <c r="F562" s="174"/>
      <c r="G562" s="175">
        <f>ROUND(E562*F562,2)</f>
        <v>0</v>
      </c>
      <c r="H562" s="174"/>
      <c r="I562" s="175">
        <f>ROUND(E562*H562,2)</f>
        <v>0</v>
      </c>
      <c r="J562" s="174"/>
      <c r="K562" s="175">
        <f>ROUND(E562*J562,2)</f>
        <v>0</v>
      </c>
      <c r="L562" s="175">
        <v>21</v>
      </c>
      <c r="M562" s="175">
        <f>G562*(1+L562/100)</f>
        <v>0</v>
      </c>
      <c r="N562" s="173">
        <v>1.0000000000000001E-5</v>
      </c>
      <c r="O562" s="173">
        <f>ROUND(E562*N562,2)</f>
        <v>0</v>
      </c>
      <c r="P562" s="173">
        <v>0</v>
      </c>
      <c r="Q562" s="173">
        <f>ROUND(E562*P562,2)</f>
        <v>0</v>
      </c>
      <c r="R562" s="175" t="s">
        <v>392</v>
      </c>
      <c r="S562" s="175" t="s">
        <v>207</v>
      </c>
      <c r="T562" s="176" t="s">
        <v>207</v>
      </c>
      <c r="U562" s="160">
        <v>0.34</v>
      </c>
      <c r="V562" s="160">
        <f>ROUND(E562*U562,2)</f>
        <v>159.69</v>
      </c>
      <c r="W562" s="160"/>
      <c r="X562" s="160" t="s">
        <v>230</v>
      </c>
      <c r="Y562" s="160" t="s">
        <v>472</v>
      </c>
      <c r="Z562" s="149"/>
      <c r="AA562" s="149"/>
      <c r="AB562" s="149"/>
      <c r="AC562" s="149"/>
      <c r="AD562" s="149"/>
      <c r="AE562" s="149"/>
      <c r="AF562" s="149"/>
      <c r="AG562" s="149" t="s">
        <v>231</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2" x14ac:dyDescent="0.2">
      <c r="A563" s="156"/>
      <c r="B563" s="157"/>
      <c r="C563" s="192" t="s">
        <v>837</v>
      </c>
      <c r="D563" s="183"/>
      <c r="E563" s="184">
        <v>60.5</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233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2" t="s">
        <v>615</v>
      </c>
      <c r="D564" s="183"/>
      <c r="E564" s="184">
        <v>60.35</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233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2" t="s">
        <v>616</v>
      </c>
      <c r="D565" s="183"/>
      <c r="E565" s="184">
        <v>59.69</v>
      </c>
      <c r="F565" s="160"/>
      <c r="G565" s="160"/>
      <c r="H565" s="160"/>
      <c r="I565" s="160"/>
      <c r="J565" s="160"/>
      <c r="K565" s="160"/>
      <c r="L565" s="160"/>
      <c r="M565" s="160"/>
      <c r="N565" s="159"/>
      <c r="O565" s="159"/>
      <c r="P565" s="159"/>
      <c r="Q565" s="159"/>
      <c r="R565" s="160"/>
      <c r="S565" s="160"/>
      <c r="T565" s="160"/>
      <c r="U565" s="160"/>
      <c r="V565" s="160"/>
      <c r="W565" s="160"/>
      <c r="X565" s="160"/>
      <c r="Y565" s="160"/>
      <c r="Z565" s="149"/>
      <c r="AA565" s="149"/>
      <c r="AB565" s="149"/>
      <c r="AC565" s="149"/>
      <c r="AD565" s="149"/>
      <c r="AE565" s="149"/>
      <c r="AF565" s="149"/>
      <c r="AG565" s="149" t="s">
        <v>233</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2" t="s">
        <v>601</v>
      </c>
      <c r="D566" s="183"/>
      <c r="E566" s="184">
        <v>59.03</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233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2" t="s">
        <v>602</v>
      </c>
      <c r="D567" s="183"/>
      <c r="E567" s="184">
        <v>59.03</v>
      </c>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233</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x14ac:dyDescent="0.2">
      <c r="A568" s="156"/>
      <c r="B568" s="157"/>
      <c r="C568" s="192" t="s">
        <v>603</v>
      </c>
      <c r="D568" s="183"/>
      <c r="E568" s="184">
        <v>59.03</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233</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x14ac:dyDescent="0.2">
      <c r="A569" s="156"/>
      <c r="B569" s="157"/>
      <c r="C569" s="192" t="s">
        <v>605</v>
      </c>
      <c r="D569" s="183"/>
      <c r="E569" s="184">
        <v>20.2</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233</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2" t="s">
        <v>607</v>
      </c>
      <c r="D570" s="183"/>
      <c r="E570" s="184">
        <v>60.09</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233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2" t="s">
        <v>610</v>
      </c>
      <c r="D571" s="183"/>
      <c r="E571" s="184">
        <v>31.75</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233</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ht="22.5" outlineLevel="1" x14ac:dyDescent="0.2">
      <c r="A572" s="170">
        <v>121</v>
      </c>
      <c r="B572" s="171" t="s">
        <v>838</v>
      </c>
      <c r="C572" s="179" t="s">
        <v>839</v>
      </c>
      <c r="D572" s="172" t="s">
        <v>236</v>
      </c>
      <c r="E572" s="173">
        <v>469.67</v>
      </c>
      <c r="F572" s="174"/>
      <c r="G572" s="175">
        <f>ROUND(E572*F572,2)</f>
        <v>0</v>
      </c>
      <c r="H572" s="174"/>
      <c r="I572" s="175">
        <f>ROUND(E572*H572,2)</f>
        <v>0</v>
      </c>
      <c r="J572" s="174"/>
      <c r="K572" s="175">
        <f>ROUND(E572*J572,2)</f>
        <v>0</v>
      </c>
      <c r="L572" s="175">
        <v>21</v>
      </c>
      <c r="M572" s="175">
        <f>G572*(1+L572/100)</f>
        <v>0</v>
      </c>
      <c r="N572" s="173">
        <v>3.6999999999999999E-4</v>
      </c>
      <c r="O572" s="173">
        <f>ROUND(E572*N572,2)</f>
        <v>0.17</v>
      </c>
      <c r="P572" s="173">
        <v>0</v>
      </c>
      <c r="Q572" s="173">
        <f>ROUND(E572*P572,2)</f>
        <v>0</v>
      </c>
      <c r="R572" s="175"/>
      <c r="S572" s="175" t="s">
        <v>195</v>
      </c>
      <c r="T572" s="176" t="s">
        <v>196</v>
      </c>
      <c r="U572" s="160">
        <v>0.59299999999999997</v>
      </c>
      <c r="V572" s="160">
        <f>ROUND(E572*U572,2)</f>
        <v>278.51</v>
      </c>
      <c r="W572" s="160"/>
      <c r="X572" s="160" t="s">
        <v>230</v>
      </c>
      <c r="Y572" s="160" t="s">
        <v>840</v>
      </c>
      <c r="Z572" s="149"/>
      <c r="AA572" s="149"/>
      <c r="AB572" s="149"/>
      <c r="AC572" s="149"/>
      <c r="AD572" s="149"/>
      <c r="AE572" s="149"/>
      <c r="AF572" s="149"/>
      <c r="AG572" s="149" t="s">
        <v>231</v>
      </c>
      <c r="AH572" s="149"/>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2" x14ac:dyDescent="0.2">
      <c r="A573" s="156"/>
      <c r="B573" s="157"/>
      <c r="C573" s="192" t="s">
        <v>819</v>
      </c>
      <c r="D573" s="183"/>
      <c r="E573" s="184">
        <v>469.67</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233</v>
      </c>
      <c r="AH573" s="149">
        <v>5</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
      <c r="A574" s="170">
        <v>122</v>
      </c>
      <c r="B574" s="171" t="s">
        <v>841</v>
      </c>
      <c r="C574" s="179" t="s">
        <v>842</v>
      </c>
      <c r="D574" s="172" t="s">
        <v>283</v>
      </c>
      <c r="E574" s="173">
        <v>0.22456999999999999</v>
      </c>
      <c r="F574" s="174"/>
      <c r="G574" s="175">
        <f>ROUND(E574*F574,2)</f>
        <v>0</v>
      </c>
      <c r="H574" s="174"/>
      <c r="I574" s="175">
        <f>ROUND(E574*H574,2)</f>
        <v>0</v>
      </c>
      <c r="J574" s="174"/>
      <c r="K574" s="175">
        <f>ROUND(E574*J574,2)</f>
        <v>0</v>
      </c>
      <c r="L574" s="175">
        <v>21</v>
      </c>
      <c r="M574" s="175">
        <f>G574*(1+L574/100)</f>
        <v>0</v>
      </c>
      <c r="N574" s="173">
        <v>0</v>
      </c>
      <c r="O574" s="173">
        <f>ROUND(E574*N574,2)</f>
        <v>0</v>
      </c>
      <c r="P574" s="173">
        <v>0</v>
      </c>
      <c r="Q574" s="173">
        <f>ROUND(E574*P574,2)</f>
        <v>0</v>
      </c>
      <c r="R574" s="175" t="s">
        <v>392</v>
      </c>
      <c r="S574" s="175" t="s">
        <v>207</v>
      </c>
      <c r="T574" s="176" t="s">
        <v>207</v>
      </c>
      <c r="U574" s="160">
        <v>2.42</v>
      </c>
      <c r="V574" s="160">
        <f>ROUND(E574*U574,2)</f>
        <v>0.54</v>
      </c>
      <c r="W574" s="160"/>
      <c r="X574" s="160" t="s">
        <v>285</v>
      </c>
      <c r="Y574" s="160" t="s">
        <v>198</v>
      </c>
      <c r="Z574" s="149"/>
      <c r="AA574" s="149"/>
      <c r="AB574" s="149"/>
      <c r="AC574" s="149"/>
      <c r="AD574" s="149"/>
      <c r="AE574" s="149"/>
      <c r="AF574" s="149"/>
      <c r="AG574" s="149" t="s">
        <v>303</v>
      </c>
      <c r="AH574" s="149"/>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2" x14ac:dyDescent="0.2">
      <c r="A575" s="156"/>
      <c r="B575" s="157"/>
      <c r="C575" s="262" t="s">
        <v>304</v>
      </c>
      <c r="D575" s="263"/>
      <c r="E575" s="263"/>
      <c r="F575" s="263"/>
      <c r="G575" s="263"/>
      <c r="H575" s="160"/>
      <c r="I575" s="160"/>
      <c r="J575" s="160"/>
      <c r="K575" s="160"/>
      <c r="L575" s="160"/>
      <c r="M575" s="160"/>
      <c r="N575" s="159"/>
      <c r="O575" s="159"/>
      <c r="P575" s="159"/>
      <c r="Q575" s="159"/>
      <c r="R575" s="160"/>
      <c r="S575" s="160"/>
      <c r="T575" s="160"/>
      <c r="U575" s="160"/>
      <c r="V575" s="160"/>
      <c r="W575" s="160"/>
      <c r="X575" s="160"/>
      <c r="Y575" s="160"/>
      <c r="Z575" s="149"/>
      <c r="AA575" s="149"/>
      <c r="AB575" s="149"/>
      <c r="AC575" s="149"/>
      <c r="AD575" s="149"/>
      <c r="AE575" s="149"/>
      <c r="AF575" s="149"/>
      <c r="AG575" s="149" t="s">
        <v>246</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ht="22.5" outlineLevel="1" x14ac:dyDescent="0.2">
      <c r="A576" s="170">
        <v>123</v>
      </c>
      <c r="B576" s="171" t="s">
        <v>843</v>
      </c>
      <c r="C576" s="179" t="s">
        <v>844</v>
      </c>
      <c r="D576" s="172" t="s">
        <v>283</v>
      </c>
      <c r="E576" s="173">
        <v>0.22456999999999999</v>
      </c>
      <c r="F576" s="174"/>
      <c r="G576" s="175">
        <f>ROUND(E576*F576,2)</f>
        <v>0</v>
      </c>
      <c r="H576" s="174"/>
      <c r="I576" s="175">
        <f>ROUND(E576*H576,2)</f>
        <v>0</v>
      </c>
      <c r="J576" s="174"/>
      <c r="K576" s="175">
        <f>ROUND(E576*J576,2)</f>
        <v>0</v>
      </c>
      <c r="L576" s="175">
        <v>21</v>
      </c>
      <c r="M576" s="175">
        <f>G576*(1+L576/100)</f>
        <v>0</v>
      </c>
      <c r="N576" s="173">
        <v>0</v>
      </c>
      <c r="O576" s="173">
        <f>ROUND(E576*N576,2)</f>
        <v>0</v>
      </c>
      <c r="P576" s="173">
        <v>0</v>
      </c>
      <c r="Q576" s="173">
        <f>ROUND(E576*P576,2)</f>
        <v>0</v>
      </c>
      <c r="R576" s="175" t="s">
        <v>392</v>
      </c>
      <c r="S576" s="175" t="s">
        <v>207</v>
      </c>
      <c r="T576" s="176" t="s">
        <v>207</v>
      </c>
      <c r="U576" s="160">
        <v>0</v>
      </c>
      <c r="V576" s="160">
        <f>ROUND(E576*U576,2)</f>
        <v>0</v>
      </c>
      <c r="W576" s="160"/>
      <c r="X576" s="160" t="s">
        <v>285</v>
      </c>
      <c r="Y576" s="160" t="s">
        <v>198</v>
      </c>
      <c r="Z576" s="149"/>
      <c r="AA576" s="149"/>
      <c r="AB576" s="149"/>
      <c r="AC576" s="149"/>
      <c r="AD576" s="149"/>
      <c r="AE576" s="149"/>
      <c r="AF576" s="149"/>
      <c r="AG576" s="149" t="s">
        <v>303</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2" x14ac:dyDescent="0.2">
      <c r="A577" s="156"/>
      <c r="B577" s="157"/>
      <c r="C577" s="262" t="s">
        <v>304</v>
      </c>
      <c r="D577" s="263"/>
      <c r="E577" s="263"/>
      <c r="F577" s="263"/>
      <c r="G577" s="263"/>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246</v>
      </c>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x14ac:dyDescent="0.2">
      <c r="A578" s="163" t="s">
        <v>190</v>
      </c>
      <c r="B578" s="164" t="s">
        <v>138</v>
      </c>
      <c r="C578" s="178" t="s">
        <v>139</v>
      </c>
      <c r="D578" s="165"/>
      <c r="E578" s="166"/>
      <c r="F578" s="167"/>
      <c r="G578" s="167">
        <f>SUMIF(AG579:AG604,"&lt;&gt;NOR",G579:G604)</f>
        <v>0</v>
      </c>
      <c r="H578" s="167"/>
      <c r="I578" s="167">
        <f>SUM(I579:I604)</f>
        <v>0</v>
      </c>
      <c r="J578" s="167"/>
      <c r="K578" s="167">
        <f>SUM(K579:K604)</f>
        <v>0</v>
      </c>
      <c r="L578" s="167"/>
      <c r="M578" s="167">
        <f>SUM(M579:M604)</f>
        <v>0</v>
      </c>
      <c r="N578" s="166"/>
      <c r="O578" s="166">
        <f>SUM(O579:O604)</f>
        <v>6.9999999999999993E-2</v>
      </c>
      <c r="P578" s="166"/>
      <c r="Q578" s="166">
        <f>SUM(Q579:Q604)</f>
        <v>0</v>
      </c>
      <c r="R578" s="167"/>
      <c r="S578" s="167"/>
      <c r="T578" s="168"/>
      <c r="U578" s="162"/>
      <c r="V578" s="162">
        <f>SUM(V579:V604)</f>
        <v>34.81</v>
      </c>
      <c r="W578" s="162"/>
      <c r="X578" s="162"/>
      <c r="Y578" s="162"/>
      <c r="AG578" t="s">
        <v>191</v>
      </c>
    </row>
    <row r="579" spans="1:60" outlineLevel="1" x14ac:dyDescent="0.2">
      <c r="A579" s="170">
        <v>124</v>
      </c>
      <c r="B579" s="171" t="s">
        <v>845</v>
      </c>
      <c r="C579" s="179" t="s">
        <v>846</v>
      </c>
      <c r="D579" s="172" t="s">
        <v>236</v>
      </c>
      <c r="E579" s="173">
        <v>90.84</v>
      </c>
      <c r="F579" s="174"/>
      <c r="G579" s="175">
        <f>ROUND(E579*F579,2)</f>
        <v>0</v>
      </c>
      <c r="H579" s="174"/>
      <c r="I579" s="175">
        <f>ROUND(E579*H579,2)</f>
        <v>0</v>
      </c>
      <c r="J579" s="174"/>
      <c r="K579" s="175">
        <f>ROUND(E579*J579,2)</f>
        <v>0</v>
      </c>
      <c r="L579" s="175">
        <v>21</v>
      </c>
      <c r="M579" s="175">
        <f>G579*(1+L579/100)</f>
        <v>0</v>
      </c>
      <c r="N579" s="173">
        <v>6.2E-4</v>
      </c>
      <c r="O579" s="173">
        <f>ROUND(E579*N579,2)</f>
        <v>0.06</v>
      </c>
      <c r="P579" s="173">
        <v>0</v>
      </c>
      <c r="Q579" s="173">
        <f>ROUND(E579*P579,2)</f>
        <v>0</v>
      </c>
      <c r="R579" s="175" t="s">
        <v>847</v>
      </c>
      <c r="S579" s="175" t="s">
        <v>207</v>
      </c>
      <c r="T579" s="176" t="s">
        <v>207</v>
      </c>
      <c r="U579" s="160">
        <v>0.23899999999999999</v>
      </c>
      <c r="V579" s="160">
        <f>ROUND(E579*U579,2)</f>
        <v>21.71</v>
      </c>
      <c r="W579" s="160"/>
      <c r="X579" s="160" t="s">
        <v>230</v>
      </c>
      <c r="Y579" s="160" t="s">
        <v>198</v>
      </c>
      <c r="Z579" s="149"/>
      <c r="AA579" s="149"/>
      <c r="AB579" s="149"/>
      <c r="AC579" s="149"/>
      <c r="AD579" s="149"/>
      <c r="AE579" s="149"/>
      <c r="AF579" s="149"/>
      <c r="AG579" s="149" t="s">
        <v>231</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2" x14ac:dyDescent="0.2">
      <c r="A580" s="156"/>
      <c r="B580" s="157"/>
      <c r="C580" s="192" t="s">
        <v>848</v>
      </c>
      <c r="D580" s="183"/>
      <c r="E580" s="184"/>
      <c r="F580" s="160"/>
      <c r="G580" s="160"/>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233</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3" x14ac:dyDescent="0.2">
      <c r="A581" s="156"/>
      <c r="B581" s="157"/>
      <c r="C581" s="192" t="s">
        <v>849</v>
      </c>
      <c r="D581" s="183"/>
      <c r="E581" s="184">
        <v>16.8</v>
      </c>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233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x14ac:dyDescent="0.2">
      <c r="A582" s="156"/>
      <c r="B582" s="157"/>
      <c r="C582" s="192" t="s">
        <v>850</v>
      </c>
      <c r="D582" s="183"/>
      <c r="E582" s="184">
        <v>16.8</v>
      </c>
      <c r="F582" s="160"/>
      <c r="G582" s="160"/>
      <c r="H582" s="160"/>
      <c r="I582" s="160"/>
      <c r="J582" s="160"/>
      <c r="K582" s="160"/>
      <c r="L582" s="160"/>
      <c r="M582" s="160"/>
      <c r="N582" s="159"/>
      <c r="O582" s="159"/>
      <c r="P582" s="159"/>
      <c r="Q582" s="159"/>
      <c r="R582" s="160"/>
      <c r="S582" s="160"/>
      <c r="T582" s="160"/>
      <c r="U582" s="160"/>
      <c r="V582" s="160"/>
      <c r="W582" s="160"/>
      <c r="X582" s="160"/>
      <c r="Y582" s="160"/>
      <c r="Z582" s="149"/>
      <c r="AA582" s="149"/>
      <c r="AB582" s="149"/>
      <c r="AC582" s="149"/>
      <c r="AD582" s="149"/>
      <c r="AE582" s="149"/>
      <c r="AF582" s="149"/>
      <c r="AG582" s="149" t="s">
        <v>233</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192" t="s">
        <v>851</v>
      </c>
      <c r="D583" s="183"/>
      <c r="E583" s="184">
        <v>16.8</v>
      </c>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233</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2" t="s">
        <v>852</v>
      </c>
      <c r="D584" s="183"/>
      <c r="E584" s="184">
        <v>16.8</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233</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192" t="s">
        <v>853</v>
      </c>
      <c r="D585" s="183"/>
      <c r="E585" s="184">
        <v>13.8</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233</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192" t="s">
        <v>854</v>
      </c>
      <c r="D586" s="183"/>
      <c r="E586" s="184">
        <v>9.84</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233</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70">
        <v>125</v>
      </c>
      <c r="B587" s="171" t="s">
        <v>855</v>
      </c>
      <c r="C587" s="179" t="s">
        <v>856</v>
      </c>
      <c r="D587" s="172" t="s">
        <v>236</v>
      </c>
      <c r="E587" s="173">
        <v>19.11</v>
      </c>
      <c r="F587" s="174"/>
      <c r="G587" s="175">
        <f>ROUND(E587*F587,2)</f>
        <v>0</v>
      </c>
      <c r="H587" s="174"/>
      <c r="I587" s="175">
        <f>ROUND(E587*H587,2)</f>
        <v>0</v>
      </c>
      <c r="J587" s="174"/>
      <c r="K587" s="175">
        <f>ROUND(E587*J587,2)</f>
        <v>0</v>
      </c>
      <c r="L587" s="175">
        <v>21</v>
      </c>
      <c r="M587" s="175">
        <f>G587*(1+L587/100)</f>
        <v>0</v>
      </c>
      <c r="N587" s="173">
        <v>3.2000000000000003E-4</v>
      </c>
      <c r="O587" s="173">
        <f>ROUND(E587*N587,2)</f>
        <v>0.01</v>
      </c>
      <c r="P587" s="173">
        <v>0</v>
      </c>
      <c r="Q587" s="173">
        <f>ROUND(E587*P587,2)</f>
        <v>0</v>
      </c>
      <c r="R587" s="175" t="s">
        <v>764</v>
      </c>
      <c r="S587" s="175" t="s">
        <v>207</v>
      </c>
      <c r="T587" s="176" t="s">
        <v>207</v>
      </c>
      <c r="U587" s="160">
        <v>0.43675000000000003</v>
      </c>
      <c r="V587" s="160">
        <f>ROUND(E587*U587,2)</f>
        <v>8.35</v>
      </c>
      <c r="W587" s="160"/>
      <c r="X587" s="160" t="s">
        <v>765</v>
      </c>
      <c r="Y587" s="160" t="s">
        <v>198</v>
      </c>
      <c r="Z587" s="149"/>
      <c r="AA587" s="149"/>
      <c r="AB587" s="149"/>
      <c r="AC587" s="149"/>
      <c r="AD587" s="149"/>
      <c r="AE587" s="149"/>
      <c r="AF587" s="149"/>
      <c r="AG587" s="149" t="s">
        <v>766</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2" x14ac:dyDescent="0.2">
      <c r="A588" s="156"/>
      <c r="B588" s="157"/>
      <c r="C588" s="192" t="s">
        <v>857</v>
      </c>
      <c r="D588" s="183"/>
      <c r="E588" s="184"/>
      <c r="F588" s="160"/>
      <c r="G588" s="160"/>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233</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192" t="s">
        <v>858</v>
      </c>
      <c r="D589" s="183"/>
      <c r="E589" s="184">
        <v>7.5750000000000002</v>
      </c>
      <c r="F589" s="160"/>
      <c r="G589" s="160"/>
      <c r="H589" s="160"/>
      <c r="I589" s="160"/>
      <c r="J589" s="160"/>
      <c r="K589" s="160"/>
      <c r="L589" s="160"/>
      <c r="M589" s="160"/>
      <c r="N589" s="159"/>
      <c r="O589" s="159"/>
      <c r="P589" s="159"/>
      <c r="Q589" s="159"/>
      <c r="R589" s="160"/>
      <c r="S589" s="160"/>
      <c r="T589" s="160"/>
      <c r="U589" s="160"/>
      <c r="V589" s="160"/>
      <c r="W589" s="160"/>
      <c r="X589" s="160"/>
      <c r="Y589" s="160"/>
      <c r="Z589" s="149"/>
      <c r="AA589" s="149"/>
      <c r="AB589" s="149"/>
      <c r="AC589" s="149"/>
      <c r="AD589" s="149"/>
      <c r="AE589" s="149"/>
      <c r="AF589" s="149"/>
      <c r="AG589" s="149" t="s">
        <v>233</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2" t="s">
        <v>859</v>
      </c>
      <c r="D590" s="183"/>
      <c r="E590" s="184">
        <v>3.7875000000000001</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233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2" t="s">
        <v>860</v>
      </c>
      <c r="D591" s="183"/>
      <c r="E591" s="184">
        <v>1.2375</v>
      </c>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233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x14ac:dyDescent="0.2">
      <c r="A592" s="156"/>
      <c r="B592" s="157"/>
      <c r="C592" s="192" t="s">
        <v>861</v>
      </c>
      <c r="D592" s="183"/>
      <c r="E592" s="184">
        <v>0.97</v>
      </c>
      <c r="F592" s="160"/>
      <c r="G592" s="160"/>
      <c r="H592" s="160"/>
      <c r="I592" s="160"/>
      <c r="J592" s="160"/>
      <c r="K592" s="160"/>
      <c r="L592" s="160"/>
      <c r="M592" s="160"/>
      <c r="N592" s="159"/>
      <c r="O592" s="159"/>
      <c r="P592" s="159"/>
      <c r="Q592" s="159"/>
      <c r="R592" s="160"/>
      <c r="S592" s="160"/>
      <c r="T592" s="160"/>
      <c r="U592" s="160"/>
      <c r="V592" s="160"/>
      <c r="W592" s="160"/>
      <c r="X592" s="160"/>
      <c r="Y592" s="160"/>
      <c r="Z592" s="149"/>
      <c r="AA592" s="149"/>
      <c r="AB592" s="149"/>
      <c r="AC592" s="149"/>
      <c r="AD592" s="149"/>
      <c r="AE592" s="149"/>
      <c r="AF592" s="149"/>
      <c r="AG592" s="149" t="s">
        <v>233</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x14ac:dyDescent="0.2">
      <c r="A593" s="156"/>
      <c r="B593" s="157"/>
      <c r="C593" s="192" t="s">
        <v>862</v>
      </c>
      <c r="D593" s="183"/>
      <c r="E593" s="184">
        <v>0.99</v>
      </c>
      <c r="F593" s="160"/>
      <c r="G593" s="160"/>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233</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x14ac:dyDescent="0.2">
      <c r="A594" s="156"/>
      <c r="B594" s="157"/>
      <c r="C594" s="192" t="s">
        <v>863</v>
      </c>
      <c r="D594" s="183"/>
      <c r="E594" s="184">
        <v>0.99</v>
      </c>
      <c r="F594" s="160"/>
      <c r="G594" s="160"/>
      <c r="H594" s="160"/>
      <c r="I594" s="160"/>
      <c r="J594" s="160"/>
      <c r="K594" s="160"/>
      <c r="L594" s="160"/>
      <c r="M594" s="160"/>
      <c r="N594" s="159"/>
      <c r="O594" s="159"/>
      <c r="P594" s="159"/>
      <c r="Q594" s="159"/>
      <c r="R594" s="160"/>
      <c r="S594" s="160"/>
      <c r="T594" s="160"/>
      <c r="U594" s="160"/>
      <c r="V594" s="160"/>
      <c r="W594" s="160"/>
      <c r="X594" s="160"/>
      <c r="Y594" s="160"/>
      <c r="Z594" s="149"/>
      <c r="AA594" s="149"/>
      <c r="AB594" s="149"/>
      <c r="AC594" s="149"/>
      <c r="AD594" s="149"/>
      <c r="AE594" s="149"/>
      <c r="AF594" s="149"/>
      <c r="AG594" s="149" t="s">
        <v>233</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
      <c r="A595" s="156"/>
      <c r="B595" s="157"/>
      <c r="C595" s="192" t="s">
        <v>864</v>
      </c>
      <c r="D595" s="183"/>
      <c r="E595" s="184">
        <v>1.2375</v>
      </c>
      <c r="F595" s="160"/>
      <c r="G595" s="160"/>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233</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
      <c r="A596" s="156"/>
      <c r="B596" s="157"/>
      <c r="C596" s="192" t="s">
        <v>865</v>
      </c>
      <c r="D596" s="183"/>
      <c r="E596" s="184">
        <v>1.3125</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233</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92" t="s">
        <v>866</v>
      </c>
      <c r="D597" s="183"/>
      <c r="E597" s="184">
        <v>1.01</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233</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ht="22.5" outlineLevel="1" x14ac:dyDescent="0.2">
      <c r="A598" s="170">
        <v>126</v>
      </c>
      <c r="B598" s="171" t="s">
        <v>867</v>
      </c>
      <c r="C598" s="179" t="s">
        <v>868</v>
      </c>
      <c r="D598" s="172" t="s">
        <v>236</v>
      </c>
      <c r="E598" s="173">
        <v>3.7374999999999998</v>
      </c>
      <c r="F598" s="174"/>
      <c r="G598" s="175">
        <f>ROUND(E598*F598,2)</f>
        <v>0</v>
      </c>
      <c r="H598" s="174"/>
      <c r="I598" s="175">
        <f>ROUND(E598*H598,2)</f>
        <v>0</v>
      </c>
      <c r="J598" s="174"/>
      <c r="K598" s="175">
        <f>ROUND(E598*J598,2)</f>
        <v>0</v>
      </c>
      <c r="L598" s="175">
        <v>21</v>
      </c>
      <c r="M598" s="175">
        <f>G598*(1+L598/100)</f>
        <v>0</v>
      </c>
      <c r="N598" s="173">
        <v>6.0999999999999997E-4</v>
      </c>
      <c r="O598" s="173">
        <f>ROUND(E598*N598,2)</f>
        <v>0</v>
      </c>
      <c r="P598" s="173">
        <v>0</v>
      </c>
      <c r="Q598" s="173">
        <f>ROUND(E598*P598,2)</f>
        <v>0</v>
      </c>
      <c r="R598" s="175" t="s">
        <v>764</v>
      </c>
      <c r="S598" s="175" t="s">
        <v>207</v>
      </c>
      <c r="T598" s="176" t="s">
        <v>207</v>
      </c>
      <c r="U598" s="160">
        <v>0.78100000000000003</v>
      </c>
      <c r="V598" s="160">
        <f>ROUND(E598*U598,2)</f>
        <v>2.92</v>
      </c>
      <c r="W598" s="160"/>
      <c r="X598" s="160" t="s">
        <v>765</v>
      </c>
      <c r="Y598" s="160" t="s">
        <v>198</v>
      </c>
      <c r="Z598" s="149"/>
      <c r="AA598" s="149"/>
      <c r="AB598" s="149"/>
      <c r="AC598" s="149"/>
      <c r="AD598" s="149"/>
      <c r="AE598" s="149"/>
      <c r="AF598" s="149"/>
      <c r="AG598" s="149" t="s">
        <v>766</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2" x14ac:dyDescent="0.2">
      <c r="A599" s="156"/>
      <c r="B599" s="157"/>
      <c r="C599" s="192" t="s">
        <v>869</v>
      </c>
      <c r="D599" s="183"/>
      <c r="E599" s="184"/>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233</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x14ac:dyDescent="0.2">
      <c r="A600" s="156"/>
      <c r="B600" s="157"/>
      <c r="C600" s="192" t="s">
        <v>870</v>
      </c>
      <c r="D600" s="183"/>
      <c r="E600" s="184">
        <v>2.4750000000000001</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233</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x14ac:dyDescent="0.2">
      <c r="A601" s="156"/>
      <c r="B601" s="157"/>
      <c r="C601" s="192" t="s">
        <v>871</v>
      </c>
      <c r="D601" s="183"/>
      <c r="E601" s="184">
        <v>1.2625</v>
      </c>
      <c r="F601" s="160"/>
      <c r="G601" s="160"/>
      <c r="H601" s="160"/>
      <c r="I601" s="160"/>
      <c r="J601" s="160"/>
      <c r="K601" s="160"/>
      <c r="L601" s="160"/>
      <c r="M601" s="160"/>
      <c r="N601" s="159"/>
      <c r="O601" s="159"/>
      <c r="P601" s="159"/>
      <c r="Q601" s="159"/>
      <c r="R601" s="160"/>
      <c r="S601" s="160"/>
      <c r="T601" s="160"/>
      <c r="U601" s="160"/>
      <c r="V601" s="160"/>
      <c r="W601" s="160"/>
      <c r="X601" s="160"/>
      <c r="Y601" s="160"/>
      <c r="Z601" s="149"/>
      <c r="AA601" s="149"/>
      <c r="AB601" s="149"/>
      <c r="AC601" s="149"/>
      <c r="AD601" s="149"/>
      <c r="AE601" s="149"/>
      <c r="AF601" s="149"/>
      <c r="AG601" s="149" t="s">
        <v>233</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x14ac:dyDescent="0.2">
      <c r="A602" s="170">
        <v>127</v>
      </c>
      <c r="B602" s="171" t="s">
        <v>872</v>
      </c>
      <c r="C602" s="179" t="s">
        <v>873</v>
      </c>
      <c r="D602" s="172" t="s">
        <v>236</v>
      </c>
      <c r="E602" s="173">
        <v>1.5149999999999999</v>
      </c>
      <c r="F602" s="174"/>
      <c r="G602" s="175">
        <f>ROUND(E602*F602,2)</f>
        <v>0</v>
      </c>
      <c r="H602" s="174"/>
      <c r="I602" s="175">
        <f>ROUND(E602*H602,2)</f>
        <v>0</v>
      </c>
      <c r="J602" s="174"/>
      <c r="K602" s="175">
        <f>ROUND(E602*J602,2)</f>
        <v>0</v>
      </c>
      <c r="L602" s="175">
        <v>21</v>
      </c>
      <c r="M602" s="175">
        <f>G602*(1+L602/100)</f>
        <v>0</v>
      </c>
      <c r="N602" s="173">
        <v>7.7999999999999999E-4</v>
      </c>
      <c r="O602" s="173">
        <f>ROUND(E602*N602,2)</f>
        <v>0</v>
      </c>
      <c r="P602" s="173">
        <v>0</v>
      </c>
      <c r="Q602" s="173">
        <f>ROUND(E602*P602,2)</f>
        <v>0</v>
      </c>
      <c r="R602" s="175" t="s">
        <v>764</v>
      </c>
      <c r="S602" s="175" t="s">
        <v>207</v>
      </c>
      <c r="T602" s="176" t="s">
        <v>207</v>
      </c>
      <c r="U602" s="160">
        <v>1.206</v>
      </c>
      <c r="V602" s="160">
        <f>ROUND(E602*U602,2)</f>
        <v>1.83</v>
      </c>
      <c r="W602" s="160"/>
      <c r="X602" s="160" t="s">
        <v>765</v>
      </c>
      <c r="Y602" s="160" t="s">
        <v>198</v>
      </c>
      <c r="Z602" s="149"/>
      <c r="AA602" s="149"/>
      <c r="AB602" s="149"/>
      <c r="AC602" s="149"/>
      <c r="AD602" s="149"/>
      <c r="AE602" s="149"/>
      <c r="AF602" s="149"/>
      <c r="AG602" s="149" t="s">
        <v>766</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2" x14ac:dyDescent="0.2">
      <c r="A603" s="156"/>
      <c r="B603" s="157"/>
      <c r="C603" s="192" t="s">
        <v>874</v>
      </c>
      <c r="D603" s="183"/>
      <c r="E603" s="184"/>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233</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92" t="s">
        <v>875</v>
      </c>
      <c r="D604" s="183"/>
      <c r="E604" s="184">
        <v>1.5149999999999999</v>
      </c>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233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x14ac:dyDescent="0.2">
      <c r="A605" s="163" t="s">
        <v>190</v>
      </c>
      <c r="B605" s="164" t="s">
        <v>140</v>
      </c>
      <c r="C605" s="178" t="s">
        <v>141</v>
      </c>
      <c r="D605" s="165"/>
      <c r="E605" s="166"/>
      <c r="F605" s="167"/>
      <c r="G605" s="167">
        <f>SUMIF(AG606:AG667,"&lt;&gt;NOR",G606:G667)</f>
        <v>0</v>
      </c>
      <c r="H605" s="167"/>
      <c r="I605" s="167">
        <f>SUM(I606:I667)</f>
        <v>0</v>
      </c>
      <c r="J605" s="167"/>
      <c r="K605" s="167">
        <f>SUM(K606:K667)</f>
        <v>0</v>
      </c>
      <c r="L605" s="167"/>
      <c r="M605" s="167">
        <f>SUM(M606:M667)</f>
        <v>0</v>
      </c>
      <c r="N605" s="166"/>
      <c r="O605" s="166">
        <f>SUM(O606:O667)</f>
        <v>0.6</v>
      </c>
      <c r="P605" s="166"/>
      <c r="Q605" s="166">
        <f>SUM(Q606:Q667)</f>
        <v>1.03</v>
      </c>
      <c r="R605" s="167"/>
      <c r="S605" s="167"/>
      <c r="T605" s="168"/>
      <c r="U605" s="162"/>
      <c r="V605" s="162">
        <f>SUM(V606:V667)</f>
        <v>261.76</v>
      </c>
      <c r="W605" s="162"/>
      <c r="X605" s="162"/>
      <c r="Y605" s="162"/>
      <c r="AG605" t="s">
        <v>191</v>
      </c>
    </row>
    <row r="606" spans="1:60" outlineLevel="1" x14ac:dyDescent="0.2">
      <c r="A606" s="170">
        <v>128</v>
      </c>
      <c r="B606" s="171" t="s">
        <v>876</v>
      </c>
      <c r="C606" s="179" t="s">
        <v>877</v>
      </c>
      <c r="D606" s="172" t="s">
        <v>236</v>
      </c>
      <c r="E606" s="173">
        <v>1139.09275</v>
      </c>
      <c r="F606" s="174"/>
      <c r="G606" s="175">
        <f>ROUND(E606*F606,2)</f>
        <v>0</v>
      </c>
      <c r="H606" s="174"/>
      <c r="I606" s="175">
        <f>ROUND(E606*H606,2)</f>
        <v>0</v>
      </c>
      <c r="J606" s="174"/>
      <c r="K606" s="175">
        <f>ROUND(E606*J606,2)</f>
        <v>0</v>
      </c>
      <c r="L606" s="175">
        <v>21</v>
      </c>
      <c r="M606" s="175">
        <f>G606*(1+L606/100)</f>
        <v>0</v>
      </c>
      <c r="N606" s="173">
        <v>0</v>
      </c>
      <c r="O606" s="173">
        <f>ROUND(E606*N606,2)</f>
        <v>0</v>
      </c>
      <c r="P606" s="173">
        <v>8.9999999999999998E-4</v>
      </c>
      <c r="Q606" s="173">
        <f>ROUND(E606*P606,2)</f>
        <v>1.03</v>
      </c>
      <c r="R606" s="175" t="s">
        <v>309</v>
      </c>
      <c r="S606" s="175" t="s">
        <v>207</v>
      </c>
      <c r="T606" s="176" t="s">
        <v>207</v>
      </c>
      <c r="U606" s="160">
        <v>7.6679999999999998E-2</v>
      </c>
      <c r="V606" s="160">
        <f>ROUND(E606*U606,2)</f>
        <v>87.35</v>
      </c>
      <c r="W606" s="160"/>
      <c r="X606" s="160" t="s">
        <v>230</v>
      </c>
      <c r="Y606" s="160" t="s">
        <v>198</v>
      </c>
      <c r="Z606" s="149"/>
      <c r="AA606" s="149"/>
      <c r="AB606" s="149"/>
      <c r="AC606" s="149"/>
      <c r="AD606" s="149"/>
      <c r="AE606" s="149"/>
      <c r="AF606" s="149"/>
      <c r="AG606" s="149" t="s">
        <v>231</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2" x14ac:dyDescent="0.2">
      <c r="A607" s="156"/>
      <c r="B607" s="157"/>
      <c r="C607" s="192" t="s">
        <v>878</v>
      </c>
      <c r="D607" s="183"/>
      <c r="E607" s="184">
        <v>1139.09275</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233</v>
      </c>
      <c r="AH607" s="149">
        <v>5</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70">
        <v>129</v>
      </c>
      <c r="B608" s="171" t="s">
        <v>307</v>
      </c>
      <c r="C608" s="179" t="s">
        <v>308</v>
      </c>
      <c r="D608" s="172" t="s">
        <v>236</v>
      </c>
      <c r="E608" s="173">
        <v>1058.2552499999999</v>
      </c>
      <c r="F608" s="174"/>
      <c r="G608" s="175">
        <f>ROUND(E608*F608,2)</f>
        <v>0</v>
      </c>
      <c r="H608" s="174"/>
      <c r="I608" s="175">
        <f>ROUND(E608*H608,2)</f>
        <v>0</v>
      </c>
      <c r="J608" s="174"/>
      <c r="K608" s="175">
        <f>ROUND(E608*J608,2)</f>
        <v>0</v>
      </c>
      <c r="L608" s="175">
        <v>21</v>
      </c>
      <c r="M608" s="175">
        <f>G608*(1+L608/100)</f>
        <v>0</v>
      </c>
      <c r="N608" s="173">
        <v>2.0000000000000001E-4</v>
      </c>
      <c r="O608" s="173">
        <f>ROUND(E608*N608,2)</f>
        <v>0.21</v>
      </c>
      <c r="P608" s="173">
        <v>0</v>
      </c>
      <c r="Q608" s="173">
        <f>ROUND(E608*P608,2)</f>
        <v>0</v>
      </c>
      <c r="R608" s="175" t="s">
        <v>309</v>
      </c>
      <c r="S608" s="175" t="s">
        <v>207</v>
      </c>
      <c r="T608" s="176" t="s">
        <v>207</v>
      </c>
      <c r="U608" s="160">
        <v>3.2480000000000002E-2</v>
      </c>
      <c r="V608" s="160">
        <f>ROUND(E608*U608,2)</f>
        <v>34.369999999999997</v>
      </c>
      <c r="W608" s="160"/>
      <c r="X608" s="160" t="s">
        <v>230</v>
      </c>
      <c r="Y608" s="160" t="s">
        <v>472</v>
      </c>
      <c r="Z608" s="149"/>
      <c r="AA608" s="149"/>
      <c r="AB608" s="149"/>
      <c r="AC608" s="149"/>
      <c r="AD608" s="149"/>
      <c r="AE608" s="149"/>
      <c r="AF608" s="149"/>
      <c r="AG608" s="149" t="s">
        <v>231</v>
      </c>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2" x14ac:dyDescent="0.2">
      <c r="A609" s="156"/>
      <c r="B609" s="157"/>
      <c r="C609" s="192" t="s">
        <v>879</v>
      </c>
      <c r="D609" s="183"/>
      <c r="E609" s="184"/>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233</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x14ac:dyDescent="0.2">
      <c r="A610" s="156"/>
      <c r="B610" s="157"/>
      <c r="C610" s="192" t="s">
        <v>516</v>
      </c>
      <c r="D610" s="183"/>
      <c r="E610" s="184">
        <v>1170.2952499999999</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233</v>
      </c>
      <c r="AH610" s="149">
        <v>5</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x14ac:dyDescent="0.2">
      <c r="A611" s="156"/>
      <c r="B611" s="157"/>
      <c r="C611" s="192" t="s">
        <v>880</v>
      </c>
      <c r="D611" s="183"/>
      <c r="E611" s="184"/>
      <c r="F611" s="160"/>
      <c r="G611" s="160"/>
      <c r="H611" s="160"/>
      <c r="I611" s="160"/>
      <c r="J611" s="160"/>
      <c r="K611" s="160"/>
      <c r="L611" s="160"/>
      <c r="M611" s="160"/>
      <c r="N611" s="159"/>
      <c r="O611" s="159"/>
      <c r="P611" s="159"/>
      <c r="Q611" s="159"/>
      <c r="R611" s="160"/>
      <c r="S611" s="160"/>
      <c r="T611" s="160"/>
      <c r="U611" s="160"/>
      <c r="V611" s="160"/>
      <c r="W611" s="160"/>
      <c r="X611" s="160"/>
      <c r="Y611" s="160"/>
      <c r="Z611" s="149"/>
      <c r="AA611" s="149"/>
      <c r="AB611" s="149"/>
      <c r="AC611" s="149"/>
      <c r="AD611" s="149"/>
      <c r="AE611" s="149"/>
      <c r="AF611" s="149"/>
      <c r="AG611" s="149" t="s">
        <v>233</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x14ac:dyDescent="0.2">
      <c r="A612" s="156"/>
      <c r="B612" s="157"/>
      <c r="C612" s="192" t="s">
        <v>881</v>
      </c>
      <c r="D612" s="183"/>
      <c r="E612" s="184">
        <v>-90.84</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233</v>
      </c>
      <c r="AH612" s="149">
        <v>5</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x14ac:dyDescent="0.2">
      <c r="A613" s="156"/>
      <c r="B613" s="157"/>
      <c r="C613" s="192" t="s">
        <v>882</v>
      </c>
      <c r="D613" s="183"/>
      <c r="E613" s="184">
        <v>-21.2</v>
      </c>
      <c r="F613" s="160"/>
      <c r="G613" s="160"/>
      <c r="H613" s="160"/>
      <c r="I613" s="160"/>
      <c r="J613" s="160"/>
      <c r="K613" s="160"/>
      <c r="L613" s="160"/>
      <c r="M613" s="160"/>
      <c r="N613" s="159"/>
      <c r="O613" s="159"/>
      <c r="P613" s="159"/>
      <c r="Q613" s="159"/>
      <c r="R613" s="160"/>
      <c r="S613" s="160"/>
      <c r="T613" s="160"/>
      <c r="U613" s="160"/>
      <c r="V613" s="160"/>
      <c r="W613" s="160"/>
      <c r="X613" s="160"/>
      <c r="Y613" s="160"/>
      <c r="Z613" s="149"/>
      <c r="AA613" s="149"/>
      <c r="AB613" s="149"/>
      <c r="AC613" s="149"/>
      <c r="AD613" s="149"/>
      <c r="AE613" s="149"/>
      <c r="AF613" s="149"/>
      <c r="AG613" s="149" t="s">
        <v>233</v>
      </c>
      <c r="AH613" s="149">
        <v>5</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70">
        <v>130</v>
      </c>
      <c r="B614" s="171" t="s">
        <v>883</v>
      </c>
      <c r="C614" s="179" t="s">
        <v>884</v>
      </c>
      <c r="D614" s="172" t="s">
        <v>236</v>
      </c>
      <c r="E614" s="173">
        <v>21.2</v>
      </c>
      <c r="F614" s="174"/>
      <c r="G614" s="175">
        <f>ROUND(E614*F614,2)</f>
        <v>0</v>
      </c>
      <c r="H614" s="174"/>
      <c r="I614" s="175">
        <f>ROUND(E614*H614,2)</f>
        <v>0</v>
      </c>
      <c r="J614" s="174"/>
      <c r="K614" s="175">
        <f>ROUND(E614*J614,2)</f>
        <v>0</v>
      </c>
      <c r="L614" s="175">
        <v>21</v>
      </c>
      <c r="M614" s="175">
        <f>G614*(1+L614/100)</f>
        <v>0</v>
      </c>
      <c r="N614" s="173">
        <v>8.0000000000000007E-5</v>
      </c>
      <c r="O614" s="173">
        <f>ROUND(E614*N614,2)</f>
        <v>0</v>
      </c>
      <c r="P614" s="173">
        <v>0</v>
      </c>
      <c r="Q614" s="173">
        <f>ROUND(E614*P614,2)</f>
        <v>0</v>
      </c>
      <c r="R614" s="175" t="s">
        <v>309</v>
      </c>
      <c r="S614" s="175" t="s">
        <v>207</v>
      </c>
      <c r="T614" s="176" t="s">
        <v>207</v>
      </c>
      <c r="U614" s="160">
        <v>3.2480000000000002E-2</v>
      </c>
      <c r="V614" s="160">
        <f>ROUND(E614*U614,2)</f>
        <v>0.69</v>
      </c>
      <c r="W614" s="160"/>
      <c r="X614" s="160" t="s">
        <v>230</v>
      </c>
      <c r="Y614" s="160" t="s">
        <v>472</v>
      </c>
      <c r="Z614" s="149"/>
      <c r="AA614" s="149"/>
      <c r="AB614" s="149"/>
      <c r="AC614" s="149"/>
      <c r="AD614" s="149"/>
      <c r="AE614" s="149"/>
      <c r="AF614" s="149"/>
      <c r="AG614" s="149" t="s">
        <v>231</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x14ac:dyDescent="0.2">
      <c r="A615" s="156"/>
      <c r="B615" s="157"/>
      <c r="C615" s="192" t="s">
        <v>885</v>
      </c>
      <c r="D615" s="183"/>
      <c r="E615" s="184">
        <v>21.2</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233</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2.5" outlineLevel="1" x14ac:dyDescent="0.2">
      <c r="A616" s="170">
        <v>131</v>
      </c>
      <c r="B616" s="171" t="s">
        <v>311</v>
      </c>
      <c r="C616" s="179" t="s">
        <v>312</v>
      </c>
      <c r="D616" s="172" t="s">
        <v>236</v>
      </c>
      <c r="E616" s="173">
        <v>94.796880000000002</v>
      </c>
      <c r="F616" s="174"/>
      <c r="G616" s="175">
        <f>ROUND(E616*F616,2)</f>
        <v>0</v>
      </c>
      <c r="H616" s="174"/>
      <c r="I616" s="175">
        <f>ROUND(E616*H616,2)</f>
        <v>0</v>
      </c>
      <c r="J616" s="174"/>
      <c r="K616" s="175">
        <f>ROUND(E616*J616,2)</f>
        <v>0</v>
      </c>
      <c r="L616" s="175">
        <v>21</v>
      </c>
      <c r="M616" s="175">
        <f>G616*(1+L616/100)</f>
        <v>0</v>
      </c>
      <c r="N616" s="173">
        <v>5.0000000000000002E-5</v>
      </c>
      <c r="O616" s="173">
        <f>ROUND(E616*N616,2)</f>
        <v>0</v>
      </c>
      <c r="P616" s="173">
        <v>0</v>
      </c>
      <c r="Q616" s="173">
        <f>ROUND(E616*P616,2)</f>
        <v>0</v>
      </c>
      <c r="R616" s="175" t="s">
        <v>309</v>
      </c>
      <c r="S616" s="175" t="s">
        <v>207</v>
      </c>
      <c r="T616" s="176" t="s">
        <v>207</v>
      </c>
      <c r="U616" s="160">
        <v>3.2480000000000002E-2</v>
      </c>
      <c r="V616" s="160">
        <f>ROUND(E616*U616,2)</f>
        <v>3.08</v>
      </c>
      <c r="W616" s="160"/>
      <c r="X616" s="160" t="s">
        <v>230</v>
      </c>
      <c r="Y616" s="160" t="s">
        <v>472</v>
      </c>
      <c r="Z616" s="149"/>
      <c r="AA616" s="149"/>
      <c r="AB616" s="149"/>
      <c r="AC616" s="149"/>
      <c r="AD616" s="149"/>
      <c r="AE616" s="149"/>
      <c r="AF616" s="149"/>
      <c r="AG616" s="149" t="s">
        <v>231</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x14ac:dyDescent="0.2">
      <c r="A617" s="156"/>
      <c r="B617" s="157"/>
      <c r="C617" s="192" t="s">
        <v>886</v>
      </c>
      <c r="D617" s="183"/>
      <c r="E617" s="184">
        <v>94.796880000000002</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233</v>
      </c>
      <c r="AH617" s="149">
        <v>5</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70">
        <v>132</v>
      </c>
      <c r="B618" s="171" t="s">
        <v>887</v>
      </c>
      <c r="C618" s="179" t="s">
        <v>888</v>
      </c>
      <c r="D618" s="172" t="s">
        <v>236</v>
      </c>
      <c r="E618" s="173">
        <v>21.2</v>
      </c>
      <c r="F618" s="174"/>
      <c r="G618" s="175">
        <f>ROUND(E618*F618,2)</f>
        <v>0</v>
      </c>
      <c r="H618" s="174"/>
      <c r="I618" s="175">
        <f>ROUND(E618*H618,2)</f>
        <v>0</v>
      </c>
      <c r="J618" s="174"/>
      <c r="K618" s="175">
        <f>ROUND(E618*J618,2)</f>
        <v>0</v>
      </c>
      <c r="L618" s="175">
        <v>21</v>
      </c>
      <c r="M618" s="175">
        <f>G618*(1+L618/100)</f>
        <v>0</v>
      </c>
      <c r="N618" s="173">
        <v>3.5E-4</v>
      </c>
      <c r="O618" s="173">
        <f>ROUND(E618*N618,2)</f>
        <v>0.01</v>
      </c>
      <c r="P618" s="173">
        <v>0</v>
      </c>
      <c r="Q618" s="173">
        <f>ROUND(E618*P618,2)</f>
        <v>0</v>
      </c>
      <c r="R618" s="175" t="s">
        <v>309</v>
      </c>
      <c r="S618" s="175" t="s">
        <v>207</v>
      </c>
      <c r="T618" s="176" t="s">
        <v>207</v>
      </c>
      <c r="U618" s="160">
        <v>0.16897000000000001</v>
      </c>
      <c r="V618" s="160">
        <f>ROUND(E618*U618,2)</f>
        <v>3.58</v>
      </c>
      <c r="W618" s="160"/>
      <c r="X618" s="160" t="s">
        <v>230</v>
      </c>
      <c r="Y618" s="160" t="s">
        <v>472</v>
      </c>
      <c r="Z618" s="149"/>
      <c r="AA618" s="149"/>
      <c r="AB618" s="149"/>
      <c r="AC618" s="149"/>
      <c r="AD618" s="149"/>
      <c r="AE618" s="149"/>
      <c r="AF618" s="149"/>
      <c r="AG618" s="149" t="s">
        <v>231</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2" x14ac:dyDescent="0.2">
      <c r="A619" s="156"/>
      <c r="B619" s="157"/>
      <c r="C619" s="192" t="s">
        <v>889</v>
      </c>
      <c r="D619" s="183"/>
      <c r="E619" s="184">
        <v>1.92</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233</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x14ac:dyDescent="0.2">
      <c r="A620" s="156"/>
      <c r="B620" s="157"/>
      <c r="C620" s="192" t="s">
        <v>890</v>
      </c>
      <c r="D620" s="183"/>
      <c r="E620" s="184">
        <v>1.92</v>
      </c>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233</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x14ac:dyDescent="0.2">
      <c r="A621" s="156"/>
      <c r="B621" s="157"/>
      <c r="C621" s="192" t="s">
        <v>891</v>
      </c>
      <c r="D621" s="183"/>
      <c r="E621" s="184">
        <v>1.92</v>
      </c>
      <c r="F621" s="160"/>
      <c r="G621" s="160"/>
      <c r="H621" s="160"/>
      <c r="I621" s="160"/>
      <c r="J621" s="160"/>
      <c r="K621" s="160"/>
      <c r="L621" s="160"/>
      <c r="M621" s="160"/>
      <c r="N621" s="159"/>
      <c r="O621" s="159"/>
      <c r="P621" s="159"/>
      <c r="Q621" s="159"/>
      <c r="R621" s="160"/>
      <c r="S621" s="160"/>
      <c r="T621" s="160"/>
      <c r="U621" s="160"/>
      <c r="V621" s="160"/>
      <c r="W621" s="160"/>
      <c r="X621" s="160"/>
      <c r="Y621" s="160"/>
      <c r="Z621" s="149"/>
      <c r="AA621" s="149"/>
      <c r="AB621" s="149"/>
      <c r="AC621" s="149"/>
      <c r="AD621" s="149"/>
      <c r="AE621" s="149"/>
      <c r="AF621" s="149"/>
      <c r="AG621" s="149" t="s">
        <v>233</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3" x14ac:dyDescent="0.2">
      <c r="A622" s="156"/>
      <c r="B622" s="157"/>
      <c r="C622" s="192" t="s">
        <v>892</v>
      </c>
      <c r="D622" s="183"/>
      <c r="E622" s="184">
        <v>1.92</v>
      </c>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233</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3" x14ac:dyDescent="0.2">
      <c r="A623" s="156"/>
      <c r="B623" s="157"/>
      <c r="C623" s="192" t="s">
        <v>893</v>
      </c>
      <c r="D623" s="183"/>
      <c r="E623" s="184">
        <v>1.92</v>
      </c>
      <c r="F623" s="160"/>
      <c r="G623" s="160"/>
      <c r="H623" s="160"/>
      <c r="I623" s="160"/>
      <c r="J623" s="160"/>
      <c r="K623" s="160"/>
      <c r="L623" s="160"/>
      <c r="M623" s="160"/>
      <c r="N623" s="159"/>
      <c r="O623" s="159"/>
      <c r="P623" s="159"/>
      <c r="Q623" s="159"/>
      <c r="R623" s="160"/>
      <c r="S623" s="160"/>
      <c r="T623" s="160"/>
      <c r="U623" s="160"/>
      <c r="V623" s="160"/>
      <c r="W623" s="160"/>
      <c r="X623" s="160"/>
      <c r="Y623" s="160"/>
      <c r="Z623" s="149"/>
      <c r="AA623" s="149"/>
      <c r="AB623" s="149"/>
      <c r="AC623" s="149"/>
      <c r="AD623" s="149"/>
      <c r="AE623" s="149"/>
      <c r="AF623" s="149"/>
      <c r="AG623" s="149" t="s">
        <v>233</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
      <c r="A624" s="156"/>
      <c r="B624" s="157"/>
      <c r="C624" s="192" t="s">
        <v>894</v>
      </c>
      <c r="D624" s="183"/>
      <c r="E624" s="184">
        <v>1.92</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233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92" t="s">
        <v>895</v>
      </c>
      <c r="D625" s="183"/>
      <c r="E625" s="184">
        <v>1.92</v>
      </c>
      <c r="F625" s="160"/>
      <c r="G625" s="160"/>
      <c r="H625" s="160"/>
      <c r="I625" s="160"/>
      <c r="J625" s="160"/>
      <c r="K625" s="160"/>
      <c r="L625" s="160"/>
      <c r="M625" s="160"/>
      <c r="N625" s="159"/>
      <c r="O625" s="159"/>
      <c r="P625" s="159"/>
      <c r="Q625" s="159"/>
      <c r="R625" s="160"/>
      <c r="S625" s="160"/>
      <c r="T625" s="160"/>
      <c r="U625" s="160"/>
      <c r="V625" s="160"/>
      <c r="W625" s="160"/>
      <c r="X625" s="160"/>
      <c r="Y625" s="160"/>
      <c r="Z625" s="149"/>
      <c r="AA625" s="149"/>
      <c r="AB625" s="149"/>
      <c r="AC625" s="149"/>
      <c r="AD625" s="149"/>
      <c r="AE625" s="149"/>
      <c r="AF625" s="149"/>
      <c r="AG625" s="149" t="s">
        <v>233</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192" t="s">
        <v>896</v>
      </c>
      <c r="D626" s="183"/>
      <c r="E626" s="184">
        <v>1.92</v>
      </c>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233</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192" t="s">
        <v>897</v>
      </c>
      <c r="D627" s="183"/>
      <c r="E627" s="184">
        <v>1.92</v>
      </c>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233</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192" t="s">
        <v>898</v>
      </c>
      <c r="D628" s="183"/>
      <c r="E628" s="184">
        <v>1.92</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233</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192" t="s">
        <v>899</v>
      </c>
      <c r="D629" s="183"/>
      <c r="E629" s="184">
        <v>2</v>
      </c>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233</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70">
        <v>133</v>
      </c>
      <c r="B630" s="171" t="s">
        <v>900</v>
      </c>
      <c r="C630" s="179" t="s">
        <v>901</v>
      </c>
      <c r="D630" s="172" t="s">
        <v>236</v>
      </c>
      <c r="E630" s="173">
        <v>211.65105</v>
      </c>
      <c r="F630" s="174"/>
      <c r="G630" s="175">
        <f>ROUND(E630*F630,2)</f>
        <v>0</v>
      </c>
      <c r="H630" s="174"/>
      <c r="I630" s="175">
        <f>ROUND(E630*H630,2)</f>
        <v>0</v>
      </c>
      <c r="J630" s="174"/>
      <c r="K630" s="175">
        <f>ROUND(E630*J630,2)</f>
        <v>0</v>
      </c>
      <c r="L630" s="175">
        <v>21</v>
      </c>
      <c r="M630" s="175">
        <f>G630*(1+L630/100)</f>
        <v>0</v>
      </c>
      <c r="N630" s="173">
        <v>2.4000000000000001E-4</v>
      </c>
      <c r="O630" s="173">
        <f>ROUND(E630*N630,2)</f>
        <v>0.05</v>
      </c>
      <c r="P630" s="173">
        <v>0</v>
      </c>
      <c r="Q630" s="173">
        <f>ROUND(E630*P630,2)</f>
        <v>0</v>
      </c>
      <c r="R630" s="175" t="s">
        <v>309</v>
      </c>
      <c r="S630" s="175" t="s">
        <v>207</v>
      </c>
      <c r="T630" s="176" t="s">
        <v>207</v>
      </c>
      <c r="U630" s="160">
        <v>0.10902000000000001</v>
      </c>
      <c r="V630" s="160">
        <f>ROUND(E630*U630,2)</f>
        <v>23.07</v>
      </c>
      <c r="W630" s="160"/>
      <c r="X630" s="160" t="s">
        <v>230</v>
      </c>
      <c r="Y630" s="160" t="s">
        <v>472</v>
      </c>
      <c r="Z630" s="149"/>
      <c r="AA630" s="149"/>
      <c r="AB630" s="149"/>
      <c r="AC630" s="149"/>
      <c r="AD630" s="149"/>
      <c r="AE630" s="149"/>
      <c r="AF630" s="149"/>
      <c r="AG630" s="149" t="s">
        <v>231</v>
      </c>
      <c r="AH630" s="149"/>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2" x14ac:dyDescent="0.2">
      <c r="A631" s="156"/>
      <c r="B631" s="157"/>
      <c r="C631" s="192" t="s">
        <v>902</v>
      </c>
      <c r="D631" s="183"/>
      <c r="E631" s="184"/>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233</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2" t="s">
        <v>903</v>
      </c>
      <c r="D632" s="183"/>
      <c r="E632" s="184">
        <v>211.65105</v>
      </c>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233</v>
      </c>
      <c r="AH632" s="149">
        <v>5</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ht="22.5" outlineLevel="1" x14ac:dyDescent="0.2">
      <c r="A633" s="170">
        <v>134</v>
      </c>
      <c r="B633" s="171" t="s">
        <v>314</v>
      </c>
      <c r="C633" s="179" t="s">
        <v>315</v>
      </c>
      <c r="D633" s="172" t="s">
        <v>236</v>
      </c>
      <c r="E633" s="173">
        <v>846.60419999999999</v>
      </c>
      <c r="F633" s="174"/>
      <c r="G633" s="175">
        <f>ROUND(E633*F633,2)</f>
        <v>0</v>
      </c>
      <c r="H633" s="174"/>
      <c r="I633" s="175">
        <f>ROUND(E633*H633,2)</f>
        <v>0</v>
      </c>
      <c r="J633" s="174"/>
      <c r="K633" s="175">
        <f>ROUND(E633*J633,2)</f>
        <v>0</v>
      </c>
      <c r="L633" s="175">
        <v>21</v>
      </c>
      <c r="M633" s="175">
        <f>G633*(1+L633/100)</f>
        <v>0</v>
      </c>
      <c r="N633" s="173">
        <v>2.2000000000000001E-4</v>
      </c>
      <c r="O633" s="173">
        <f>ROUND(E633*N633,2)</f>
        <v>0.19</v>
      </c>
      <c r="P633" s="173">
        <v>0</v>
      </c>
      <c r="Q633" s="173">
        <f>ROUND(E633*P633,2)</f>
        <v>0</v>
      </c>
      <c r="R633" s="175" t="s">
        <v>309</v>
      </c>
      <c r="S633" s="175" t="s">
        <v>207</v>
      </c>
      <c r="T633" s="176" t="s">
        <v>207</v>
      </c>
      <c r="U633" s="160">
        <v>0.10191</v>
      </c>
      <c r="V633" s="160">
        <f>ROUND(E633*U633,2)</f>
        <v>86.28</v>
      </c>
      <c r="W633" s="160"/>
      <c r="X633" s="160" t="s">
        <v>230</v>
      </c>
      <c r="Y633" s="160" t="s">
        <v>472</v>
      </c>
      <c r="Z633" s="149"/>
      <c r="AA633" s="149"/>
      <c r="AB633" s="149"/>
      <c r="AC633" s="149"/>
      <c r="AD633" s="149"/>
      <c r="AE633" s="149"/>
      <c r="AF633" s="149"/>
      <c r="AG633" s="149" t="s">
        <v>231</v>
      </c>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2" x14ac:dyDescent="0.2">
      <c r="A634" s="156"/>
      <c r="B634" s="157"/>
      <c r="C634" s="192" t="s">
        <v>904</v>
      </c>
      <c r="D634" s="183"/>
      <c r="E634" s="184"/>
      <c r="F634" s="160"/>
      <c r="G634" s="160"/>
      <c r="H634" s="160"/>
      <c r="I634" s="160"/>
      <c r="J634" s="160"/>
      <c r="K634" s="160"/>
      <c r="L634" s="160"/>
      <c r="M634" s="160"/>
      <c r="N634" s="159"/>
      <c r="O634" s="159"/>
      <c r="P634" s="159"/>
      <c r="Q634" s="159"/>
      <c r="R634" s="160"/>
      <c r="S634" s="160"/>
      <c r="T634" s="160"/>
      <c r="U634" s="160"/>
      <c r="V634" s="160"/>
      <c r="W634" s="160"/>
      <c r="X634" s="160"/>
      <c r="Y634" s="160"/>
      <c r="Z634" s="149"/>
      <c r="AA634" s="149"/>
      <c r="AB634" s="149"/>
      <c r="AC634" s="149"/>
      <c r="AD634" s="149"/>
      <c r="AE634" s="149"/>
      <c r="AF634" s="149"/>
      <c r="AG634" s="149" t="s">
        <v>233</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2" t="s">
        <v>905</v>
      </c>
      <c r="D635" s="183"/>
      <c r="E635" s="184">
        <v>846.60419999999999</v>
      </c>
      <c r="F635" s="160"/>
      <c r="G635" s="160"/>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233</v>
      </c>
      <c r="AH635" s="149">
        <v>5</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ht="22.5" outlineLevel="1" x14ac:dyDescent="0.2">
      <c r="A636" s="170">
        <v>135</v>
      </c>
      <c r="B636" s="171" t="s">
        <v>316</v>
      </c>
      <c r="C636" s="179" t="s">
        <v>317</v>
      </c>
      <c r="D636" s="172" t="s">
        <v>236</v>
      </c>
      <c r="E636" s="173">
        <v>94.796880000000002</v>
      </c>
      <c r="F636" s="174"/>
      <c r="G636" s="175">
        <f>ROUND(E636*F636,2)</f>
        <v>0</v>
      </c>
      <c r="H636" s="174"/>
      <c r="I636" s="175">
        <f>ROUND(E636*H636,2)</f>
        <v>0</v>
      </c>
      <c r="J636" s="174"/>
      <c r="K636" s="175">
        <f>ROUND(E636*J636,2)</f>
        <v>0</v>
      </c>
      <c r="L636" s="175">
        <v>21</v>
      </c>
      <c r="M636" s="175">
        <f>G636*(1+L636/100)</f>
        <v>0</v>
      </c>
      <c r="N636" s="173">
        <v>3.2000000000000003E-4</v>
      </c>
      <c r="O636" s="173">
        <f>ROUND(E636*N636,2)</f>
        <v>0.03</v>
      </c>
      <c r="P636" s="173">
        <v>0</v>
      </c>
      <c r="Q636" s="173">
        <f>ROUND(E636*P636,2)</f>
        <v>0</v>
      </c>
      <c r="R636" s="175" t="s">
        <v>309</v>
      </c>
      <c r="S636" s="175" t="s">
        <v>207</v>
      </c>
      <c r="T636" s="176" t="s">
        <v>207</v>
      </c>
      <c r="U636" s="160">
        <v>0.10191</v>
      </c>
      <c r="V636" s="160">
        <f>ROUND(E636*U636,2)</f>
        <v>9.66</v>
      </c>
      <c r="W636" s="160"/>
      <c r="X636" s="160" t="s">
        <v>230</v>
      </c>
      <c r="Y636" s="160" t="s">
        <v>472</v>
      </c>
      <c r="Z636" s="149"/>
      <c r="AA636" s="149"/>
      <c r="AB636" s="149"/>
      <c r="AC636" s="149"/>
      <c r="AD636" s="149"/>
      <c r="AE636" s="149"/>
      <c r="AF636" s="149"/>
      <c r="AG636" s="149" t="s">
        <v>231</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2" x14ac:dyDescent="0.2">
      <c r="A637" s="156"/>
      <c r="B637" s="157"/>
      <c r="C637" s="192" t="s">
        <v>906</v>
      </c>
      <c r="D637" s="183"/>
      <c r="E637" s="184">
        <v>15.36</v>
      </c>
      <c r="F637" s="160"/>
      <c r="G637" s="160"/>
      <c r="H637" s="160"/>
      <c r="I637" s="160"/>
      <c r="J637" s="160"/>
      <c r="K637" s="160"/>
      <c r="L637" s="160"/>
      <c r="M637" s="160"/>
      <c r="N637" s="159"/>
      <c r="O637" s="159"/>
      <c r="P637" s="159"/>
      <c r="Q637" s="159"/>
      <c r="R637" s="160"/>
      <c r="S637" s="160"/>
      <c r="T637" s="160"/>
      <c r="U637" s="160"/>
      <c r="V637" s="160"/>
      <c r="W637" s="160"/>
      <c r="X637" s="160"/>
      <c r="Y637" s="160"/>
      <c r="Z637" s="149"/>
      <c r="AA637" s="149"/>
      <c r="AB637" s="149"/>
      <c r="AC637" s="149"/>
      <c r="AD637" s="149"/>
      <c r="AE637" s="149"/>
      <c r="AF637" s="149"/>
      <c r="AG637" s="149" t="s">
        <v>233</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192" t="s">
        <v>463</v>
      </c>
      <c r="D638" s="183"/>
      <c r="E638" s="184">
        <v>9.92</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233</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192" t="s">
        <v>907</v>
      </c>
      <c r="D639" s="183"/>
      <c r="E639" s="184">
        <v>25.078749999999999</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233</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192" t="s">
        <v>908</v>
      </c>
      <c r="D640" s="183"/>
      <c r="E640" s="184">
        <v>22.75938</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233</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92" t="s">
        <v>909</v>
      </c>
      <c r="D641" s="183"/>
      <c r="E641" s="184"/>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233</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192" t="s">
        <v>910</v>
      </c>
      <c r="D642" s="183"/>
      <c r="E642" s="184">
        <v>21.678750000000001</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233</v>
      </c>
      <c r="AH642" s="149">
        <v>5</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70">
        <v>136</v>
      </c>
      <c r="B643" s="171" t="s">
        <v>911</v>
      </c>
      <c r="C643" s="179" t="s">
        <v>912</v>
      </c>
      <c r="D643" s="172" t="s">
        <v>228</v>
      </c>
      <c r="E643" s="173">
        <v>253.58</v>
      </c>
      <c r="F643" s="174"/>
      <c r="G643" s="175">
        <f>ROUND(E643*F643,2)</f>
        <v>0</v>
      </c>
      <c r="H643" s="174"/>
      <c r="I643" s="175">
        <f>ROUND(E643*H643,2)</f>
        <v>0</v>
      </c>
      <c r="J643" s="174"/>
      <c r="K643" s="175">
        <f>ROUND(E643*J643,2)</f>
        <v>0</v>
      </c>
      <c r="L643" s="175">
        <v>21</v>
      </c>
      <c r="M643" s="175">
        <f>G643*(1+L643/100)</f>
        <v>0</v>
      </c>
      <c r="N643" s="173">
        <v>0</v>
      </c>
      <c r="O643" s="173">
        <f>ROUND(E643*N643,2)</f>
        <v>0</v>
      </c>
      <c r="P643" s="173">
        <v>0</v>
      </c>
      <c r="Q643" s="173">
        <f>ROUND(E643*P643,2)</f>
        <v>0</v>
      </c>
      <c r="R643" s="175" t="s">
        <v>309</v>
      </c>
      <c r="S643" s="175" t="s">
        <v>207</v>
      </c>
      <c r="T643" s="176" t="s">
        <v>207</v>
      </c>
      <c r="U643" s="160">
        <v>2.375E-2</v>
      </c>
      <c r="V643" s="160">
        <f>ROUND(E643*U643,2)</f>
        <v>6.02</v>
      </c>
      <c r="W643" s="160"/>
      <c r="X643" s="160" t="s">
        <v>230</v>
      </c>
      <c r="Y643" s="160" t="s">
        <v>198</v>
      </c>
      <c r="Z643" s="149"/>
      <c r="AA643" s="149"/>
      <c r="AB643" s="149"/>
      <c r="AC643" s="149"/>
      <c r="AD643" s="149"/>
      <c r="AE643" s="149"/>
      <c r="AF643" s="149"/>
      <c r="AG643" s="149" t="s">
        <v>231</v>
      </c>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2" x14ac:dyDescent="0.2">
      <c r="A644" s="156"/>
      <c r="B644" s="157"/>
      <c r="C644" s="192" t="s">
        <v>913</v>
      </c>
      <c r="D644" s="183"/>
      <c r="E644" s="184">
        <v>19.5</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233</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92" t="s">
        <v>914</v>
      </c>
      <c r="D645" s="183"/>
      <c r="E645" s="184">
        <v>19.5</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233</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192" t="s">
        <v>915</v>
      </c>
      <c r="D646" s="183"/>
      <c r="E646" s="184">
        <v>19.5</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233</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192" t="s">
        <v>916</v>
      </c>
      <c r="D647" s="183"/>
      <c r="E647" s="184">
        <v>19.5</v>
      </c>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233</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192" t="s">
        <v>917</v>
      </c>
      <c r="D648" s="183"/>
      <c r="E648" s="184">
        <v>13</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233</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192" t="s">
        <v>918</v>
      </c>
      <c r="D649" s="183"/>
      <c r="E649" s="184">
        <v>19.5</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233</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192" t="s">
        <v>919</v>
      </c>
      <c r="D650" s="183"/>
      <c r="E650" s="184">
        <v>19.5</v>
      </c>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233</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2" t="s">
        <v>920</v>
      </c>
      <c r="D651" s="183"/>
      <c r="E651" s="184">
        <v>26</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233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x14ac:dyDescent="0.2">
      <c r="A652" s="156"/>
      <c r="B652" s="157"/>
      <c r="C652" s="192" t="s">
        <v>921</v>
      </c>
      <c r="D652" s="183"/>
      <c r="E652" s="184">
        <v>19.5</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233</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x14ac:dyDescent="0.2">
      <c r="A653" s="156"/>
      <c r="B653" s="157"/>
      <c r="C653" s="192" t="s">
        <v>922</v>
      </c>
      <c r="D653" s="183"/>
      <c r="E653" s="184">
        <v>13</v>
      </c>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233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2" t="s">
        <v>923</v>
      </c>
      <c r="D654" s="183"/>
      <c r="E654" s="184">
        <v>13</v>
      </c>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233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192" t="s">
        <v>924</v>
      </c>
      <c r="D655" s="183"/>
      <c r="E655" s="184">
        <v>29.04</v>
      </c>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233</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192" t="s">
        <v>925</v>
      </c>
      <c r="D656" s="183"/>
      <c r="E656" s="184">
        <v>18.3</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233</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192" t="s">
        <v>926</v>
      </c>
      <c r="D657" s="183"/>
      <c r="E657" s="184">
        <v>4.74</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233</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70">
        <v>137</v>
      </c>
      <c r="B658" s="171" t="s">
        <v>927</v>
      </c>
      <c r="C658" s="179" t="s">
        <v>928</v>
      </c>
      <c r="D658" s="172" t="s">
        <v>236</v>
      </c>
      <c r="E658" s="173">
        <v>116.88</v>
      </c>
      <c r="F658" s="174"/>
      <c r="G658" s="175">
        <f>ROUND(E658*F658,2)</f>
        <v>0</v>
      </c>
      <c r="H658" s="174"/>
      <c r="I658" s="175">
        <f>ROUND(E658*H658,2)</f>
        <v>0</v>
      </c>
      <c r="J658" s="174"/>
      <c r="K658" s="175">
        <f>ROUND(E658*J658,2)</f>
        <v>0</v>
      </c>
      <c r="L658" s="175">
        <v>21</v>
      </c>
      <c r="M658" s="175">
        <f>G658*(1+L658/100)</f>
        <v>0</v>
      </c>
      <c r="N658" s="173">
        <v>1.0000000000000001E-5</v>
      </c>
      <c r="O658" s="173">
        <f>ROUND(E658*N658,2)</f>
        <v>0</v>
      </c>
      <c r="P658" s="173">
        <v>0</v>
      </c>
      <c r="Q658" s="173">
        <f>ROUND(E658*P658,2)</f>
        <v>0</v>
      </c>
      <c r="R658" s="175" t="s">
        <v>309</v>
      </c>
      <c r="S658" s="175" t="s">
        <v>207</v>
      </c>
      <c r="T658" s="176" t="s">
        <v>207</v>
      </c>
      <c r="U658" s="160">
        <v>2.9000000000000001E-2</v>
      </c>
      <c r="V658" s="160">
        <f>ROUND(E658*U658,2)</f>
        <v>3.39</v>
      </c>
      <c r="W658" s="160"/>
      <c r="X658" s="160" t="s">
        <v>230</v>
      </c>
      <c r="Y658" s="160" t="s">
        <v>472</v>
      </c>
      <c r="Z658" s="149"/>
      <c r="AA658" s="149"/>
      <c r="AB658" s="149"/>
      <c r="AC658" s="149"/>
      <c r="AD658" s="149"/>
      <c r="AE658" s="149"/>
      <c r="AF658" s="149"/>
      <c r="AG658" s="149" t="s">
        <v>231</v>
      </c>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2" x14ac:dyDescent="0.2">
      <c r="A659" s="156"/>
      <c r="B659" s="157"/>
      <c r="C659" s="192" t="s">
        <v>604</v>
      </c>
      <c r="D659" s="183"/>
      <c r="E659" s="184">
        <v>59.03</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233</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192" t="s">
        <v>608</v>
      </c>
      <c r="D660" s="183"/>
      <c r="E660" s="184">
        <v>57.85</v>
      </c>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233</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x14ac:dyDescent="0.2">
      <c r="A661" s="170">
        <v>138</v>
      </c>
      <c r="B661" s="171" t="s">
        <v>320</v>
      </c>
      <c r="C661" s="179" t="s">
        <v>321</v>
      </c>
      <c r="D661" s="172" t="s">
        <v>236</v>
      </c>
      <c r="E661" s="173">
        <v>316.41000000000003</v>
      </c>
      <c r="F661" s="174"/>
      <c r="G661" s="175">
        <f>ROUND(E661*F661,2)</f>
        <v>0</v>
      </c>
      <c r="H661" s="174"/>
      <c r="I661" s="175">
        <f>ROUND(E661*H661,2)</f>
        <v>0</v>
      </c>
      <c r="J661" s="174"/>
      <c r="K661" s="175">
        <f>ROUND(E661*J661,2)</f>
        <v>0</v>
      </c>
      <c r="L661" s="175">
        <v>21</v>
      </c>
      <c r="M661" s="175">
        <f>G661*(1+L661/100)</f>
        <v>0</v>
      </c>
      <c r="N661" s="173">
        <v>3.5E-4</v>
      </c>
      <c r="O661" s="173">
        <f>ROUND(E661*N661,2)</f>
        <v>0.11</v>
      </c>
      <c r="P661" s="173">
        <v>0</v>
      </c>
      <c r="Q661" s="173">
        <f>ROUND(E661*P661,2)</f>
        <v>0</v>
      </c>
      <c r="R661" s="175" t="s">
        <v>309</v>
      </c>
      <c r="S661" s="175" t="s">
        <v>207</v>
      </c>
      <c r="T661" s="176" t="s">
        <v>207</v>
      </c>
      <c r="U661" s="160">
        <v>1.35E-2</v>
      </c>
      <c r="V661" s="160">
        <f>ROUND(E661*U661,2)</f>
        <v>4.2699999999999996</v>
      </c>
      <c r="W661" s="160"/>
      <c r="X661" s="160" t="s">
        <v>230</v>
      </c>
      <c r="Y661" s="160" t="s">
        <v>472</v>
      </c>
      <c r="Z661" s="149"/>
      <c r="AA661" s="149"/>
      <c r="AB661" s="149"/>
      <c r="AC661" s="149"/>
      <c r="AD661" s="149"/>
      <c r="AE661" s="149"/>
      <c r="AF661" s="149"/>
      <c r="AG661" s="149" t="s">
        <v>231</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x14ac:dyDescent="0.2">
      <c r="A662" s="156"/>
      <c r="B662" s="157"/>
      <c r="C662" s="192" t="s">
        <v>601</v>
      </c>
      <c r="D662" s="183"/>
      <c r="E662" s="184">
        <v>59.03</v>
      </c>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233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92" t="s">
        <v>602</v>
      </c>
      <c r="D663" s="183"/>
      <c r="E663" s="184">
        <v>59.03</v>
      </c>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233</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92" t="s">
        <v>603</v>
      </c>
      <c r="D664" s="183"/>
      <c r="E664" s="184">
        <v>59.03</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233</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192" t="s">
        <v>604</v>
      </c>
      <c r="D665" s="183"/>
      <c r="E665" s="184">
        <v>59.03</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233</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92" t="s">
        <v>605</v>
      </c>
      <c r="D666" s="183"/>
      <c r="E666" s="184">
        <v>20.2</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233</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192" t="s">
        <v>607</v>
      </c>
      <c r="D667" s="183"/>
      <c r="E667" s="184">
        <v>60.09</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233</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x14ac:dyDescent="0.2">
      <c r="A668" s="163" t="s">
        <v>190</v>
      </c>
      <c r="B668" s="164" t="s">
        <v>156</v>
      </c>
      <c r="C668" s="178" t="s">
        <v>157</v>
      </c>
      <c r="D668" s="165"/>
      <c r="E668" s="166"/>
      <c r="F668" s="167"/>
      <c r="G668" s="167">
        <f>SUMIF(AG669:AG677,"&lt;&gt;NOR",G669:G677)</f>
        <v>0</v>
      </c>
      <c r="H668" s="167"/>
      <c r="I668" s="167">
        <f>SUM(I669:I677)</f>
        <v>0</v>
      </c>
      <c r="J668" s="167"/>
      <c r="K668" s="167">
        <f>SUM(K669:K677)</f>
        <v>0</v>
      </c>
      <c r="L668" s="167"/>
      <c r="M668" s="167">
        <f>SUM(M669:M677)</f>
        <v>0</v>
      </c>
      <c r="N668" s="166"/>
      <c r="O668" s="166">
        <f>SUM(O669:O677)</f>
        <v>0</v>
      </c>
      <c r="P668" s="166"/>
      <c r="Q668" s="166">
        <f>SUM(Q669:Q677)</f>
        <v>0</v>
      </c>
      <c r="R668" s="167"/>
      <c r="S668" s="167"/>
      <c r="T668" s="168"/>
      <c r="U668" s="162"/>
      <c r="V668" s="162">
        <f>SUM(V669:V677)</f>
        <v>72.41</v>
      </c>
      <c r="W668" s="162"/>
      <c r="X668" s="162"/>
      <c r="Y668" s="162"/>
      <c r="AG668" t="s">
        <v>191</v>
      </c>
    </row>
    <row r="669" spans="1:60" ht="22.5" outlineLevel="1" x14ac:dyDescent="0.2">
      <c r="A669" s="185">
        <v>139</v>
      </c>
      <c r="B669" s="186" t="s">
        <v>929</v>
      </c>
      <c r="C669" s="193" t="s">
        <v>930</v>
      </c>
      <c r="D669" s="187" t="s">
        <v>283</v>
      </c>
      <c r="E669" s="188">
        <v>14.396929999999999</v>
      </c>
      <c r="F669" s="189"/>
      <c r="G669" s="190">
        <f>ROUND(E669*F669,2)</f>
        <v>0</v>
      </c>
      <c r="H669" s="189"/>
      <c r="I669" s="190">
        <f>ROUND(E669*H669,2)</f>
        <v>0</v>
      </c>
      <c r="J669" s="189"/>
      <c r="K669" s="190">
        <f>ROUND(E669*J669,2)</f>
        <v>0</v>
      </c>
      <c r="L669" s="190">
        <v>21</v>
      </c>
      <c r="M669" s="190">
        <f>G669*(1+L669/100)</f>
        <v>0</v>
      </c>
      <c r="N669" s="188">
        <v>0</v>
      </c>
      <c r="O669" s="188">
        <f>ROUND(E669*N669,2)</f>
        <v>0</v>
      </c>
      <c r="P669" s="188">
        <v>0</v>
      </c>
      <c r="Q669" s="188">
        <f>ROUND(E669*P669,2)</f>
        <v>0</v>
      </c>
      <c r="R669" s="190" t="s">
        <v>324</v>
      </c>
      <c r="S669" s="190" t="s">
        <v>207</v>
      </c>
      <c r="T669" s="191" t="s">
        <v>207</v>
      </c>
      <c r="U669" s="160">
        <v>2.0089999999999999</v>
      </c>
      <c r="V669" s="160">
        <f>ROUND(E669*U669,2)</f>
        <v>28.92</v>
      </c>
      <c r="W669" s="160"/>
      <c r="X669" s="160" t="s">
        <v>325</v>
      </c>
      <c r="Y669" s="160" t="s">
        <v>198</v>
      </c>
      <c r="Z669" s="149"/>
      <c r="AA669" s="149"/>
      <c r="AB669" s="149"/>
      <c r="AC669" s="149"/>
      <c r="AD669" s="149"/>
      <c r="AE669" s="149"/>
      <c r="AF669" s="149"/>
      <c r="AG669" s="149" t="s">
        <v>326</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22.5" outlineLevel="1" x14ac:dyDescent="0.2">
      <c r="A670" s="185">
        <v>140</v>
      </c>
      <c r="B670" s="186" t="s">
        <v>931</v>
      </c>
      <c r="C670" s="193" t="s">
        <v>932</v>
      </c>
      <c r="D670" s="187" t="s">
        <v>283</v>
      </c>
      <c r="E670" s="188">
        <v>14.396929999999999</v>
      </c>
      <c r="F670" s="189"/>
      <c r="G670" s="190">
        <f>ROUND(E670*F670,2)</f>
        <v>0</v>
      </c>
      <c r="H670" s="189"/>
      <c r="I670" s="190">
        <f>ROUND(E670*H670,2)</f>
        <v>0</v>
      </c>
      <c r="J670" s="189"/>
      <c r="K670" s="190">
        <f>ROUND(E670*J670,2)</f>
        <v>0</v>
      </c>
      <c r="L670" s="190">
        <v>21</v>
      </c>
      <c r="M670" s="190">
        <f>G670*(1+L670/100)</f>
        <v>0</v>
      </c>
      <c r="N670" s="188">
        <v>0</v>
      </c>
      <c r="O670" s="188">
        <f>ROUND(E670*N670,2)</f>
        <v>0</v>
      </c>
      <c r="P670" s="188">
        <v>0</v>
      </c>
      <c r="Q670" s="188">
        <f>ROUND(E670*P670,2)</f>
        <v>0</v>
      </c>
      <c r="R670" s="190" t="s">
        <v>324</v>
      </c>
      <c r="S670" s="190" t="s">
        <v>207</v>
      </c>
      <c r="T670" s="191" t="s">
        <v>207</v>
      </c>
      <c r="U670" s="160">
        <v>0.95899999999999996</v>
      </c>
      <c r="V670" s="160">
        <f>ROUND(E670*U670,2)</f>
        <v>13.81</v>
      </c>
      <c r="W670" s="160"/>
      <c r="X670" s="160" t="s">
        <v>325</v>
      </c>
      <c r="Y670" s="160" t="s">
        <v>198</v>
      </c>
      <c r="Z670" s="149"/>
      <c r="AA670" s="149"/>
      <c r="AB670" s="149"/>
      <c r="AC670" s="149"/>
      <c r="AD670" s="149"/>
      <c r="AE670" s="149"/>
      <c r="AF670" s="149"/>
      <c r="AG670" s="149" t="s">
        <v>933</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70">
        <v>141</v>
      </c>
      <c r="B671" s="171" t="s">
        <v>322</v>
      </c>
      <c r="C671" s="179" t="s">
        <v>323</v>
      </c>
      <c r="D671" s="172" t="s">
        <v>283</v>
      </c>
      <c r="E671" s="173">
        <v>14.396929999999999</v>
      </c>
      <c r="F671" s="174"/>
      <c r="G671" s="175">
        <f>ROUND(E671*F671,2)</f>
        <v>0</v>
      </c>
      <c r="H671" s="174"/>
      <c r="I671" s="175">
        <f>ROUND(E671*H671,2)</f>
        <v>0</v>
      </c>
      <c r="J671" s="174"/>
      <c r="K671" s="175">
        <f>ROUND(E671*J671,2)</f>
        <v>0</v>
      </c>
      <c r="L671" s="175">
        <v>21</v>
      </c>
      <c r="M671" s="175">
        <f>G671*(1+L671/100)</f>
        <v>0</v>
      </c>
      <c r="N671" s="173">
        <v>0</v>
      </c>
      <c r="O671" s="173">
        <f>ROUND(E671*N671,2)</f>
        <v>0</v>
      </c>
      <c r="P671" s="173">
        <v>0</v>
      </c>
      <c r="Q671" s="173">
        <f>ROUND(E671*P671,2)</f>
        <v>0</v>
      </c>
      <c r="R671" s="175" t="s">
        <v>324</v>
      </c>
      <c r="S671" s="175" t="s">
        <v>207</v>
      </c>
      <c r="T671" s="176" t="s">
        <v>207</v>
      </c>
      <c r="U671" s="160">
        <v>0.49</v>
      </c>
      <c r="V671" s="160">
        <f>ROUND(E671*U671,2)</f>
        <v>7.05</v>
      </c>
      <c r="W671" s="160"/>
      <c r="X671" s="160" t="s">
        <v>325</v>
      </c>
      <c r="Y671" s="160" t="s">
        <v>198</v>
      </c>
      <c r="Z671" s="149"/>
      <c r="AA671" s="149"/>
      <c r="AB671" s="149"/>
      <c r="AC671" s="149"/>
      <c r="AD671" s="149"/>
      <c r="AE671" s="149"/>
      <c r="AF671" s="149"/>
      <c r="AG671" s="149" t="s">
        <v>326</v>
      </c>
      <c r="AH671" s="149"/>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2" x14ac:dyDescent="0.2">
      <c r="A672" s="156"/>
      <c r="B672" s="157"/>
      <c r="C672" s="253" t="s">
        <v>327</v>
      </c>
      <c r="D672" s="254"/>
      <c r="E672" s="254"/>
      <c r="F672" s="254"/>
      <c r="G672" s="254"/>
      <c r="H672" s="160"/>
      <c r="I672" s="160"/>
      <c r="J672" s="160"/>
      <c r="K672" s="160"/>
      <c r="L672" s="160"/>
      <c r="M672" s="160"/>
      <c r="N672" s="159"/>
      <c r="O672" s="159"/>
      <c r="P672" s="159"/>
      <c r="Q672" s="159"/>
      <c r="R672" s="160"/>
      <c r="S672" s="160"/>
      <c r="T672" s="160"/>
      <c r="U672" s="160"/>
      <c r="V672" s="160"/>
      <c r="W672" s="160"/>
      <c r="X672" s="160"/>
      <c r="Y672" s="160"/>
      <c r="Z672" s="149"/>
      <c r="AA672" s="149"/>
      <c r="AB672" s="149"/>
      <c r="AC672" s="149"/>
      <c r="AD672" s="149"/>
      <c r="AE672" s="149"/>
      <c r="AF672" s="149"/>
      <c r="AG672" s="149" t="s">
        <v>201</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85">
        <v>142</v>
      </c>
      <c r="B673" s="186" t="s">
        <v>328</v>
      </c>
      <c r="C673" s="193" t="s">
        <v>329</v>
      </c>
      <c r="D673" s="187" t="s">
        <v>283</v>
      </c>
      <c r="E673" s="188">
        <v>129.57235</v>
      </c>
      <c r="F673" s="189"/>
      <c r="G673" s="190">
        <f>ROUND(E673*F673,2)</f>
        <v>0</v>
      </c>
      <c r="H673" s="189"/>
      <c r="I673" s="190">
        <f>ROUND(E673*H673,2)</f>
        <v>0</v>
      </c>
      <c r="J673" s="189"/>
      <c r="K673" s="190">
        <f>ROUND(E673*J673,2)</f>
        <v>0</v>
      </c>
      <c r="L673" s="190">
        <v>21</v>
      </c>
      <c r="M673" s="190">
        <f>G673*(1+L673/100)</f>
        <v>0</v>
      </c>
      <c r="N673" s="188">
        <v>0</v>
      </c>
      <c r="O673" s="188">
        <f>ROUND(E673*N673,2)</f>
        <v>0</v>
      </c>
      <c r="P673" s="188">
        <v>0</v>
      </c>
      <c r="Q673" s="188">
        <f>ROUND(E673*P673,2)</f>
        <v>0</v>
      </c>
      <c r="R673" s="190" t="s">
        <v>324</v>
      </c>
      <c r="S673" s="190" t="s">
        <v>207</v>
      </c>
      <c r="T673" s="191" t="s">
        <v>207</v>
      </c>
      <c r="U673" s="160">
        <v>0</v>
      </c>
      <c r="V673" s="160">
        <f>ROUND(E673*U673,2)</f>
        <v>0</v>
      </c>
      <c r="W673" s="160"/>
      <c r="X673" s="160" t="s">
        <v>325</v>
      </c>
      <c r="Y673" s="160" t="s">
        <v>198</v>
      </c>
      <c r="Z673" s="149"/>
      <c r="AA673" s="149"/>
      <c r="AB673" s="149"/>
      <c r="AC673" s="149"/>
      <c r="AD673" s="149"/>
      <c r="AE673" s="149"/>
      <c r="AF673" s="149"/>
      <c r="AG673" s="149" t="s">
        <v>326</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x14ac:dyDescent="0.2">
      <c r="A674" s="185">
        <v>143</v>
      </c>
      <c r="B674" s="186" t="s">
        <v>330</v>
      </c>
      <c r="C674" s="193" t="s">
        <v>331</v>
      </c>
      <c r="D674" s="187" t="s">
        <v>283</v>
      </c>
      <c r="E674" s="188">
        <v>14.396929999999999</v>
      </c>
      <c r="F674" s="189"/>
      <c r="G674" s="190">
        <f>ROUND(E674*F674,2)</f>
        <v>0</v>
      </c>
      <c r="H674" s="189"/>
      <c r="I674" s="190">
        <f>ROUND(E674*H674,2)</f>
        <v>0</v>
      </c>
      <c r="J674" s="189"/>
      <c r="K674" s="190">
        <f>ROUND(E674*J674,2)</f>
        <v>0</v>
      </c>
      <c r="L674" s="190">
        <v>21</v>
      </c>
      <c r="M674" s="190">
        <f>G674*(1+L674/100)</f>
        <v>0</v>
      </c>
      <c r="N674" s="188">
        <v>0</v>
      </c>
      <c r="O674" s="188">
        <f>ROUND(E674*N674,2)</f>
        <v>0</v>
      </c>
      <c r="P674" s="188">
        <v>0</v>
      </c>
      <c r="Q674" s="188">
        <f>ROUND(E674*P674,2)</f>
        <v>0</v>
      </c>
      <c r="R674" s="190" t="s">
        <v>324</v>
      </c>
      <c r="S674" s="190" t="s">
        <v>207</v>
      </c>
      <c r="T674" s="191" t="s">
        <v>207</v>
      </c>
      <c r="U674" s="160">
        <v>0.94199999999999995</v>
      </c>
      <c r="V674" s="160">
        <f>ROUND(E674*U674,2)</f>
        <v>13.56</v>
      </c>
      <c r="W674" s="160"/>
      <c r="X674" s="160" t="s">
        <v>325</v>
      </c>
      <c r="Y674" s="160" t="s">
        <v>198</v>
      </c>
      <c r="Z674" s="149"/>
      <c r="AA674" s="149"/>
      <c r="AB674" s="149"/>
      <c r="AC674" s="149"/>
      <c r="AD674" s="149"/>
      <c r="AE674" s="149"/>
      <c r="AF674" s="149"/>
      <c r="AG674" s="149" t="s">
        <v>326</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ht="22.5" outlineLevel="1" x14ac:dyDescent="0.2">
      <c r="A675" s="185">
        <v>144</v>
      </c>
      <c r="B675" s="186" t="s">
        <v>332</v>
      </c>
      <c r="C675" s="193" t="s">
        <v>333</v>
      </c>
      <c r="D675" s="187" t="s">
        <v>283</v>
      </c>
      <c r="E675" s="188">
        <v>86.381569999999996</v>
      </c>
      <c r="F675" s="189"/>
      <c r="G675" s="190">
        <f>ROUND(E675*F675,2)</f>
        <v>0</v>
      </c>
      <c r="H675" s="189"/>
      <c r="I675" s="190">
        <f>ROUND(E675*H675,2)</f>
        <v>0</v>
      </c>
      <c r="J675" s="189"/>
      <c r="K675" s="190">
        <f>ROUND(E675*J675,2)</f>
        <v>0</v>
      </c>
      <c r="L675" s="190">
        <v>21</v>
      </c>
      <c r="M675" s="190">
        <f>G675*(1+L675/100)</f>
        <v>0</v>
      </c>
      <c r="N675" s="188">
        <v>0</v>
      </c>
      <c r="O675" s="188">
        <f>ROUND(E675*N675,2)</f>
        <v>0</v>
      </c>
      <c r="P675" s="188">
        <v>0</v>
      </c>
      <c r="Q675" s="188">
        <f>ROUND(E675*P675,2)</f>
        <v>0</v>
      </c>
      <c r="R675" s="190" t="s">
        <v>324</v>
      </c>
      <c r="S675" s="190" t="s">
        <v>207</v>
      </c>
      <c r="T675" s="191" t="s">
        <v>207</v>
      </c>
      <c r="U675" s="160">
        <v>0.105</v>
      </c>
      <c r="V675" s="160">
        <f>ROUND(E675*U675,2)</f>
        <v>9.07</v>
      </c>
      <c r="W675" s="160"/>
      <c r="X675" s="160" t="s">
        <v>325</v>
      </c>
      <c r="Y675" s="160" t="s">
        <v>198</v>
      </c>
      <c r="Z675" s="149"/>
      <c r="AA675" s="149"/>
      <c r="AB675" s="149"/>
      <c r="AC675" s="149"/>
      <c r="AD675" s="149"/>
      <c r="AE675" s="149"/>
      <c r="AF675" s="149"/>
      <c r="AG675" s="149" t="s">
        <v>326</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
      <c r="A676" s="170">
        <v>145</v>
      </c>
      <c r="B676" s="171" t="s">
        <v>334</v>
      </c>
      <c r="C676" s="179" t="s">
        <v>335</v>
      </c>
      <c r="D676" s="172" t="s">
        <v>283</v>
      </c>
      <c r="E676" s="173">
        <v>14.396929999999999</v>
      </c>
      <c r="F676" s="174"/>
      <c r="G676" s="175">
        <f>ROUND(E676*F676,2)</f>
        <v>0</v>
      </c>
      <c r="H676" s="174"/>
      <c r="I676" s="175">
        <f>ROUND(E676*H676,2)</f>
        <v>0</v>
      </c>
      <c r="J676" s="174"/>
      <c r="K676" s="175">
        <f>ROUND(E676*J676,2)</f>
        <v>0</v>
      </c>
      <c r="L676" s="175">
        <v>21</v>
      </c>
      <c r="M676" s="175">
        <f>G676*(1+L676/100)</f>
        <v>0</v>
      </c>
      <c r="N676" s="173">
        <v>0</v>
      </c>
      <c r="O676" s="173">
        <f>ROUND(E676*N676,2)</f>
        <v>0</v>
      </c>
      <c r="P676" s="173">
        <v>0</v>
      </c>
      <c r="Q676" s="173">
        <f>ROUND(E676*P676,2)</f>
        <v>0</v>
      </c>
      <c r="R676" s="175" t="s">
        <v>324</v>
      </c>
      <c r="S676" s="175" t="s">
        <v>207</v>
      </c>
      <c r="T676" s="176" t="s">
        <v>196</v>
      </c>
      <c r="U676" s="160">
        <v>0</v>
      </c>
      <c r="V676" s="160">
        <f>ROUND(E676*U676,2)</f>
        <v>0</v>
      </c>
      <c r="W676" s="160"/>
      <c r="X676" s="160" t="s">
        <v>325</v>
      </c>
      <c r="Y676" s="160" t="s">
        <v>198</v>
      </c>
      <c r="Z676" s="149"/>
      <c r="AA676" s="149"/>
      <c r="AB676" s="149"/>
      <c r="AC676" s="149"/>
      <c r="AD676" s="149"/>
      <c r="AE676" s="149"/>
      <c r="AF676" s="149"/>
      <c r="AG676" s="149" t="s">
        <v>326</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2" x14ac:dyDescent="0.2">
      <c r="A677" s="156"/>
      <c r="B677" s="157"/>
      <c r="C677" s="253" t="s">
        <v>336</v>
      </c>
      <c r="D677" s="254"/>
      <c r="E677" s="254"/>
      <c r="F677" s="254"/>
      <c r="G677" s="254"/>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201</v>
      </c>
      <c r="AH677" s="149"/>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x14ac:dyDescent="0.2">
      <c r="A678" s="3"/>
      <c r="B678" s="4"/>
      <c r="C678" s="180"/>
      <c r="D678" s="6"/>
      <c r="E678" s="3"/>
      <c r="F678" s="3"/>
      <c r="G678" s="3"/>
      <c r="H678" s="3"/>
      <c r="I678" s="3"/>
      <c r="J678" s="3"/>
      <c r="K678" s="3"/>
      <c r="L678" s="3"/>
      <c r="M678" s="3"/>
      <c r="N678" s="3"/>
      <c r="O678" s="3"/>
      <c r="P678" s="3"/>
      <c r="Q678" s="3"/>
      <c r="R678" s="3"/>
      <c r="S678" s="3"/>
      <c r="T678" s="3"/>
      <c r="U678" s="3"/>
      <c r="V678" s="3"/>
      <c r="W678" s="3"/>
      <c r="X678" s="3"/>
      <c r="Y678" s="3"/>
      <c r="AE678">
        <v>12</v>
      </c>
      <c r="AF678">
        <v>21</v>
      </c>
      <c r="AG678" t="s">
        <v>176</v>
      </c>
    </row>
    <row r="679" spans="1:60" x14ac:dyDescent="0.2">
      <c r="A679" s="152"/>
      <c r="B679" s="153" t="s">
        <v>29</v>
      </c>
      <c r="C679" s="181"/>
      <c r="D679" s="154"/>
      <c r="E679" s="155"/>
      <c r="F679" s="155"/>
      <c r="G679" s="169">
        <f>G8+G27+G41+G66+G75+G168+G199+G214+G257+G323+G328+G338+G351+G364+G423+G425+G518+G546+G578+G605+G668</f>
        <v>0</v>
      </c>
      <c r="H679" s="3"/>
      <c r="I679" s="3"/>
      <c r="J679" s="3"/>
      <c r="K679" s="3"/>
      <c r="L679" s="3"/>
      <c r="M679" s="3"/>
      <c r="N679" s="3"/>
      <c r="O679" s="3"/>
      <c r="P679" s="3"/>
      <c r="Q679" s="3"/>
      <c r="R679" s="3"/>
      <c r="S679" s="3"/>
      <c r="T679" s="3"/>
      <c r="U679" s="3"/>
      <c r="V679" s="3"/>
      <c r="W679" s="3"/>
      <c r="X679" s="3"/>
      <c r="Y679" s="3"/>
      <c r="AE679">
        <f>SUMIF(L7:L677,AE678,G7:G677)</f>
        <v>0</v>
      </c>
      <c r="AF679">
        <f>SUMIF(L7:L677,AF678,G7:G677)</f>
        <v>0</v>
      </c>
      <c r="AG679" t="s">
        <v>223</v>
      </c>
    </row>
    <row r="680" spans="1:60" x14ac:dyDescent="0.2">
      <c r="A680" s="264" t="s">
        <v>337</v>
      </c>
      <c r="B680" s="264"/>
      <c r="C680" s="180"/>
      <c r="D680" s="6"/>
      <c r="E680" s="3"/>
      <c r="F680" s="3"/>
      <c r="G680" s="3"/>
      <c r="H680" s="3"/>
      <c r="I680" s="3"/>
      <c r="J680" s="3"/>
      <c r="K680" s="3"/>
      <c r="L680" s="3"/>
      <c r="M680" s="3"/>
      <c r="N680" s="3"/>
      <c r="O680" s="3"/>
      <c r="P680" s="3"/>
      <c r="Q680" s="3"/>
      <c r="R680" s="3"/>
      <c r="S680" s="3"/>
      <c r="T680" s="3"/>
      <c r="U680" s="3"/>
      <c r="V680" s="3"/>
      <c r="W680" s="3"/>
      <c r="X680" s="3"/>
      <c r="Y680" s="3"/>
    </row>
    <row r="681" spans="1:60" x14ac:dyDescent="0.2">
      <c r="A681" s="3"/>
      <c r="B681" s="4" t="s">
        <v>338</v>
      </c>
      <c r="C681" s="180" t="s">
        <v>339</v>
      </c>
      <c r="D681" s="6"/>
      <c r="E681" s="3"/>
      <c r="F681" s="3"/>
      <c r="G681" s="3"/>
      <c r="H681" s="3"/>
      <c r="I681" s="3"/>
      <c r="J681" s="3"/>
      <c r="K681" s="3"/>
      <c r="L681" s="3"/>
      <c r="M681" s="3"/>
      <c r="N681" s="3"/>
      <c r="O681" s="3"/>
      <c r="P681" s="3"/>
      <c r="Q681" s="3"/>
      <c r="R681" s="3"/>
      <c r="S681" s="3"/>
      <c r="T681" s="3"/>
      <c r="U681" s="3"/>
      <c r="V681" s="3"/>
      <c r="W681" s="3"/>
      <c r="X681" s="3"/>
      <c r="Y681" s="3"/>
      <c r="AG681" t="s">
        <v>340</v>
      </c>
    </row>
    <row r="682" spans="1:60" x14ac:dyDescent="0.2">
      <c r="A682" s="3"/>
      <c r="B682" s="4" t="s">
        <v>341</v>
      </c>
      <c r="C682" s="180" t="s">
        <v>342</v>
      </c>
      <c r="D682" s="6"/>
      <c r="E682" s="3"/>
      <c r="F682" s="3"/>
      <c r="G682" s="3"/>
      <c r="H682" s="3"/>
      <c r="I682" s="3"/>
      <c r="J682" s="3"/>
      <c r="K682" s="3"/>
      <c r="L682" s="3"/>
      <c r="M682" s="3"/>
      <c r="N682" s="3"/>
      <c r="O682" s="3"/>
      <c r="P682" s="3"/>
      <c r="Q682" s="3"/>
      <c r="R682" s="3"/>
      <c r="S682" s="3"/>
      <c r="T682" s="3"/>
      <c r="U682" s="3"/>
      <c r="V682" s="3"/>
      <c r="W682" s="3"/>
      <c r="X682" s="3"/>
      <c r="Y682" s="3"/>
      <c r="AG682" t="s">
        <v>343</v>
      </c>
    </row>
    <row r="683" spans="1:60" x14ac:dyDescent="0.2">
      <c r="A683" s="3"/>
      <c r="B683" s="4"/>
      <c r="C683" s="180" t="s">
        <v>344</v>
      </c>
      <c r="D683" s="6"/>
      <c r="E683" s="3"/>
      <c r="F683" s="3"/>
      <c r="G683" s="3"/>
      <c r="H683" s="3"/>
      <c r="I683" s="3"/>
      <c r="J683" s="3"/>
      <c r="K683" s="3"/>
      <c r="L683" s="3"/>
      <c r="M683" s="3"/>
      <c r="N683" s="3"/>
      <c r="O683" s="3"/>
      <c r="P683" s="3"/>
      <c r="Q683" s="3"/>
      <c r="R683" s="3"/>
      <c r="S683" s="3"/>
      <c r="T683" s="3"/>
      <c r="U683" s="3"/>
      <c r="V683" s="3"/>
      <c r="W683" s="3"/>
      <c r="X683" s="3"/>
      <c r="Y683" s="3"/>
      <c r="AG683" t="s">
        <v>345</v>
      </c>
    </row>
    <row r="684" spans="1:60" x14ac:dyDescent="0.2">
      <c r="A684" s="3"/>
      <c r="B684" s="4"/>
      <c r="C684" s="180"/>
      <c r="D684" s="6"/>
      <c r="E684" s="3"/>
      <c r="F684" s="3"/>
      <c r="G684" s="3"/>
      <c r="H684" s="3"/>
      <c r="I684" s="3"/>
      <c r="J684" s="3"/>
      <c r="K684" s="3"/>
      <c r="L684" s="3"/>
      <c r="M684" s="3"/>
      <c r="N684" s="3"/>
      <c r="O684" s="3"/>
      <c r="P684" s="3"/>
      <c r="Q684" s="3"/>
      <c r="R684" s="3"/>
      <c r="S684" s="3"/>
      <c r="T684" s="3"/>
      <c r="U684" s="3"/>
      <c r="V684" s="3"/>
      <c r="W684" s="3"/>
      <c r="X684" s="3"/>
      <c r="Y684" s="3"/>
    </row>
    <row r="685" spans="1:60" x14ac:dyDescent="0.2">
      <c r="C685" s="182"/>
      <c r="D685" s="10"/>
      <c r="AG685" t="s">
        <v>224</v>
      </c>
    </row>
    <row r="686" spans="1:60" x14ac:dyDescent="0.2">
      <c r="D686" s="10"/>
    </row>
    <row r="687" spans="1:60" x14ac:dyDescent="0.2">
      <c r="D687" s="10"/>
    </row>
    <row r="688" spans="1:60"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eK8Vzf+9Imunno8Iy391nOOuZzdWgLEqokBOMbe7juGhV4PShUoY93oSbM5PrYttlEC9HBOd5gB/hh7wce4eg==" saltValue="wkA2DEab3h7Y5oXFqTTwSA==" spinCount="100000" sheet="1" formatRows="0"/>
  <mergeCells count="60">
    <mergeCell ref="A680:B680"/>
    <mergeCell ref="C10:G10"/>
    <mergeCell ref="C14:G14"/>
    <mergeCell ref="C15:G15"/>
    <mergeCell ref="C16:G16"/>
    <mergeCell ref="C19:G19"/>
    <mergeCell ref="C54:G54"/>
    <mergeCell ref="A1:G1"/>
    <mergeCell ref="C2:G2"/>
    <mergeCell ref="C3:G3"/>
    <mergeCell ref="C4:G4"/>
    <mergeCell ref="C29:G29"/>
    <mergeCell ref="C32:G32"/>
    <mergeCell ref="C35:G35"/>
    <mergeCell ref="C38:G38"/>
    <mergeCell ref="C43:G43"/>
    <mergeCell ref="C133:G133"/>
    <mergeCell ref="C55:G55"/>
    <mergeCell ref="C56:G56"/>
    <mergeCell ref="C57:G57"/>
    <mergeCell ref="C68:G68"/>
    <mergeCell ref="C71:G71"/>
    <mergeCell ref="C77:G77"/>
    <mergeCell ref="C78:G78"/>
    <mergeCell ref="C89:G89"/>
    <mergeCell ref="C105:G105"/>
    <mergeCell ref="C108:G108"/>
    <mergeCell ref="C121:G121"/>
    <mergeCell ref="C313:G313"/>
    <mergeCell ref="C152:G152"/>
    <mergeCell ref="C164:G164"/>
    <mergeCell ref="C170:G170"/>
    <mergeCell ref="C171:G171"/>
    <mergeCell ref="C177:G177"/>
    <mergeCell ref="C182:G182"/>
    <mergeCell ref="C267:G267"/>
    <mergeCell ref="C273:G273"/>
    <mergeCell ref="C276:G276"/>
    <mergeCell ref="C279:G279"/>
    <mergeCell ref="C290:G290"/>
    <mergeCell ref="C515:G515"/>
    <mergeCell ref="C325:G325"/>
    <mergeCell ref="C327:G327"/>
    <mergeCell ref="C330:G330"/>
    <mergeCell ref="C331:G331"/>
    <mergeCell ref="C337:G337"/>
    <mergeCell ref="C385:G385"/>
    <mergeCell ref="C390:G390"/>
    <mergeCell ref="C420:G420"/>
    <mergeCell ref="C422:G422"/>
    <mergeCell ref="C427:G427"/>
    <mergeCell ref="C465:G465"/>
    <mergeCell ref="C672:G672"/>
    <mergeCell ref="C677:G677"/>
    <mergeCell ref="C517:G517"/>
    <mergeCell ref="C543:G543"/>
    <mergeCell ref="C545:G545"/>
    <mergeCell ref="C550:G550"/>
    <mergeCell ref="C575:G575"/>
    <mergeCell ref="C577:G57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5055-B69E-4DF0-AAA5-F41E1B28C59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63</v>
      </c>
      <c r="C4" s="259" t="s">
        <v>64</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100</v>
      </c>
      <c r="C8" s="178" t="s">
        <v>101</v>
      </c>
      <c r="D8" s="165"/>
      <c r="E8" s="166"/>
      <c r="F8" s="167"/>
      <c r="G8" s="167">
        <f>SUMIF(AG9:AG15,"&lt;&gt;NOR",G9:G15)</f>
        <v>0</v>
      </c>
      <c r="H8" s="167"/>
      <c r="I8" s="167">
        <f>SUM(I9:I15)</f>
        <v>0</v>
      </c>
      <c r="J8" s="167"/>
      <c r="K8" s="167">
        <f>SUM(K9:K15)</f>
        <v>0</v>
      </c>
      <c r="L8" s="167"/>
      <c r="M8" s="167">
        <f>SUM(M9:M15)</f>
        <v>0</v>
      </c>
      <c r="N8" s="166"/>
      <c r="O8" s="166">
        <f>SUM(O9:O15)</f>
        <v>0.02</v>
      </c>
      <c r="P8" s="166"/>
      <c r="Q8" s="166">
        <f>SUM(Q9:Q15)</f>
        <v>0</v>
      </c>
      <c r="R8" s="167"/>
      <c r="S8" s="167"/>
      <c r="T8" s="168"/>
      <c r="U8" s="162"/>
      <c r="V8" s="162">
        <f>SUM(V9:V15)</f>
        <v>1.64</v>
      </c>
      <c r="W8" s="162"/>
      <c r="X8" s="162"/>
      <c r="Y8" s="162"/>
      <c r="AG8" t="s">
        <v>191</v>
      </c>
    </row>
    <row r="9" spans="1:60" ht="22.5" outlineLevel="1" x14ac:dyDescent="0.2">
      <c r="A9" s="170">
        <v>1</v>
      </c>
      <c r="B9" s="171" t="s">
        <v>226</v>
      </c>
      <c r="C9" s="179" t="s">
        <v>227</v>
      </c>
      <c r="D9" s="172" t="s">
        <v>228</v>
      </c>
      <c r="E9" s="173">
        <v>9.1</v>
      </c>
      <c r="F9" s="174"/>
      <c r="G9" s="175">
        <f>ROUND(E9*F9,2)</f>
        <v>0</v>
      </c>
      <c r="H9" s="174"/>
      <c r="I9" s="175">
        <f>ROUND(E9*H9,2)</f>
        <v>0</v>
      </c>
      <c r="J9" s="174"/>
      <c r="K9" s="175">
        <f>ROUND(E9*J9,2)</f>
        <v>0</v>
      </c>
      <c r="L9" s="175">
        <v>21</v>
      </c>
      <c r="M9" s="175">
        <f>G9*(1+L9/100)</f>
        <v>0</v>
      </c>
      <c r="N9" s="173">
        <v>1.3999999999999999E-4</v>
      </c>
      <c r="O9" s="173">
        <f>ROUND(E9*N9,2)</f>
        <v>0</v>
      </c>
      <c r="P9" s="173">
        <v>0</v>
      </c>
      <c r="Q9" s="173">
        <f>ROUND(E9*P9,2)</f>
        <v>0</v>
      </c>
      <c r="R9" s="175" t="s">
        <v>229</v>
      </c>
      <c r="S9" s="175" t="s">
        <v>207</v>
      </c>
      <c r="T9" s="176" t="s">
        <v>207</v>
      </c>
      <c r="U9" s="160">
        <v>0.05</v>
      </c>
      <c r="V9" s="160">
        <f>ROUND(E9*U9,2)</f>
        <v>0.46</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2" t="s">
        <v>935</v>
      </c>
      <c r="D10" s="183"/>
      <c r="E10" s="184">
        <v>9.1</v>
      </c>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233</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0">
        <v>2</v>
      </c>
      <c r="B11" s="171" t="s">
        <v>936</v>
      </c>
      <c r="C11" s="179" t="s">
        <v>937</v>
      </c>
      <c r="D11" s="172" t="s">
        <v>228</v>
      </c>
      <c r="E11" s="173">
        <v>2.8</v>
      </c>
      <c r="F11" s="174"/>
      <c r="G11" s="175">
        <f>ROUND(E11*F11,2)</f>
        <v>0</v>
      </c>
      <c r="H11" s="174"/>
      <c r="I11" s="175">
        <f>ROUND(E11*H11,2)</f>
        <v>0</v>
      </c>
      <c r="J11" s="174"/>
      <c r="K11" s="175">
        <f>ROUND(E11*J11,2)</f>
        <v>0</v>
      </c>
      <c r="L11" s="175">
        <v>21</v>
      </c>
      <c r="M11" s="175">
        <f>G11*(1+L11/100)</f>
        <v>0</v>
      </c>
      <c r="N11" s="173">
        <v>5.8300000000000001E-3</v>
      </c>
      <c r="O11" s="173">
        <f>ROUND(E11*N11,2)</f>
        <v>0.02</v>
      </c>
      <c r="P11" s="173">
        <v>0</v>
      </c>
      <c r="Q11" s="173">
        <f>ROUND(E11*P11,2)</f>
        <v>0</v>
      </c>
      <c r="R11" s="175" t="s">
        <v>229</v>
      </c>
      <c r="S11" s="175" t="s">
        <v>207</v>
      </c>
      <c r="T11" s="176" t="s">
        <v>207</v>
      </c>
      <c r="U11" s="160">
        <v>0.42</v>
      </c>
      <c r="V11" s="160">
        <f>ROUND(E11*U11,2)</f>
        <v>1.18</v>
      </c>
      <c r="W11" s="160"/>
      <c r="X11" s="160" t="s">
        <v>230</v>
      </c>
      <c r="Y11" s="160" t="s">
        <v>198</v>
      </c>
      <c r="Z11" s="149"/>
      <c r="AA11" s="149"/>
      <c r="AB11" s="149"/>
      <c r="AC11" s="149"/>
      <c r="AD11" s="149"/>
      <c r="AE11" s="149"/>
      <c r="AF11" s="149"/>
      <c r="AG11" s="149" t="s">
        <v>231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53" t="s">
        <v>979</v>
      </c>
      <c r="D12" s="254"/>
      <c r="E12" s="254"/>
      <c r="F12" s="254"/>
      <c r="G12" s="254"/>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201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265" t="s">
        <v>938</v>
      </c>
      <c r="D13" s="266"/>
      <c r="E13" s="266"/>
      <c r="F13" s="266"/>
      <c r="G13" s="266"/>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201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265" t="s">
        <v>939</v>
      </c>
      <c r="D14" s="266"/>
      <c r="E14" s="266"/>
      <c r="F14" s="266"/>
      <c r="G14" s="266"/>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201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265" t="s">
        <v>475</v>
      </c>
      <c r="D15" s="266"/>
      <c r="E15" s="266"/>
      <c r="F15" s="266"/>
      <c r="G15" s="266"/>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201</v>
      </c>
      <c r="AH15" s="149"/>
      <c r="AI15" s="149"/>
      <c r="AJ15" s="149"/>
      <c r="AK15" s="149"/>
      <c r="AL15" s="149"/>
      <c r="AM15" s="149"/>
      <c r="AN15" s="149"/>
      <c r="AO15" s="149"/>
      <c r="AP15" s="149"/>
      <c r="AQ15" s="149"/>
      <c r="AR15" s="149"/>
      <c r="AS15" s="149"/>
      <c r="AT15" s="149"/>
      <c r="AU15" s="149"/>
      <c r="AV15" s="149"/>
      <c r="AW15" s="149"/>
      <c r="AX15" s="149"/>
      <c r="AY15" s="149"/>
      <c r="AZ15" s="149"/>
      <c r="BA15" s="177" t="str">
        <f>C15</f>
        <v>- standardního tmelení Q2, to je: základní tmelení Q1+ dodatečné tmelení (tmelení najemno) a případné přebroušení.</v>
      </c>
      <c r="BB15" s="149"/>
      <c r="BC15" s="149"/>
      <c r="BD15" s="149"/>
      <c r="BE15" s="149"/>
      <c r="BF15" s="149"/>
      <c r="BG15" s="149"/>
      <c r="BH15" s="149"/>
    </row>
    <row r="16" spans="1:60" x14ac:dyDescent="0.2">
      <c r="A16" s="163" t="s">
        <v>190</v>
      </c>
      <c r="B16" s="164" t="s">
        <v>102</v>
      </c>
      <c r="C16" s="178" t="s">
        <v>103</v>
      </c>
      <c r="D16" s="165"/>
      <c r="E16" s="166"/>
      <c r="F16" s="167"/>
      <c r="G16" s="167">
        <f>SUMIF(AG17:AG20,"&lt;&gt;NOR",G17:G20)</f>
        <v>0</v>
      </c>
      <c r="H16" s="167"/>
      <c r="I16" s="167">
        <f>SUM(I17:I20)</f>
        <v>0</v>
      </c>
      <c r="J16" s="167"/>
      <c r="K16" s="167">
        <f>SUM(K17:K20)</f>
        <v>0</v>
      </c>
      <c r="L16" s="167"/>
      <c r="M16" s="167">
        <f>SUM(M17:M20)</f>
        <v>0</v>
      </c>
      <c r="N16" s="166"/>
      <c r="O16" s="166">
        <f>SUM(O17:O20)</f>
        <v>0.01</v>
      </c>
      <c r="P16" s="166"/>
      <c r="Q16" s="166">
        <f>SUM(Q17:Q20)</f>
        <v>0</v>
      </c>
      <c r="R16" s="167"/>
      <c r="S16" s="167"/>
      <c r="T16" s="168"/>
      <c r="U16" s="162"/>
      <c r="V16" s="162">
        <f>SUM(V17:V20)</f>
        <v>1.1499999999999999</v>
      </c>
      <c r="W16" s="162"/>
      <c r="X16" s="162"/>
      <c r="Y16" s="162"/>
      <c r="AG16" t="s">
        <v>191</v>
      </c>
    </row>
    <row r="17" spans="1:60" ht="22.5" outlineLevel="1" x14ac:dyDescent="0.2">
      <c r="A17" s="170">
        <v>3</v>
      </c>
      <c r="B17" s="171" t="s">
        <v>940</v>
      </c>
      <c r="C17" s="179" t="s">
        <v>941</v>
      </c>
      <c r="D17" s="172" t="s">
        <v>236</v>
      </c>
      <c r="E17" s="173">
        <v>0.7</v>
      </c>
      <c r="F17" s="174"/>
      <c r="G17" s="175">
        <f>ROUND(E17*F17,2)</f>
        <v>0</v>
      </c>
      <c r="H17" s="174"/>
      <c r="I17" s="175">
        <f>ROUND(E17*H17,2)</f>
        <v>0</v>
      </c>
      <c r="J17" s="174"/>
      <c r="K17" s="175">
        <f>ROUND(E17*J17,2)</f>
        <v>0</v>
      </c>
      <c r="L17" s="175">
        <v>21</v>
      </c>
      <c r="M17" s="175">
        <f>G17*(1+L17/100)</f>
        <v>0</v>
      </c>
      <c r="N17" s="173">
        <v>1.78E-2</v>
      </c>
      <c r="O17" s="173">
        <f>ROUND(E17*N17,2)</f>
        <v>0.01</v>
      </c>
      <c r="P17" s="173">
        <v>0</v>
      </c>
      <c r="Q17" s="173">
        <f>ROUND(E17*P17,2)</f>
        <v>0</v>
      </c>
      <c r="R17" s="175" t="s">
        <v>229</v>
      </c>
      <c r="S17" s="175" t="s">
        <v>207</v>
      </c>
      <c r="T17" s="176" t="s">
        <v>207</v>
      </c>
      <c r="U17" s="160">
        <v>1.05</v>
      </c>
      <c r="V17" s="160">
        <f>ROUND(E17*U17,2)</f>
        <v>0.74</v>
      </c>
      <c r="W17" s="160"/>
      <c r="X17" s="160" t="s">
        <v>230</v>
      </c>
      <c r="Y17" s="160" t="s">
        <v>198</v>
      </c>
      <c r="Z17" s="149"/>
      <c r="AA17" s="149"/>
      <c r="AB17" s="149"/>
      <c r="AC17" s="149"/>
      <c r="AD17" s="149"/>
      <c r="AE17" s="149"/>
      <c r="AF17" s="149"/>
      <c r="AG17" s="149" t="s">
        <v>231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53" t="s">
        <v>241</v>
      </c>
      <c r="D18" s="254"/>
      <c r="E18" s="254"/>
      <c r="F18" s="254"/>
      <c r="G18" s="254"/>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201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92" t="s">
        <v>942</v>
      </c>
      <c r="D19" s="183"/>
      <c r="E19" s="184">
        <v>0.7</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233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85">
        <v>4</v>
      </c>
      <c r="B20" s="186" t="s">
        <v>943</v>
      </c>
      <c r="C20" s="193" t="s">
        <v>944</v>
      </c>
      <c r="D20" s="187" t="s">
        <v>236</v>
      </c>
      <c r="E20" s="188">
        <v>0.7</v>
      </c>
      <c r="F20" s="189"/>
      <c r="G20" s="190">
        <f>ROUND(E20*F20,2)</f>
        <v>0</v>
      </c>
      <c r="H20" s="189"/>
      <c r="I20" s="190">
        <f>ROUND(E20*H20,2)</f>
        <v>0</v>
      </c>
      <c r="J20" s="189"/>
      <c r="K20" s="190">
        <f>ROUND(E20*J20,2)</f>
        <v>0</v>
      </c>
      <c r="L20" s="190">
        <v>21</v>
      </c>
      <c r="M20" s="190">
        <f>G20*(1+L20/100)</f>
        <v>0</v>
      </c>
      <c r="N20" s="188">
        <v>0</v>
      </c>
      <c r="O20" s="188">
        <f>ROUND(E20*N20,2)</f>
        <v>0</v>
      </c>
      <c r="P20" s="188">
        <v>0</v>
      </c>
      <c r="Q20" s="188">
        <f>ROUND(E20*P20,2)</f>
        <v>0</v>
      </c>
      <c r="R20" s="190" t="s">
        <v>229</v>
      </c>
      <c r="S20" s="190" t="s">
        <v>207</v>
      </c>
      <c r="T20" s="191" t="s">
        <v>207</v>
      </c>
      <c r="U20" s="160">
        <v>0.57999999999999996</v>
      </c>
      <c r="V20" s="160">
        <f>ROUND(E20*U20,2)</f>
        <v>0.41</v>
      </c>
      <c r="W20" s="160"/>
      <c r="X20" s="160" t="s">
        <v>230</v>
      </c>
      <c r="Y20" s="160" t="s">
        <v>198</v>
      </c>
      <c r="Z20" s="149"/>
      <c r="AA20" s="149"/>
      <c r="AB20" s="149"/>
      <c r="AC20" s="149"/>
      <c r="AD20" s="149"/>
      <c r="AE20" s="149"/>
      <c r="AF20" s="149"/>
      <c r="AG20" s="149" t="s">
        <v>231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x14ac:dyDescent="0.2">
      <c r="A21" s="163" t="s">
        <v>190</v>
      </c>
      <c r="B21" s="164" t="s">
        <v>104</v>
      </c>
      <c r="C21" s="178" t="s">
        <v>105</v>
      </c>
      <c r="D21" s="165"/>
      <c r="E21" s="166"/>
      <c r="F21" s="167"/>
      <c r="G21" s="167">
        <f>SUMIF(AG22:AG37,"&lt;&gt;NOR",G22:G37)</f>
        <v>0</v>
      </c>
      <c r="H21" s="167"/>
      <c r="I21" s="167">
        <f>SUM(I22:I37)</f>
        <v>0</v>
      </c>
      <c r="J21" s="167"/>
      <c r="K21" s="167">
        <f>SUM(K22:K37)</f>
        <v>0</v>
      </c>
      <c r="L21" s="167"/>
      <c r="M21" s="167">
        <f>SUM(M22:M37)</f>
        <v>0</v>
      </c>
      <c r="N21" s="166"/>
      <c r="O21" s="166">
        <f>SUM(O22:O37)</f>
        <v>0.46000000000000008</v>
      </c>
      <c r="P21" s="166"/>
      <c r="Q21" s="166">
        <f>SUM(Q22:Q37)</f>
        <v>0</v>
      </c>
      <c r="R21" s="167"/>
      <c r="S21" s="167"/>
      <c r="T21" s="168"/>
      <c r="U21" s="162"/>
      <c r="V21" s="162">
        <f>SUM(V22:V37)</f>
        <v>29.83</v>
      </c>
      <c r="W21" s="162"/>
      <c r="X21" s="162"/>
      <c r="Y21" s="162"/>
      <c r="AG21" t="s">
        <v>191</v>
      </c>
    </row>
    <row r="22" spans="1:60" outlineLevel="1" x14ac:dyDescent="0.2">
      <c r="A22" s="170">
        <v>5</v>
      </c>
      <c r="B22" s="171" t="s">
        <v>252</v>
      </c>
      <c r="C22" s="179" t="s">
        <v>253</v>
      </c>
      <c r="D22" s="172" t="s">
        <v>236</v>
      </c>
      <c r="E22" s="173">
        <v>80.427499999999995</v>
      </c>
      <c r="F22" s="174"/>
      <c r="G22" s="175">
        <f>ROUND(E22*F22,2)</f>
        <v>0</v>
      </c>
      <c r="H22" s="174"/>
      <c r="I22" s="175">
        <f>ROUND(E22*H22,2)</f>
        <v>0</v>
      </c>
      <c r="J22" s="174"/>
      <c r="K22" s="175">
        <f>ROUND(E22*J22,2)</f>
        <v>0</v>
      </c>
      <c r="L22" s="175">
        <v>21</v>
      </c>
      <c r="M22" s="175">
        <f>G22*(1+L22/100)</f>
        <v>0</v>
      </c>
      <c r="N22" s="173">
        <v>4.6800000000000001E-3</v>
      </c>
      <c r="O22" s="173">
        <f>ROUND(E22*N22,2)</f>
        <v>0.38</v>
      </c>
      <c r="P22" s="173">
        <v>0</v>
      </c>
      <c r="Q22" s="173">
        <f>ROUND(E22*P22,2)</f>
        <v>0</v>
      </c>
      <c r="R22" s="175" t="s">
        <v>229</v>
      </c>
      <c r="S22" s="175" t="s">
        <v>207</v>
      </c>
      <c r="T22" s="176" t="s">
        <v>207</v>
      </c>
      <c r="U22" s="160">
        <v>0.245</v>
      </c>
      <c r="V22" s="160">
        <f>ROUND(E22*U22,2)</f>
        <v>19.7</v>
      </c>
      <c r="W22" s="160"/>
      <c r="X22" s="160" t="s">
        <v>230</v>
      </c>
      <c r="Y22" s="160" t="s">
        <v>198</v>
      </c>
      <c r="Z22" s="149"/>
      <c r="AA22" s="149"/>
      <c r="AB22" s="149"/>
      <c r="AC22" s="149"/>
      <c r="AD22" s="149"/>
      <c r="AE22" s="149"/>
      <c r="AF22" s="149"/>
      <c r="AG22" s="149" t="s">
        <v>231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62" t="s">
        <v>245</v>
      </c>
      <c r="D23" s="263"/>
      <c r="E23" s="263"/>
      <c r="F23" s="263"/>
      <c r="G23" s="263"/>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246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2" x14ac:dyDescent="0.2">
      <c r="A24" s="156"/>
      <c r="B24" s="157"/>
      <c r="C24" s="192" t="s">
        <v>945</v>
      </c>
      <c r="D24" s="183"/>
      <c r="E24" s="184">
        <v>80.427499999999995</v>
      </c>
      <c r="F24" s="160"/>
      <c r="G24" s="160"/>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233</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70">
        <v>6</v>
      </c>
      <c r="B25" s="171" t="s">
        <v>258</v>
      </c>
      <c r="C25" s="179" t="s">
        <v>259</v>
      </c>
      <c r="D25" s="172" t="s">
        <v>236</v>
      </c>
      <c r="E25" s="173">
        <v>80.427499999999995</v>
      </c>
      <c r="F25" s="174"/>
      <c r="G25" s="175">
        <f>ROUND(E25*F25,2)</f>
        <v>0</v>
      </c>
      <c r="H25" s="174"/>
      <c r="I25" s="175">
        <f>ROUND(E25*H25,2)</f>
        <v>0</v>
      </c>
      <c r="J25" s="174"/>
      <c r="K25" s="175">
        <f>ROUND(E25*J25,2)</f>
        <v>0</v>
      </c>
      <c r="L25" s="175">
        <v>21</v>
      </c>
      <c r="M25" s="175">
        <f>G25*(1+L25/100)</f>
        <v>0</v>
      </c>
      <c r="N25" s="173">
        <v>2.5999999999999998E-4</v>
      </c>
      <c r="O25" s="173">
        <f>ROUND(E25*N25,2)</f>
        <v>0.02</v>
      </c>
      <c r="P25" s="173">
        <v>0</v>
      </c>
      <c r="Q25" s="173">
        <f>ROUND(E25*P25,2)</f>
        <v>0</v>
      </c>
      <c r="R25" s="175" t="s">
        <v>229</v>
      </c>
      <c r="S25" s="175" t="s">
        <v>207</v>
      </c>
      <c r="T25" s="176" t="s">
        <v>207</v>
      </c>
      <c r="U25" s="160">
        <v>7.0000000000000007E-2</v>
      </c>
      <c r="V25" s="160">
        <f>ROUND(E25*U25,2)</f>
        <v>5.63</v>
      </c>
      <c r="W25" s="160"/>
      <c r="X25" s="160" t="s">
        <v>230</v>
      </c>
      <c r="Y25" s="160" t="s">
        <v>198</v>
      </c>
      <c r="Z25" s="149"/>
      <c r="AA25" s="149"/>
      <c r="AB25" s="149"/>
      <c r="AC25" s="149"/>
      <c r="AD25" s="149"/>
      <c r="AE25" s="149"/>
      <c r="AF25" s="149"/>
      <c r="AG25" s="149" t="s">
        <v>231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245</v>
      </c>
      <c r="D26" s="263"/>
      <c r="E26" s="263"/>
      <c r="F26" s="263"/>
      <c r="G26" s="263"/>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246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0">
        <v>7</v>
      </c>
      <c r="B27" s="171" t="s">
        <v>261</v>
      </c>
      <c r="C27" s="179" t="s">
        <v>262</v>
      </c>
      <c r="D27" s="172" t="s">
        <v>236</v>
      </c>
      <c r="E27" s="173">
        <v>8.0425000000000004</v>
      </c>
      <c r="F27" s="174"/>
      <c r="G27" s="175">
        <f>ROUND(E27*F27,2)</f>
        <v>0</v>
      </c>
      <c r="H27" s="174"/>
      <c r="I27" s="175">
        <f>ROUND(E27*H27,2)</f>
        <v>0</v>
      </c>
      <c r="J27" s="174"/>
      <c r="K27" s="175">
        <f>ROUND(E27*J27,2)</f>
        <v>0</v>
      </c>
      <c r="L27" s="175">
        <v>21</v>
      </c>
      <c r="M27" s="175">
        <f>G27*(1+L27/100)</f>
        <v>0</v>
      </c>
      <c r="N27" s="173">
        <v>4.0000000000000003E-5</v>
      </c>
      <c r="O27" s="173">
        <f>ROUND(E27*N27,2)</f>
        <v>0</v>
      </c>
      <c r="P27" s="173">
        <v>0</v>
      </c>
      <c r="Q27" s="173">
        <f>ROUND(E27*P27,2)</f>
        <v>0</v>
      </c>
      <c r="R27" s="175" t="s">
        <v>229</v>
      </c>
      <c r="S27" s="175" t="s">
        <v>207</v>
      </c>
      <c r="T27" s="176" t="s">
        <v>207</v>
      </c>
      <c r="U27" s="160">
        <v>7.8E-2</v>
      </c>
      <c r="V27" s="160">
        <f>ROUND(E27*U27,2)</f>
        <v>0.63</v>
      </c>
      <c r="W27" s="160"/>
      <c r="X27" s="160" t="s">
        <v>230</v>
      </c>
      <c r="Y27" s="160" t="s">
        <v>198</v>
      </c>
      <c r="Z27" s="149"/>
      <c r="AA27" s="149"/>
      <c r="AB27" s="149"/>
      <c r="AC27" s="149"/>
      <c r="AD27" s="149"/>
      <c r="AE27" s="149"/>
      <c r="AF27" s="149"/>
      <c r="AG27" s="149" t="s">
        <v>231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2" x14ac:dyDescent="0.2">
      <c r="A28" s="156"/>
      <c r="B28" s="157"/>
      <c r="C28" s="262" t="s">
        <v>263</v>
      </c>
      <c r="D28" s="263"/>
      <c r="E28" s="263"/>
      <c r="F28" s="263"/>
      <c r="G28" s="263"/>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246</v>
      </c>
      <c r="AH28" s="149"/>
      <c r="AI28" s="149"/>
      <c r="AJ28" s="149"/>
      <c r="AK28" s="149"/>
      <c r="AL28" s="149"/>
      <c r="AM28" s="149"/>
      <c r="AN28" s="149"/>
      <c r="AO28" s="149"/>
      <c r="AP28" s="149"/>
      <c r="AQ28" s="149"/>
      <c r="AR28" s="149"/>
      <c r="AS28" s="149"/>
      <c r="AT28" s="149"/>
      <c r="AU28" s="149"/>
      <c r="AV28" s="149"/>
      <c r="AW28" s="149"/>
      <c r="AX28" s="149"/>
      <c r="AY28" s="149"/>
      <c r="AZ28" s="149"/>
      <c r="BA28" s="177" t="str">
        <f>C28</f>
        <v>které se zřizují před úpravami povrchu, a obalení osazených dveřních zárubní před znečištěním při úpravách povrchu nástřikem plastických maltovin včetně pozdějšího odkrytí,</v>
      </c>
      <c r="BB28" s="149"/>
      <c r="BC28" s="149"/>
      <c r="BD28" s="149"/>
      <c r="BE28" s="149"/>
      <c r="BF28" s="149"/>
      <c r="BG28" s="149"/>
      <c r="BH28" s="149"/>
    </row>
    <row r="29" spans="1:60" outlineLevel="2" x14ac:dyDescent="0.2">
      <c r="A29" s="156"/>
      <c r="B29" s="157"/>
      <c r="C29" s="192" t="s">
        <v>946</v>
      </c>
      <c r="D29" s="183"/>
      <c r="E29" s="184">
        <v>8.0425000000000004</v>
      </c>
      <c r="F29" s="160"/>
      <c r="G29" s="160"/>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233</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0">
        <v>8</v>
      </c>
      <c r="B30" s="171" t="s">
        <v>268</v>
      </c>
      <c r="C30" s="179" t="s">
        <v>269</v>
      </c>
      <c r="D30" s="172" t="s">
        <v>228</v>
      </c>
      <c r="E30" s="173">
        <v>11.4</v>
      </c>
      <c r="F30" s="174"/>
      <c r="G30" s="175">
        <f>ROUND(E30*F30,2)</f>
        <v>0</v>
      </c>
      <c r="H30" s="174"/>
      <c r="I30" s="175">
        <f>ROUND(E30*H30,2)</f>
        <v>0</v>
      </c>
      <c r="J30" s="174"/>
      <c r="K30" s="175">
        <f>ROUND(E30*J30,2)</f>
        <v>0</v>
      </c>
      <c r="L30" s="175">
        <v>21</v>
      </c>
      <c r="M30" s="175">
        <f>G30*(1+L30/100)</f>
        <v>0</v>
      </c>
      <c r="N30" s="173">
        <v>6.0000000000000002E-5</v>
      </c>
      <c r="O30" s="173">
        <f>ROUND(E30*N30,2)</f>
        <v>0</v>
      </c>
      <c r="P30" s="173">
        <v>0</v>
      </c>
      <c r="Q30" s="173">
        <f>ROUND(E30*P30,2)</f>
        <v>0</v>
      </c>
      <c r="R30" s="175" t="s">
        <v>229</v>
      </c>
      <c r="S30" s="175" t="s">
        <v>207</v>
      </c>
      <c r="T30" s="176" t="s">
        <v>207</v>
      </c>
      <c r="U30" s="160">
        <v>0.05</v>
      </c>
      <c r="V30" s="160">
        <f>ROUND(E30*U30,2)</f>
        <v>0.56999999999999995</v>
      </c>
      <c r="W30" s="160"/>
      <c r="X30" s="160" t="s">
        <v>230</v>
      </c>
      <c r="Y30" s="160" t="s">
        <v>198</v>
      </c>
      <c r="Z30" s="149"/>
      <c r="AA30" s="149"/>
      <c r="AB30" s="149"/>
      <c r="AC30" s="149"/>
      <c r="AD30" s="149"/>
      <c r="AE30" s="149"/>
      <c r="AF30" s="149"/>
      <c r="AG30" s="149" t="s">
        <v>231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2" t="s">
        <v>270</v>
      </c>
      <c r="D31" s="263"/>
      <c r="E31" s="263"/>
      <c r="F31" s="263"/>
      <c r="G31" s="263"/>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246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192" t="s">
        <v>947</v>
      </c>
      <c r="D32" s="183"/>
      <c r="E32" s="184">
        <v>11.4</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233</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0">
        <v>9</v>
      </c>
      <c r="B33" s="171" t="s">
        <v>542</v>
      </c>
      <c r="C33" s="179" t="s">
        <v>543</v>
      </c>
      <c r="D33" s="172" t="s">
        <v>228</v>
      </c>
      <c r="E33" s="173">
        <v>12.2</v>
      </c>
      <c r="F33" s="174"/>
      <c r="G33" s="175">
        <f>ROUND(E33*F33,2)</f>
        <v>0</v>
      </c>
      <c r="H33" s="174"/>
      <c r="I33" s="175">
        <f>ROUND(E33*H33,2)</f>
        <v>0</v>
      </c>
      <c r="J33" s="174"/>
      <c r="K33" s="175">
        <f>ROUND(E33*J33,2)</f>
        <v>0</v>
      </c>
      <c r="L33" s="175">
        <v>21</v>
      </c>
      <c r="M33" s="175">
        <f>G33*(1+L33/100)</f>
        <v>0</v>
      </c>
      <c r="N33" s="173">
        <v>2.5100000000000001E-3</v>
      </c>
      <c r="O33" s="173">
        <f>ROUND(E33*N33,2)</f>
        <v>0.03</v>
      </c>
      <c r="P33" s="173">
        <v>0</v>
      </c>
      <c r="Q33" s="173">
        <f>ROUND(E33*P33,2)</f>
        <v>0</v>
      </c>
      <c r="R33" s="175" t="s">
        <v>284</v>
      </c>
      <c r="S33" s="175" t="s">
        <v>207</v>
      </c>
      <c r="T33" s="176" t="s">
        <v>207</v>
      </c>
      <c r="U33" s="160">
        <v>0.18232999999999999</v>
      </c>
      <c r="V33" s="160">
        <f>ROUND(E33*U33,2)</f>
        <v>2.2200000000000002</v>
      </c>
      <c r="W33" s="160"/>
      <c r="X33" s="160" t="s">
        <v>230</v>
      </c>
      <c r="Y33" s="160" t="s">
        <v>198</v>
      </c>
      <c r="Z33" s="149"/>
      <c r="AA33" s="149"/>
      <c r="AB33" s="149"/>
      <c r="AC33" s="149"/>
      <c r="AD33" s="149"/>
      <c r="AE33" s="149"/>
      <c r="AF33" s="149"/>
      <c r="AG33" s="149" t="s">
        <v>231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192" t="s">
        <v>948</v>
      </c>
      <c r="D34" s="183"/>
      <c r="E34" s="184">
        <v>12.2</v>
      </c>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233</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0">
        <v>10</v>
      </c>
      <c r="B35" s="171" t="s">
        <v>949</v>
      </c>
      <c r="C35" s="179" t="s">
        <v>950</v>
      </c>
      <c r="D35" s="172" t="s">
        <v>236</v>
      </c>
      <c r="E35" s="173">
        <v>0.91500000000000004</v>
      </c>
      <c r="F35" s="174"/>
      <c r="G35" s="175">
        <f>ROUND(E35*F35,2)</f>
        <v>0</v>
      </c>
      <c r="H35" s="174"/>
      <c r="I35" s="175">
        <f>ROUND(E35*H35,2)</f>
        <v>0</v>
      </c>
      <c r="J35" s="174"/>
      <c r="K35" s="175">
        <f>ROUND(E35*J35,2)</f>
        <v>0</v>
      </c>
      <c r="L35" s="175">
        <v>21</v>
      </c>
      <c r="M35" s="175">
        <f>G35*(1+L35/100)</f>
        <v>0</v>
      </c>
      <c r="N35" s="173">
        <v>3.5659999999999997E-2</v>
      </c>
      <c r="O35" s="173">
        <f>ROUND(E35*N35,2)</f>
        <v>0.03</v>
      </c>
      <c r="P35" s="173">
        <v>0</v>
      </c>
      <c r="Q35" s="173">
        <f>ROUND(E35*P35,2)</f>
        <v>0</v>
      </c>
      <c r="R35" s="175" t="s">
        <v>284</v>
      </c>
      <c r="S35" s="175" t="s">
        <v>207</v>
      </c>
      <c r="T35" s="176" t="s">
        <v>207</v>
      </c>
      <c r="U35" s="160">
        <v>1.1841699999999999</v>
      </c>
      <c r="V35" s="160">
        <f>ROUND(E35*U35,2)</f>
        <v>1.08</v>
      </c>
      <c r="W35" s="160"/>
      <c r="X35" s="160" t="s">
        <v>230</v>
      </c>
      <c r="Y35" s="160" t="s">
        <v>198</v>
      </c>
      <c r="Z35" s="149"/>
      <c r="AA35" s="149"/>
      <c r="AB35" s="149"/>
      <c r="AC35" s="149"/>
      <c r="AD35" s="149"/>
      <c r="AE35" s="149"/>
      <c r="AF35" s="149"/>
      <c r="AG35" s="149" t="s">
        <v>231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951</v>
      </c>
      <c r="D36" s="263"/>
      <c r="E36" s="263"/>
      <c r="F36" s="263"/>
      <c r="G36" s="263"/>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246</v>
      </c>
      <c r="AH36" s="149"/>
      <c r="AI36" s="149"/>
      <c r="AJ36" s="149"/>
      <c r="AK36" s="149"/>
      <c r="AL36" s="149"/>
      <c r="AM36" s="149"/>
      <c r="AN36" s="149"/>
      <c r="AO36" s="149"/>
      <c r="AP36" s="149"/>
      <c r="AQ36" s="149"/>
      <c r="AR36" s="149"/>
      <c r="AS36" s="149"/>
      <c r="AT36" s="149"/>
      <c r="AU36" s="149"/>
      <c r="AV36" s="149"/>
      <c r="AW36" s="149"/>
      <c r="AX36" s="149"/>
      <c r="AY36" s="149"/>
      <c r="AZ36" s="149"/>
      <c r="BA36" s="177" t="str">
        <f>C36</f>
        <v>okenního nebo dveřního, z pomocného pracovního lešení o výšce podlahy do 1900 mm a pro zatížení do 1,5 kPa,</v>
      </c>
      <c r="BB36" s="149"/>
      <c r="BC36" s="149"/>
      <c r="BD36" s="149"/>
      <c r="BE36" s="149"/>
      <c r="BF36" s="149"/>
      <c r="BG36" s="149"/>
      <c r="BH36" s="149"/>
    </row>
    <row r="37" spans="1:60" outlineLevel="2" x14ac:dyDescent="0.2">
      <c r="A37" s="156"/>
      <c r="B37" s="157"/>
      <c r="C37" s="192" t="s">
        <v>952</v>
      </c>
      <c r="D37" s="183"/>
      <c r="E37" s="184">
        <v>0.91500000000000004</v>
      </c>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233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x14ac:dyDescent="0.2">
      <c r="A38" s="163" t="s">
        <v>190</v>
      </c>
      <c r="B38" s="164" t="s">
        <v>112</v>
      </c>
      <c r="C38" s="178" t="s">
        <v>113</v>
      </c>
      <c r="D38" s="165"/>
      <c r="E38" s="166"/>
      <c r="F38" s="167"/>
      <c r="G38" s="167">
        <f>SUMIF(AG39:AG39,"&lt;&gt;NOR",G39:G39)</f>
        <v>0</v>
      </c>
      <c r="H38" s="167"/>
      <c r="I38" s="167">
        <f>SUM(I39:I39)</f>
        <v>0</v>
      </c>
      <c r="J38" s="167"/>
      <c r="K38" s="167">
        <f>SUM(K39:K39)</f>
        <v>0</v>
      </c>
      <c r="L38" s="167"/>
      <c r="M38" s="167">
        <f>SUM(M39:M39)</f>
        <v>0</v>
      </c>
      <c r="N38" s="166"/>
      <c r="O38" s="166">
        <f>SUM(O39:O39)</f>
        <v>0.04</v>
      </c>
      <c r="P38" s="166"/>
      <c r="Q38" s="166">
        <f>SUM(Q39:Q39)</f>
        <v>0</v>
      </c>
      <c r="R38" s="167"/>
      <c r="S38" s="167"/>
      <c r="T38" s="168"/>
      <c r="U38" s="162"/>
      <c r="V38" s="162">
        <f>SUM(V39:V39)</f>
        <v>5.31</v>
      </c>
      <c r="W38" s="162"/>
      <c r="X38" s="162"/>
      <c r="Y38" s="162"/>
      <c r="AG38" t="s">
        <v>191</v>
      </c>
    </row>
    <row r="39" spans="1:60" outlineLevel="1" x14ac:dyDescent="0.2">
      <c r="A39" s="185">
        <v>11</v>
      </c>
      <c r="B39" s="186" t="s">
        <v>272</v>
      </c>
      <c r="C39" s="193" t="s">
        <v>273</v>
      </c>
      <c r="D39" s="187" t="s">
        <v>236</v>
      </c>
      <c r="E39" s="188">
        <v>30</v>
      </c>
      <c r="F39" s="189"/>
      <c r="G39" s="190">
        <f>ROUND(E39*F39,2)</f>
        <v>0</v>
      </c>
      <c r="H39" s="189"/>
      <c r="I39" s="190">
        <f>ROUND(E39*H39,2)</f>
        <v>0</v>
      </c>
      <c r="J39" s="189"/>
      <c r="K39" s="190">
        <f>ROUND(E39*J39,2)</f>
        <v>0</v>
      </c>
      <c r="L39" s="190">
        <v>21</v>
      </c>
      <c r="M39" s="190">
        <f>G39*(1+L39/100)</f>
        <v>0</v>
      </c>
      <c r="N39" s="188">
        <v>1.2099999999999999E-3</v>
      </c>
      <c r="O39" s="188">
        <f>ROUND(E39*N39,2)</f>
        <v>0.04</v>
      </c>
      <c r="P39" s="188">
        <v>0</v>
      </c>
      <c r="Q39" s="188">
        <f>ROUND(E39*P39,2)</f>
        <v>0</v>
      </c>
      <c r="R39" s="190" t="s">
        <v>274</v>
      </c>
      <c r="S39" s="190" t="s">
        <v>207</v>
      </c>
      <c r="T39" s="191" t="s">
        <v>207</v>
      </c>
      <c r="U39" s="160">
        <v>0.17699999999999999</v>
      </c>
      <c r="V39" s="160">
        <f>ROUND(E39*U39,2)</f>
        <v>5.31</v>
      </c>
      <c r="W39" s="160"/>
      <c r="X39" s="160" t="s">
        <v>230</v>
      </c>
      <c r="Y39" s="160" t="s">
        <v>198</v>
      </c>
      <c r="Z39" s="149"/>
      <c r="AA39" s="149"/>
      <c r="AB39" s="149"/>
      <c r="AC39" s="149"/>
      <c r="AD39" s="149"/>
      <c r="AE39" s="149"/>
      <c r="AF39" s="149"/>
      <c r="AG39" s="149" t="s">
        <v>231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163" t="s">
        <v>190</v>
      </c>
      <c r="B40" s="164" t="s">
        <v>114</v>
      </c>
      <c r="C40" s="178" t="s">
        <v>115</v>
      </c>
      <c r="D40" s="165"/>
      <c r="E40" s="166"/>
      <c r="F40" s="167"/>
      <c r="G40" s="167">
        <f>SUMIF(AG41:AG41,"&lt;&gt;NOR",G41:G41)</f>
        <v>0</v>
      </c>
      <c r="H40" s="167"/>
      <c r="I40" s="167">
        <f>SUM(I41:I41)</f>
        <v>0</v>
      </c>
      <c r="J40" s="167"/>
      <c r="K40" s="167">
        <f>SUM(K41:K41)</f>
        <v>0</v>
      </c>
      <c r="L40" s="167"/>
      <c r="M40" s="167">
        <f>SUM(M41:M41)</f>
        <v>0</v>
      </c>
      <c r="N40" s="166"/>
      <c r="O40" s="166">
        <f>SUM(O41:O41)</f>
        <v>0</v>
      </c>
      <c r="P40" s="166"/>
      <c r="Q40" s="166">
        <f>SUM(Q41:Q41)</f>
        <v>0</v>
      </c>
      <c r="R40" s="167"/>
      <c r="S40" s="167"/>
      <c r="T40" s="168"/>
      <c r="U40" s="162"/>
      <c r="V40" s="162">
        <f>SUM(V41:V41)</f>
        <v>9.36</v>
      </c>
      <c r="W40" s="162"/>
      <c r="X40" s="162"/>
      <c r="Y40" s="162"/>
      <c r="AG40" t="s">
        <v>191</v>
      </c>
    </row>
    <row r="41" spans="1:60" ht="56.25" outlineLevel="1" x14ac:dyDescent="0.2">
      <c r="A41" s="185">
        <v>12</v>
      </c>
      <c r="B41" s="186" t="s">
        <v>275</v>
      </c>
      <c r="C41" s="193" t="s">
        <v>276</v>
      </c>
      <c r="D41" s="187" t="s">
        <v>236</v>
      </c>
      <c r="E41" s="188">
        <v>30.4</v>
      </c>
      <c r="F41" s="189"/>
      <c r="G41" s="190">
        <f>ROUND(E41*F41,2)</f>
        <v>0</v>
      </c>
      <c r="H41" s="189"/>
      <c r="I41" s="190">
        <f>ROUND(E41*H41,2)</f>
        <v>0</v>
      </c>
      <c r="J41" s="189"/>
      <c r="K41" s="190">
        <f>ROUND(E41*J41,2)</f>
        <v>0</v>
      </c>
      <c r="L41" s="190">
        <v>21</v>
      </c>
      <c r="M41" s="190">
        <f>G41*(1+L41/100)</f>
        <v>0</v>
      </c>
      <c r="N41" s="188">
        <v>4.0000000000000003E-5</v>
      </c>
      <c r="O41" s="188">
        <f>ROUND(E41*N41,2)</f>
        <v>0</v>
      </c>
      <c r="P41" s="188">
        <v>0</v>
      </c>
      <c r="Q41" s="188">
        <f>ROUND(E41*P41,2)</f>
        <v>0</v>
      </c>
      <c r="R41" s="190" t="s">
        <v>229</v>
      </c>
      <c r="S41" s="190" t="s">
        <v>207</v>
      </c>
      <c r="T41" s="191" t="s">
        <v>207</v>
      </c>
      <c r="U41" s="160">
        <v>0.308</v>
      </c>
      <c r="V41" s="160">
        <f>ROUND(E41*U41,2)</f>
        <v>9.36</v>
      </c>
      <c r="W41" s="160"/>
      <c r="X41" s="160" t="s">
        <v>230</v>
      </c>
      <c r="Y41" s="160" t="s">
        <v>198</v>
      </c>
      <c r="Z41" s="149"/>
      <c r="AA41" s="149"/>
      <c r="AB41" s="149"/>
      <c r="AC41" s="149"/>
      <c r="AD41" s="149"/>
      <c r="AE41" s="149"/>
      <c r="AF41" s="149"/>
      <c r="AG41" s="149" t="s">
        <v>231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3" t="s">
        <v>190</v>
      </c>
      <c r="B42" s="164" t="s">
        <v>116</v>
      </c>
      <c r="C42" s="178" t="s">
        <v>117</v>
      </c>
      <c r="D42" s="165"/>
      <c r="E42" s="166"/>
      <c r="F42" s="167"/>
      <c r="G42" s="167">
        <f>SUMIF(AG43:AG49,"&lt;&gt;NOR",G43:G49)</f>
        <v>0</v>
      </c>
      <c r="H42" s="167"/>
      <c r="I42" s="167">
        <f>SUM(I43:I49)</f>
        <v>0</v>
      </c>
      <c r="J42" s="167"/>
      <c r="K42" s="167">
        <f>SUM(K43:K49)</f>
        <v>0</v>
      </c>
      <c r="L42" s="167"/>
      <c r="M42" s="167">
        <f>SUM(M43:M49)</f>
        <v>0</v>
      </c>
      <c r="N42" s="166"/>
      <c r="O42" s="166">
        <f>SUM(O43:O49)</f>
        <v>0.01</v>
      </c>
      <c r="P42" s="166"/>
      <c r="Q42" s="166">
        <f>SUM(Q43:Q49)</f>
        <v>0.98</v>
      </c>
      <c r="R42" s="167"/>
      <c r="S42" s="167"/>
      <c r="T42" s="168"/>
      <c r="U42" s="162"/>
      <c r="V42" s="162">
        <f>SUM(V43:V49)</f>
        <v>21.2</v>
      </c>
      <c r="W42" s="162"/>
      <c r="X42" s="162"/>
      <c r="Y42" s="162"/>
      <c r="AG42" t="s">
        <v>191</v>
      </c>
    </row>
    <row r="43" spans="1:60" ht="22.5" outlineLevel="1" x14ac:dyDescent="0.2">
      <c r="A43" s="185">
        <v>13</v>
      </c>
      <c r="B43" s="186" t="s">
        <v>632</v>
      </c>
      <c r="C43" s="193" t="s">
        <v>633</v>
      </c>
      <c r="D43" s="187" t="s">
        <v>236</v>
      </c>
      <c r="E43" s="188">
        <v>30.4</v>
      </c>
      <c r="F43" s="189"/>
      <c r="G43" s="190">
        <f>ROUND(E43*F43,2)</f>
        <v>0</v>
      </c>
      <c r="H43" s="189"/>
      <c r="I43" s="190">
        <f>ROUND(E43*H43,2)</f>
        <v>0</v>
      </c>
      <c r="J43" s="189"/>
      <c r="K43" s="190">
        <f>ROUND(E43*J43,2)</f>
        <v>0</v>
      </c>
      <c r="L43" s="190">
        <v>21</v>
      </c>
      <c r="M43" s="190">
        <f>G43*(1+L43/100)</f>
        <v>0</v>
      </c>
      <c r="N43" s="188">
        <v>3.3E-4</v>
      </c>
      <c r="O43" s="188">
        <f>ROUND(E43*N43,2)</f>
        <v>0.01</v>
      </c>
      <c r="P43" s="188">
        <v>1.183E-2</v>
      </c>
      <c r="Q43" s="188">
        <f>ROUND(E43*P43,2)</f>
        <v>0.36</v>
      </c>
      <c r="R43" s="190" t="s">
        <v>324</v>
      </c>
      <c r="S43" s="190" t="s">
        <v>207</v>
      </c>
      <c r="T43" s="191" t="s">
        <v>207</v>
      </c>
      <c r="U43" s="160">
        <v>0.34599999999999997</v>
      </c>
      <c r="V43" s="160">
        <f>ROUND(E43*U43,2)</f>
        <v>10.52</v>
      </c>
      <c r="W43" s="160"/>
      <c r="X43" s="160" t="s">
        <v>230</v>
      </c>
      <c r="Y43" s="160" t="s">
        <v>198</v>
      </c>
      <c r="Z43" s="149"/>
      <c r="AA43" s="149"/>
      <c r="AB43" s="149"/>
      <c r="AC43" s="149"/>
      <c r="AD43" s="149"/>
      <c r="AE43" s="149"/>
      <c r="AF43" s="149"/>
      <c r="AG43" s="149" t="s">
        <v>231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0">
        <v>14</v>
      </c>
      <c r="B44" s="171" t="s">
        <v>953</v>
      </c>
      <c r="C44" s="179" t="s">
        <v>954</v>
      </c>
      <c r="D44" s="172" t="s">
        <v>236</v>
      </c>
      <c r="E44" s="173">
        <v>4.2</v>
      </c>
      <c r="F44" s="174"/>
      <c r="G44" s="175">
        <f>ROUND(E44*F44,2)</f>
        <v>0</v>
      </c>
      <c r="H44" s="174"/>
      <c r="I44" s="175">
        <f>ROUND(E44*H44,2)</f>
        <v>0</v>
      </c>
      <c r="J44" s="174"/>
      <c r="K44" s="175">
        <f>ROUND(E44*J44,2)</f>
        <v>0</v>
      </c>
      <c r="L44" s="175">
        <v>21</v>
      </c>
      <c r="M44" s="175">
        <f>G44*(1+L44/100)</f>
        <v>0</v>
      </c>
      <c r="N44" s="173">
        <v>1E-3</v>
      </c>
      <c r="O44" s="173">
        <f>ROUND(E44*N44,2)</f>
        <v>0</v>
      </c>
      <c r="P44" s="173">
        <v>6.7000000000000004E-2</v>
      </c>
      <c r="Q44" s="173">
        <f>ROUND(E44*P44,2)</f>
        <v>0.28000000000000003</v>
      </c>
      <c r="R44" s="175" t="s">
        <v>324</v>
      </c>
      <c r="S44" s="175" t="s">
        <v>207</v>
      </c>
      <c r="T44" s="176" t="s">
        <v>207</v>
      </c>
      <c r="U44" s="160">
        <v>0.53300000000000003</v>
      </c>
      <c r="V44" s="160">
        <f>ROUND(E44*U44,2)</f>
        <v>2.2400000000000002</v>
      </c>
      <c r="W44" s="160"/>
      <c r="X44" s="160" t="s">
        <v>230</v>
      </c>
      <c r="Y44" s="160" t="s">
        <v>198</v>
      </c>
      <c r="Z44" s="149"/>
      <c r="AA44" s="149"/>
      <c r="AB44" s="149"/>
      <c r="AC44" s="149"/>
      <c r="AD44" s="149"/>
      <c r="AE44" s="149"/>
      <c r="AF44" s="149"/>
      <c r="AG44" s="149" t="s">
        <v>231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2" t="s">
        <v>640</v>
      </c>
      <c r="D45" s="263"/>
      <c r="E45" s="263"/>
      <c r="F45" s="263"/>
      <c r="G45" s="263"/>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246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2" t="s">
        <v>955</v>
      </c>
      <c r="D46" s="183"/>
      <c r="E46" s="184">
        <v>4.2</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233</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0">
        <v>15</v>
      </c>
      <c r="B47" s="171" t="s">
        <v>664</v>
      </c>
      <c r="C47" s="179" t="s">
        <v>665</v>
      </c>
      <c r="D47" s="172" t="s">
        <v>236</v>
      </c>
      <c r="E47" s="173">
        <v>80.427499999999995</v>
      </c>
      <c r="F47" s="174"/>
      <c r="G47" s="175">
        <f>ROUND(E47*F47,2)</f>
        <v>0</v>
      </c>
      <c r="H47" s="174"/>
      <c r="I47" s="175">
        <f>ROUND(E47*H47,2)</f>
        <v>0</v>
      </c>
      <c r="J47" s="174"/>
      <c r="K47" s="175">
        <f>ROUND(E47*J47,2)</f>
        <v>0</v>
      </c>
      <c r="L47" s="175">
        <v>21</v>
      </c>
      <c r="M47" s="175">
        <f>G47*(1+L47/100)</f>
        <v>0</v>
      </c>
      <c r="N47" s="173">
        <v>0</v>
      </c>
      <c r="O47" s="173">
        <f>ROUND(E47*N47,2)</f>
        <v>0</v>
      </c>
      <c r="P47" s="173">
        <v>4.1999999999999997E-3</v>
      </c>
      <c r="Q47" s="173">
        <f>ROUND(E47*P47,2)</f>
        <v>0.34</v>
      </c>
      <c r="R47" s="175" t="s">
        <v>324</v>
      </c>
      <c r="S47" s="175" t="s">
        <v>207</v>
      </c>
      <c r="T47" s="176" t="s">
        <v>207</v>
      </c>
      <c r="U47" s="160">
        <v>0.105</v>
      </c>
      <c r="V47" s="160">
        <f>ROUND(E47*U47,2)</f>
        <v>8.44</v>
      </c>
      <c r="W47" s="160"/>
      <c r="X47" s="160" t="s">
        <v>230</v>
      </c>
      <c r="Y47" s="160" t="s">
        <v>198</v>
      </c>
      <c r="Z47" s="149"/>
      <c r="AA47" s="149"/>
      <c r="AB47" s="149"/>
      <c r="AC47" s="149"/>
      <c r="AD47" s="149"/>
      <c r="AE47" s="149"/>
      <c r="AF47" s="149"/>
      <c r="AG47" s="149" t="s">
        <v>231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192" t="s">
        <v>956</v>
      </c>
      <c r="D48" s="183"/>
      <c r="E48" s="184"/>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233</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3" x14ac:dyDescent="0.2">
      <c r="A49" s="156"/>
      <c r="B49" s="157"/>
      <c r="C49" s="192" t="s">
        <v>945</v>
      </c>
      <c r="D49" s="183"/>
      <c r="E49" s="184">
        <v>80.427499999999995</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233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163" t="s">
        <v>190</v>
      </c>
      <c r="B50" s="164" t="s">
        <v>118</v>
      </c>
      <c r="C50" s="178" t="s">
        <v>119</v>
      </c>
      <c r="D50" s="165"/>
      <c r="E50" s="166"/>
      <c r="F50" s="167"/>
      <c r="G50" s="167">
        <f>SUMIF(AG51:AG54,"&lt;&gt;NOR",G51:G54)</f>
        <v>0</v>
      </c>
      <c r="H50" s="167"/>
      <c r="I50" s="167">
        <f>SUM(I51:I54)</f>
        <v>0</v>
      </c>
      <c r="J50" s="167"/>
      <c r="K50" s="167">
        <f>SUM(K51:K54)</f>
        <v>0</v>
      </c>
      <c r="L50" s="167"/>
      <c r="M50" s="167">
        <f>SUM(M51:M54)</f>
        <v>0</v>
      </c>
      <c r="N50" s="166"/>
      <c r="O50" s="166">
        <f>SUM(O51:O54)</f>
        <v>0</v>
      </c>
      <c r="P50" s="166"/>
      <c r="Q50" s="166">
        <f>SUM(Q51:Q54)</f>
        <v>0</v>
      </c>
      <c r="R50" s="167"/>
      <c r="S50" s="167"/>
      <c r="T50" s="168"/>
      <c r="U50" s="162"/>
      <c r="V50" s="162">
        <f>SUM(V51:V54)</f>
        <v>0.51</v>
      </c>
      <c r="W50" s="162"/>
      <c r="X50" s="162"/>
      <c r="Y50" s="162"/>
      <c r="AG50" t="s">
        <v>191</v>
      </c>
    </row>
    <row r="51" spans="1:60" ht="22.5" outlineLevel="1" x14ac:dyDescent="0.2">
      <c r="A51" s="170">
        <v>16</v>
      </c>
      <c r="B51" s="171" t="s">
        <v>281</v>
      </c>
      <c r="C51" s="179" t="s">
        <v>282</v>
      </c>
      <c r="D51" s="172" t="s">
        <v>283</v>
      </c>
      <c r="E51" s="173">
        <v>0.54337000000000002</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284</v>
      </c>
      <c r="S51" s="175" t="s">
        <v>207</v>
      </c>
      <c r="T51" s="176" t="s">
        <v>207</v>
      </c>
      <c r="U51" s="160">
        <v>0.9385</v>
      </c>
      <c r="V51" s="160">
        <f>ROUND(E51*U51,2)</f>
        <v>0.51</v>
      </c>
      <c r="W51" s="160"/>
      <c r="X51" s="160" t="s">
        <v>285</v>
      </c>
      <c r="Y51" s="160" t="s">
        <v>198</v>
      </c>
      <c r="Z51" s="149"/>
      <c r="AA51" s="149"/>
      <c r="AB51" s="149"/>
      <c r="AC51" s="149"/>
      <c r="AD51" s="149"/>
      <c r="AE51" s="149"/>
      <c r="AF51" s="149"/>
      <c r="AG51" s="149" t="s">
        <v>286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287</v>
      </c>
      <c r="D52" s="263"/>
      <c r="E52" s="263"/>
      <c r="F52" s="263"/>
      <c r="G52" s="263"/>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246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1" x14ac:dyDescent="0.2">
      <c r="A53" s="170">
        <v>17</v>
      </c>
      <c r="B53" s="171" t="s">
        <v>288</v>
      </c>
      <c r="C53" s="179" t="s">
        <v>289</v>
      </c>
      <c r="D53" s="172" t="s">
        <v>283</v>
      </c>
      <c r="E53" s="173">
        <v>0.54337000000000002</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t="s">
        <v>284</v>
      </c>
      <c r="S53" s="175" t="s">
        <v>207</v>
      </c>
      <c r="T53" s="176" t="s">
        <v>207</v>
      </c>
      <c r="U53" s="160">
        <v>0</v>
      </c>
      <c r="V53" s="160">
        <f>ROUND(E53*U53,2)</f>
        <v>0</v>
      </c>
      <c r="W53" s="160"/>
      <c r="X53" s="160" t="s">
        <v>285</v>
      </c>
      <c r="Y53" s="160" t="s">
        <v>198</v>
      </c>
      <c r="Z53" s="149"/>
      <c r="AA53" s="149"/>
      <c r="AB53" s="149"/>
      <c r="AC53" s="149"/>
      <c r="AD53" s="149"/>
      <c r="AE53" s="149"/>
      <c r="AF53" s="149"/>
      <c r="AG53" s="149" t="s">
        <v>286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287</v>
      </c>
      <c r="D54" s="263"/>
      <c r="E54" s="263"/>
      <c r="F54" s="263"/>
      <c r="G54" s="263"/>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246</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
      <c r="A55" s="163" t="s">
        <v>190</v>
      </c>
      <c r="B55" s="164" t="s">
        <v>126</v>
      </c>
      <c r="C55" s="178" t="s">
        <v>127</v>
      </c>
      <c r="D55" s="165"/>
      <c r="E55" s="166"/>
      <c r="F55" s="167"/>
      <c r="G55" s="167">
        <f>SUMIF(AG56:AG65,"&lt;&gt;NOR",G56:G65)</f>
        <v>0</v>
      </c>
      <c r="H55" s="167"/>
      <c r="I55" s="167">
        <f>SUM(I56:I65)</f>
        <v>0</v>
      </c>
      <c r="J55" s="167"/>
      <c r="K55" s="167">
        <f>SUM(K56:K65)</f>
        <v>0</v>
      </c>
      <c r="L55" s="167"/>
      <c r="M55" s="167">
        <f>SUM(M56:M65)</f>
        <v>0</v>
      </c>
      <c r="N55" s="166"/>
      <c r="O55" s="166">
        <f>SUM(O56:O65)</f>
        <v>0.02</v>
      </c>
      <c r="P55" s="166"/>
      <c r="Q55" s="166">
        <f>SUM(Q56:Q65)</f>
        <v>0.02</v>
      </c>
      <c r="R55" s="167"/>
      <c r="S55" s="167"/>
      <c r="T55" s="168"/>
      <c r="U55" s="162"/>
      <c r="V55" s="162">
        <f>SUM(V56:V65)</f>
        <v>2.02</v>
      </c>
      <c r="W55" s="162"/>
      <c r="X55" s="162"/>
      <c r="Y55" s="162"/>
      <c r="AG55" t="s">
        <v>191</v>
      </c>
    </row>
    <row r="56" spans="1:60" outlineLevel="1" x14ac:dyDescent="0.2">
      <c r="A56" s="185">
        <v>18</v>
      </c>
      <c r="B56" s="186" t="s">
        <v>697</v>
      </c>
      <c r="C56" s="193" t="s">
        <v>698</v>
      </c>
      <c r="D56" s="187" t="s">
        <v>699</v>
      </c>
      <c r="E56" s="188">
        <v>1</v>
      </c>
      <c r="F56" s="189"/>
      <c r="G56" s="190">
        <f>ROUND(E56*F56,2)</f>
        <v>0</v>
      </c>
      <c r="H56" s="189"/>
      <c r="I56" s="190">
        <f>ROUND(E56*H56,2)</f>
        <v>0</v>
      </c>
      <c r="J56" s="189"/>
      <c r="K56" s="190">
        <f>ROUND(E56*J56,2)</f>
        <v>0</v>
      </c>
      <c r="L56" s="190">
        <v>21</v>
      </c>
      <c r="M56" s="190">
        <f>G56*(1+L56/100)</f>
        <v>0</v>
      </c>
      <c r="N56" s="188">
        <v>0</v>
      </c>
      <c r="O56" s="188">
        <f>ROUND(E56*N56,2)</f>
        <v>0</v>
      </c>
      <c r="P56" s="188">
        <v>1.9460000000000002E-2</v>
      </c>
      <c r="Q56" s="188">
        <f>ROUND(E56*P56,2)</f>
        <v>0.02</v>
      </c>
      <c r="R56" s="190" t="s">
        <v>700</v>
      </c>
      <c r="S56" s="190" t="s">
        <v>207</v>
      </c>
      <c r="T56" s="191" t="s">
        <v>207</v>
      </c>
      <c r="U56" s="160">
        <v>0.38200000000000001</v>
      </c>
      <c r="V56" s="160">
        <f>ROUND(E56*U56,2)</f>
        <v>0.38</v>
      </c>
      <c r="W56" s="160"/>
      <c r="X56" s="160" t="s">
        <v>230</v>
      </c>
      <c r="Y56" s="160" t="s">
        <v>198</v>
      </c>
      <c r="Z56" s="149"/>
      <c r="AA56" s="149"/>
      <c r="AB56" s="149"/>
      <c r="AC56" s="149"/>
      <c r="AD56" s="149"/>
      <c r="AE56" s="149"/>
      <c r="AF56" s="149"/>
      <c r="AG56" s="149" t="s">
        <v>231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0">
        <v>19</v>
      </c>
      <c r="B57" s="171" t="s">
        <v>703</v>
      </c>
      <c r="C57" s="179" t="s">
        <v>704</v>
      </c>
      <c r="D57" s="172" t="s">
        <v>699</v>
      </c>
      <c r="E57" s="173">
        <v>1</v>
      </c>
      <c r="F57" s="174"/>
      <c r="G57" s="175">
        <f>ROUND(E57*F57,2)</f>
        <v>0</v>
      </c>
      <c r="H57" s="174"/>
      <c r="I57" s="175">
        <f>ROUND(E57*H57,2)</f>
        <v>0</v>
      </c>
      <c r="J57" s="174"/>
      <c r="K57" s="175">
        <f>ROUND(E57*J57,2)</f>
        <v>0</v>
      </c>
      <c r="L57" s="175">
        <v>21</v>
      </c>
      <c r="M57" s="175">
        <f>G57*(1+L57/100)</f>
        <v>0</v>
      </c>
      <c r="N57" s="173">
        <v>1.41E-3</v>
      </c>
      <c r="O57" s="173">
        <f>ROUND(E57*N57,2)</f>
        <v>0</v>
      </c>
      <c r="P57" s="173">
        <v>0</v>
      </c>
      <c r="Q57" s="173">
        <f>ROUND(E57*P57,2)</f>
        <v>0</v>
      </c>
      <c r="R57" s="175" t="s">
        <v>700</v>
      </c>
      <c r="S57" s="175" t="s">
        <v>207</v>
      </c>
      <c r="T57" s="176" t="s">
        <v>207</v>
      </c>
      <c r="U57" s="160">
        <v>1.575</v>
      </c>
      <c r="V57" s="160">
        <f>ROUND(E57*U57,2)</f>
        <v>1.58</v>
      </c>
      <c r="W57" s="160"/>
      <c r="X57" s="160" t="s">
        <v>230</v>
      </c>
      <c r="Y57" s="160" t="s">
        <v>198</v>
      </c>
      <c r="Z57" s="149"/>
      <c r="AA57" s="149"/>
      <c r="AB57" s="149"/>
      <c r="AC57" s="149"/>
      <c r="AD57" s="149"/>
      <c r="AE57" s="149"/>
      <c r="AF57" s="149"/>
      <c r="AG57" s="149" t="s">
        <v>231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53" t="s">
        <v>705</v>
      </c>
      <c r="D58" s="254"/>
      <c r="E58" s="254"/>
      <c r="F58" s="254"/>
      <c r="G58" s="254"/>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201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0">
        <v>20</v>
      </c>
      <c r="B59" s="171" t="s">
        <v>957</v>
      </c>
      <c r="C59" s="179" t="s">
        <v>958</v>
      </c>
      <c r="D59" s="172" t="s">
        <v>283</v>
      </c>
      <c r="E59" s="173">
        <v>1.9460000000000002E-2</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t="s">
        <v>700</v>
      </c>
      <c r="S59" s="175" t="s">
        <v>207</v>
      </c>
      <c r="T59" s="176" t="s">
        <v>207</v>
      </c>
      <c r="U59" s="160">
        <v>3.169</v>
      </c>
      <c r="V59" s="160">
        <f>ROUND(E59*U59,2)</f>
        <v>0.06</v>
      </c>
      <c r="W59" s="160"/>
      <c r="X59" s="160" t="s">
        <v>230</v>
      </c>
      <c r="Y59" s="160" t="s">
        <v>198</v>
      </c>
      <c r="Z59" s="149"/>
      <c r="AA59" s="149"/>
      <c r="AB59" s="149"/>
      <c r="AC59" s="149"/>
      <c r="AD59" s="149"/>
      <c r="AE59" s="149"/>
      <c r="AF59" s="149"/>
      <c r="AG59" s="149" t="s">
        <v>231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2" t="s">
        <v>710</v>
      </c>
      <c r="D60" s="263"/>
      <c r="E60" s="263"/>
      <c r="F60" s="263"/>
      <c r="G60" s="263"/>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246</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70">
        <v>21</v>
      </c>
      <c r="B61" s="171" t="s">
        <v>959</v>
      </c>
      <c r="C61" s="179" t="s">
        <v>960</v>
      </c>
      <c r="D61" s="172" t="s">
        <v>423</v>
      </c>
      <c r="E61" s="173">
        <v>1</v>
      </c>
      <c r="F61" s="174"/>
      <c r="G61" s="175">
        <f>ROUND(E61*F61,2)</f>
        <v>0</v>
      </c>
      <c r="H61" s="174"/>
      <c r="I61" s="175">
        <f>ROUND(E61*H61,2)</f>
        <v>0</v>
      </c>
      <c r="J61" s="174"/>
      <c r="K61" s="175">
        <f>ROUND(E61*J61,2)</f>
        <v>0</v>
      </c>
      <c r="L61" s="175">
        <v>21</v>
      </c>
      <c r="M61" s="175">
        <f>G61*(1+L61/100)</f>
        <v>0</v>
      </c>
      <c r="N61" s="173">
        <v>1.55E-2</v>
      </c>
      <c r="O61" s="173">
        <f>ROUND(E61*N61,2)</f>
        <v>0.02</v>
      </c>
      <c r="P61" s="173">
        <v>0</v>
      </c>
      <c r="Q61" s="173">
        <f>ROUND(E61*P61,2)</f>
        <v>0</v>
      </c>
      <c r="R61" s="175" t="s">
        <v>407</v>
      </c>
      <c r="S61" s="175" t="s">
        <v>207</v>
      </c>
      <c r="T61" s="176" t="s">
        <v>207</v>
      </c>
      <c r="U61" s="160">
        <v>0</v>
      </c>
      <c r="V61" s="160">
        <f>ROUND(E61*U61,2)</f>
        <v>0</v>
      </c>
      <c r="W61" s="160"/>
      <c r="X61" s="160" t="s">
        <v>408</v>
      </c>
      <c r="Y61" s="160" t="s">
        <v>198</v>
      </c>
      <c r="Z61" s="149"/>
      <c r="AA61" s="149"/>
      <c r="AB61" s="149"/>
      <c r="AC61" s="149"/>
      <c r="AD61" s="149"/>
      <c r="AE61" s="149"/>
      <c r="AF61" s="149"/>
      <c r="AG61" s="149" t="s">
        <v>409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v>22</v>
      </c>
      <c r="B62" s="157" t="s">
        <v>961</v>
      </c>
      <c r="C62" s="195" t="s">
        <v>962</v>
      </c>
      <c r="D62" s="158" t="s">
        <v>0</v>
      </c>
      <c r="E62" s="194"/>
      <c r="F62" s="161"/>
      <c r="G62" s="160">
        <f>ROUND(E62*F62,2)</f>
        <v>0</v>
      </c>
      <c r="H62" s="161"/>
      <c r="I62" s="160">
        <f>ROUND(E62*H62,2)</f>
        <v>0</v>
      </c>
      <c r="J62" s="161"/>
      <c r="K62" s="160">
        <f>ROUND(E62*J62,2)</f>
        <v>0</v>
      </c>
      <c r="L62" s="160">
        <v>21</v>
      </c>
      <c r="M62" s="160">
        <f>G62*(1+L62/100)</f>
        <v>0</v>
      </c>
      <c r="N62" s="159">
        <v>0</v>
      </c>
      <c r="O62" s="159">
        <f>ROUND(E62*N62,2)</f>
        <v>0</v>
      </c>
      <c r="P62" s="159">
        <v>0</v>
      </c>
      <c r="Q62" s="159">
        <f>ROUND(E62*P62,2)</f>
        <v>0</v>
      </c>
      <c r="R62" s="160" t="s">
        <v>700</v>
      </c>
      <c r="S62" s="160" t="s">
        <v>207</v>
      </c>
      <c r="T62" s="160" t="s">
        <v>207</v>
      </c>
      <c r="U62" s="160">
        <v>0</v>
      </c>
      <c r="V62" s="160">
        <f>ROUND(E62*U62,2)</f>
        <v>0</v>
      </c>
      <c r="W62" s="160"/>
      <c r="X62" s="160" t="s">
        <v>285</v>
      </c>
      <c r="Y62" s="160" t="s">
        <v>198</v>
      </c>
      <c r="Z62" s="149"/>
      <c r="AA62" s="149"/>
      <c r="AB62" s="149"/>
      <c r="AC62" s="149"/>
      <c r="AD62" s="149"/>
      <c r="AE62" s="149"/>
      <c r="AF62" s="149"/>
      <c r="AG62" s="149" t="s">
        <v>303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67" t="s">
        <v>418</v>
      </c>
      <c r="D63" s="268"/>
      <c r="E63" s="268"/>
      <c r="F63" s="268"/>
      <c r="G63" s="268"/>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246</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22.5" outlineLevel="1" x14ac:dyDescent="0.2">
      <c r="A64" s="156">
        <v>23</v>
      </c>
      <c r="B64" s="157" t="s">
        <v>963</v>
      </c>
      <c r="C64" s="195" t="s">
        <v>724</v>
      </c>
      <c r="D64" s="158" t="s">
        <v>0</v>
      </c>
      <c r="E64" s="194"/>
      <c r="F64" s="161"/>
      <c r="G64" s="160">
        <f>ROUND(E64*F64,2)</f>
        <v>0</v>
      </c>
      <c r="H64" s="161"/>
      <c r="I64" s="160">
        <f>ROUND(E64*H64,2)</f>
        <v>0</v>
      </c>
      <c r="J64" s="161"/>
      <c r="K64" s="160">
        <f>ROUND(E64*J64,2)</f>
        <v>0</v>
      </c>
      <c r="L64" s="160">
        <v>21</v>
      </c>
      <c r="M64" s="160">
        <f>G64*(1+L64/100)</f>
        <v>0</v>
      </c>
      <c r="N64" s="159">
        <v>0</v>
      </c>
      <c r="O64" s="159">
        <f>ROUND(E64*N64,2)</f>
        <v>0</v>
      </c>
      <c r="P64" s="159">
        <v>0</v>
      </c>
      <c r="Q64" s="159">
        <f>ROUND(E64*P64,2)</f>
        <v>0</v>
      </c>
      <c r="R64" s="160" t="s">
        <v>700</v>
      </c>
      <c r="S64" s="160" t="s">
        <v>207</v>
      </c>
      <c r="T64" s="160" t="s">
        <v>207</v>
      </c>
      <c r="U64" s="160">
        <v>0</v>
      </c>
      <c r="V64" s="160">
        <f>ROUND(E64*U64,2)</f>
        <v>0</v>
      </c>
      <c r="W64" s="160"/>
      <c r="X64" s="160" t="s">
        <v>285</v>
      </c>
      <c r="Y64" s="160" t="s">
        <v>198</v>
      </c>
      <c r="Z64" s="149"/>
      <c r="AA64" s="149"/>
      <c r="AB64" s="149"/>
      <c r="AC64" s="149"/>
      <c r="AD64" s="149"/>
      <c r="AE64" s="149"/>
      <c r="AF64" s="149"/>
      <c r="AG64" s="149" t="s">
        <v>303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7" t="s">
        <v>418</v>
      </c>
      <c r="D65" s="268"/>
      <c r="E65" s="268"/>
      <c r="F65" s="268"/>
      <c r="G65" s="268"/>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246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190</v>
      </c>
      <c r="B66" s="164" t="s">
        <v>132</v>
      </c>
      <c r="C66" s="178" t="s">
        <v>133</v>
      </c>
      <c r="D66" s="165"/>
      <c r="E66" s="166"/>
      <c r="F66" s="167"/>
      <c r="G66" s="167">
        <f>SUMIF(AG67:AG75,"&lt;&gt;NOR",G67:G75)</f>
        <v>0</v>
      </c>
      <c r="H66" s="167"/>
      <c r="I66" s="167">
        <f>SUM(I67:I75)</f>
        <v>0</v>
      </c>
      <c r="J66" s="167"/>
      <c r="K66" s="167">
        <f>SUM(K67:K75)</f>
        <v>0</v>
      </c>
      <c r="L66" s="167"/>
      <c r="M66" s="167">
        <f>SUM(M67:M75)</f>
        <v>0</v>
      </c>
      <c r="N66" s="166"/>
      <c r="O66" s="166">
        <f>SUM(O67:O75)</f>
        <v>0.15</v>
      </c>
      <c r="P66" s="166"/>
      <c r="Q66" s="166">
        <f>SUM(Q67:Q75)</f>
        <v>0</v>
      </c>
      <c r="R66" s="167"/>
      <c r="S66" s="167"/>
      <c r="T66" s="168"/>
      <c r="U66" s="162"/>
      <c r="V66" s="162">
        <f>SUM(V67:V75)</f>
        <v>46.870000000000005</v>
      </c>
      <c r="W66" s="162"/>
      <c r="X66" s="162"/>
      <c r="Y66" s="162"/>
      <c r="AG66" t="s">
        <v>191</v>
      </c>
    </row>
    <row r="67" spans="1:60" ht="22.5" outlineLevel="1" x14ac:dyDescent="0.2">
      <c r="A67" s="170">
        <v>24</v>
      </c>
      <c r="B67" s="171" t="s">
        <v>290</v>
      </c>
      <c r="C67" s="179" t="s">
        <v>291</v>
      </c>
      <c r="D67" s="172" t="s">
        <v>236</v>
      </c>
      <c r="E67" s="173">
        <v>30.4</v>
      </c>
      <c r="F67" s="174"/>
      <c r="G67" s="175">
        <f>ROUND(E67*F67,2)</f>
        <v>0</v>
      </c>
      <c r="H67" s="174"/>
      <c r="I67" s="175">
        <f>ROUND(E67*H67,2)</f>
        <v>0</v>
      </c>
      <c r="J67" s="174"/>
      <c r="K67" s="175">
        <f>ROUND(E67*J67,2)</f>
        <v>0</v>
      </c>
      <c r="L67" s="175">
        <v>21</v>
      </c>
      <c r="M67" s="175">
        <f>G67*(1+L67/100)</f>
        <v>0</v>
      </c>
      <c r="N67" s="173">
        <v>0</v>
      </c>
      <c r="O67" s="173">
        <f>ROUND(E67*N67,2)</f>
        <v>0</v>
      </c>
      <c r="P67" s="173">
        <v>0</v>
      </c>
      <c r="Q67" s="173">
        <f>ROUND(E67*P67,2)</f>
        <v>0</v>
      </c>
      <c r="R67" s="175" t="s">
        <v>292</v>
      </c>
      <c r="S67" s="175" t="s">
        <v>207</v>
      </c>
      <c r="T67" s="176" t="s">
        <v>207</v>
      </c>
      <c r="U67" s="160">
        <v>0.52</v>
      </c>
      <c r="V67" s="160">
        <f>ROUND(E67*U67,2)</f>
        <v>15.81</v>
      </c>
      <c r="W67" s="160"/>
      <c r="X67" s="160" t="s">
        <v>230</v>
      </c>
      <c r="Y67" s="160" t="s">
        <v>198</v>
      </c>
      <c r="Z67" s="149"/>
      <c r="AA67" s="149"/>
      <c r="AB67" s="149"/>
      <c r="AC67" s="149"/>
      <c r="AD67" s="149"/>
      <c r="AE67" s="149"/>
      <c r="AF67" s="149"/>
      <c r="AG67" s="149" t="s">
        <v>231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2" t="s">
        <v>964</v>
      </c>
      <c r="D68" s="183"/>
      <c r="E68" s="184">
        <v>30.4</v>
      </c>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233</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70">
        <v>25</v>
      </c>
      <c r="B69" s="171" t="s">
        <v>295</v>
      </c>
      <c r="C69" s="179" t="s">
        <v>296</v>
      </c>
      <c r="D69" s="172" t="s">
        <v>236</v>
      </c>
      <c r="E69" s="173">
        <v>30.4</v>
      </c>
      <c r="F69" s="174"/>
      <c r="G69" s="175">
        <f>ROUND(E69*F69,2)</f>
        <v>0</v>
      </c>
      <c r="H69" s="174"/>
      <c r="I69" s="175">
        <f>ROUND(E69*H69,2)</f>
        <v>0</v>
      </c>
      <c r="J69" s="174"/>
      <c r="K69" s="175">
        <f>ROUND(E69*J69,2)</f>
        <v>0</v>
      </c>
      <c r="L69" s="175">
        <v>21</v>
      </c>
      <c r="M69" s="175">
        <f>G69*(1+L69/100)</f>
        <v>0</v>
      </c>
      <c r="N69" s="173">
        <v>4.8300000000000001E-3</v>
      </c>
      <c r="O69" s="173">
        <f>ROUND(E69*N69,2)</f>
        <v>0.15</v>
      </c>
      <c r="P69" s="173">
        <v>0</v>
      </c>
      <c r="Q69" s="173">
        <f>ROUND(E69*P69,2)</f>
        <v>0</v>
      </c>
      <c r="R69" s="175" t="s">
        <v>292</v>
      </c>
      <c r="S69" s="175" t="s">
        <v>207</v>
      </c>
      <c r="T69" s="176" t="s">
        <v>207</v>
      </c>
      <c r="U69" s="160">
        <v>0.48499999999999999</v>
      </c>
      <c r="V69" s="160">
        <f>ROUND(E69*U69,2)</f>
        <v>14.74</v>
      </c>
      <c r="W69" s="160"/>
      <c r="X69" s="160" t="s">
        <v>230</v>
      </c>
      <c r="Y69" s="160" t="s">
        <v>198</v>
      </c>
      <c r="Z69" s="149"/>
      <c r="AA69" s="149"/>
      <c r="AB69" s="149"/>
      <c r="AC69" s="149"/>
      <c r="AD69" s="149"/>
      <c r="AE69" s="149"/>
      <c r="AF69" s="149"/>
      <c r="AG69" s="149" t="s">
        <v>231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192" t="s">
        <v>293</v>
      </c>
      <c r="D70" s="183"/>
      <c r="E70" s="184"/>
      <c r="F70" s="160"/>
      <c r="G70" s="160"/>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233</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92" t="s">
        <v>964</v>
      </c>
      <c r="D71" s="183"/>
      <c r="E71" s="184">
        <v>30.4</v>
      </c>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233</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0">
        <v>26</v>
      </c>
      <c r="B72" s="171" t="s">
        <v>815</v>
      </c>
      <c r="C72" s="179" t="s">
        <v>816</v>
      </c>
      <c r="D72" s="172" t="s">
        <v>283</v>
      </c>
      <c r="E72" s="173">
        <v>4.1256399999999998</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t="s">
        <v>292</v>
      </c>
      <c r="S72" s="175" t="s">
        <v>207</v>
      </c>
      <c r="T72" s="176" t="s">
        <v>207</v>
      </c>
      <c r="U72" s="160">
        <v>3.0059999999999998</v>
      </c>
      <c r="V72" s="160">
        <f>ROUND(E72*U72,2)</f>
        <v>12.4</v>
      </c>
      <c r="W72" s="160"/>
      <c r="X72" s="160" t="s">
        <v>230</v>
      </c>
      <c r="Y72" s="160" t="s">
        <v>198</v>
      </c>
      <c r="Z72" s="149"/>
      <c r="AA72" s="149"/>
      <c r="AB72" s="149"/>
      <c r="AC72" s="149"/>
      <c r="AD72" s="149"/>
      <c r="AE72" s="149"/>
      <c r="AF72" s="149"/>
      <c r="AG72" s="149" t="s">
        <v>965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2" t="s">
        <v>304</v>
      </c>
      <c r="D73" s="263"/>
      <c r="E73" s="263"/>
      <c r="F73" s="263"/>
      <c r="G73" s="263"/>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246</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70">
        <v>27</v>
      </c>
      <c r="B74" s="171" t="s">
        <v>305</v>
      </c>
      <c r="C74" s="179" t="s">
        <v>306</v>
      </c>
      <c r="D74" s="172" t="s">
        <v>283</v>
      </c>
      <c r="E74" s="173">
        <v>4.1256399999999998</v>
      </c>
      <c r="F74" s="174"/>
      <c r="G74" s="175">
        <f>ROUND(E74*F74,2)</f>
        <v>0</v>
      </c>
      <c r="H74" s="174"/>
      <c r="I74" s="175">
        <f>ROUND(E74*H74,2)</f>
        <v>0</v>
      </c>
      <c r="J74" s="174"/>
      <c r="K74" s="175">
        <f>ROUND(E74*J74,2)</f>
        <v>0</v>
      </c>
      <c r="L74" s="175">
        <v>21</v>
      </c>
      <c r="M74" s="175">
        <f>G74*(1+L74/100)</f>
        <v>0</v>
      </c>
      <c r="N74" s="173">
        <v>0</v>
      </c>
      <c r="O74" s="173">
        <f>ROUND(E74*N74,2)</f>
        <v>0</v>
      </c>
      <c r="P74" s="173">
        <v>0</v>
      </c>
      <c r="Q74" s="173">
        <f>ROUND(E74*P74,2)</f>
        <v>0</v>
      </c>
      <c r="R74" s="175" t="s">
        <v>292</v>
      </c>
      <c r="S74" s="175" t="s">
        <v>207</v>
      </c>
      <c r="T74" s="176" t="s">
        <v>207</v>
      </c>
      <c r="U74" s="160">
        <v>0.95</v>
      </c>
      <c r="V74" s="160">
        <f>ROUND(E74*U74,2)</f>
        <v>3.92</v>
      </c>
      <c r="W74" s="160"/>
      <c r="X74" s="160" t="s">
        <v>230</v>
      </c>
      <c r="Y74" s="160" t="s">
        <v>198</v>
      </c>
      <c r="Z74" s="149"/>
      <c r="AA74" s="149"/>
      <c r="AB74" s="149"/>
      <c r="AC74" s="149"/>
      <c r="AD74" s="149"/>
      <c r="AE74" s="149"/>
      <c r="AF74" s="149"/>
      <c r="AG74" s="149" t="s">
        <v>965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304</v>
      </c>
      <c r="D75" s="263"/>
      <c r="E75" s="263"/>
      <c r="F75" s="263"/>
      <c r="G75" s="263"/>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246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x14ac:dyDescent="0.2">
      <c r="A76" s="163" t="s">
        <v>190</v>
      </c>
      <c r="B76" s="164" t="s">
        <v>136</v>
      </c>
      <c r="C76" s="178" t="s">
        <v>137</v>
      </c>
      <c r="D76" s="165"/>
      <c r="E76" s="166"/>
      <c r="F76" s="167"/>
      <c r="G76" s="167">
        <f>SUMIF(AG77:AG97,"&lt;&gt;NOR",G77:G97)</f>
        <v>0</v>
      </c>
      <c r="H76" s="167"/>
      <c r="I76" s="167">
        <f>SUM(I77:I97)</f>
        <v>0</v>
      </c>
      <c r="J76" s="167"/>
      <c r="K76" s="167">
        <f>SUM(K77:K97)</f>
        <v>0</v>
      </c>
      <c r="L76" s="167"/>
      <c r="M76" s="167">
        <f>SUM(M77:M97)</f>
        <v>0</v>
      </c>
      <c r="N76" s="166"/>
      <c r="O76" s="166">
        <f>SUM(O77:O97)</f>
        <v>0.13</v>
      </c>
      <c r="P76" s="166"/>
      <c r="Q76" s="166">
        <f>SUM(Q77:Q97)</f>
        <v>0.11</v>
      </c>
      <c r="R76" s="167"/>
      <c r="S76" s="167"/>
      <c r="T76" s="168"/>
      <c r="U76" s="162"/>
      <c r="V76" s="162">
        <f>SUM(V77:V97)</f>
        <v>23.43</v>
      </c>
      <c r="W76" s="162"/>
      <c r="X76" s="162"/>
      <c r="Y76" s="162"/>
      <c r="AG76" t="s">
        <v>191</v>
      </c>
    </row>
    <row r="77" spans="1:60" outlineLevel="1" x14ac:dyDescent="0.2">
      <c r="A77" s="170">
        <v>28</v>
      </c>
      <c r="B77" s="171" t="s">
        <v>390</v>
      </c>
      <c r="C77" s="179" t="s">
        <v>391</v>
      </c>
      <c r="D77" s="172" t="s">
        <v>236</v>
      </c>
      <c r="E77" s="173">
        <v>30.4</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t="s">
        <v>392</v>
      </c>
      <c r="S77" s="175" t="s">
        <v>207</v>
      </c>
      <c r="T77" s="176" t="s">
        <v>207</v>
      </c>
      <c r="U77" s="160">
        <v>1.6E-2</v>
      </c>
      <c r="V77" s="160">
        <f>ROUND(E77*U77,2)</f>
        <v>0.49</v>
      </c>
      <c r="W77" s="160"/>
      <c r="X77" s="160" t="s">
        <v>230</v>
      </c>
      <c r="Y77" s="160" t="s">
        <v>198</v>
      </c>
      <c r="Z77" s="149"/>
      <c r="AA77" s="149"/>
      <c r="AB77" s="149"/>
      <c r="AC77" s="149"/>
      <c r="AD77" s="149"/>
      <c r="AE77" s="149"/>
      <c r="AF77" s="149"/>
      <c r="AG77" s="149" t="s">
        <v>231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2" t="s">
        <v>393</v>
      </c>
      <c r="D78" s="263"/>
      <c r="E78" s="263"/>
      <c r="F78" s="263"/>
      <c r="G78" s="263"/>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246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192" t="s">
        <v>964</v>
      </c>
      <c r="D79" s="183"/>
      <c r="E79" s="184">
        <v>30.4</v>
      </c>
      <c r="F79" s="160"/>
      <c r="G79" s="160"/>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233</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0">
        <v>29</v>
      </c>
      <c r="B80" s="171" t="s">
        <v>394</v>
      </c>
      <c r="C80" s="179" t="s">
        <v>395</v>
      </c>
      <c r="D80" s="172" t="s">
        <v>236</v>
      </c>
      <c r="E80" s="173">
        <v>30.4</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t="s">
        <v>392</v>
      </c>
      <c r="S80" s="175" t="s">
        <v>207</v>
      </c>
      <c r="T80" s="176" t="s">
        <v>207</v>
      </c>
      <c r="U80" s="160">
        <v>4.5999999999999999E-2</v>
      </c>
      <c r="V80" s="160">
        <f>ROUND(E80*U80,2)</f>
        <v>1.4</v>
      </c>
      <c r="W80" s="160"/>
      <c r="X80" s="160" t="s">
        <v>230</v>
      </c>
      <c r="Y80" s="160" t="s">
        <v>198</v>
      </c>
      <c r="Z80" s="149"/>
      <c r="AA80" s="149"/>
      <c r="AB80" s="149"/>
      <c r="AC80" s="149"/>
      <c r="AD80" s="149"/>
      <c r="AE80" s="149"/>
      <c r="AF80" s="149"/>
      <c r="AG80" s="149" t="s">
        <v>231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393</v>
      </c>
      <c r="D81" s="263"/>
      <c r="E81" s="263"/>
      <c r="F81" s="263"/>
      <c r="G81" s="263"/>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246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30</v>
      </c>
      <c r="B82" s="171" t="s">
        <v>396</v>
      </c>
      <c r="C82" s="179" t="s">
        <v>397</v>
      </c>
      <c r="D82" s="172" t="s">
        <v>228</v>
      </c>
      <c r="E82" s="173">
        <v>26.3</v>
      </c>
      <c r="F82" s="174"/>
      <c r="G82" s="175">
        <f>ROUND(E82*F82,2)</f>
        <v>0</v>
      </c>
      <c r="H82" s="174"/>
      <c r="I82" s="175">
        <f>ROUND(E82*H82,2)</f>
        <v>0</v>
      </c>
      <c r="J82" s="174"/>
      <c r="K82" s="175">
        <f>ROUND(E82*J82,2)</f>
        <v>0</v>
      </c>
      <c r="L82" s="175">
        <v>21</v>
      </c>
      <c r="M82" s="175">
        <f>G82*(1+L82/100)</f>
        <v>0</v>
      </c>
      <c r="N82" s="173">
        <v>0</v>
      </c>
      <c r="O82" s="173">
        <f>ROUND(E82*N82,2)</f>
        <v>0</v>
      </c>
      <c r="P82" s="173">
        <v>8.0000000000000007E-5</v>
      </c>
      <c r="Q82" s="173">
        <f>ROUND(E82*P82,2)</f>
        <v>0</v>
      </c>
      <c r="R82" s="175" t="s">
        <v>392</v>
      </c>
      <c r="S82" s="175" t="s">
        <v>207</v>
      </c>
      <c r="T82" s="176" t="s">
        <v>207</v>
      </c>
      <c r="U82" s="160">
        <v>3.5000000000000003E-2</v>
      </c>
      <c r="V82" s="160">
        <f>ROUND(E82*U82,2)</f>
        <v>0.92</v>
      </c>
      <c r="W82" s="160"/>
      <c r="X82" s="160" t="s">
        <v>230</v>
      </c>
      <c r="Y82" s="160" t="s">
        <v>198</v>
      </c>
      <c r="Z82" s="149"/>
      <c r="AA82" s="149"/>
      <c r="AB82" s="149"/>
      <c r="AC82" s="149"/>
      <c r="AD82" s="149"/>
      <c r="AE82" s="149"/>
      <c r="AF82" s="149"/>
      <c r="AG82" s="149" t="s">
        <v>231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192" t="s">
        <v>966</v>
      </c>
      <c r="D83" s="183"/>
      <c r="E83" s="184">
        <v>26.3</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233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85">
        <v>31</v>
      </c>
      <c r="B84" s="186" t="s">
        <v>399</v>
      </c>
      <c r="C84" s="193" t="s">
        <v>400</v>
      </c>
      <c r="D84" s="187" t="s">
        <v>228</v>
      </c>
      <c r="E84" s="188">
        <v>26.3</v>
      </c>
      <c r="F84" s="189"/>
      <c r="G84" s="190">
        <f>ROUND(E84*F84,2)</f>
        <v>0</v>
      </c>
      <c r="H84" s="189"/>
      <c r="I84" s="190">
        <f>ROUND(E84*H84,2)</f>
        <v>0</v>
      </c>
      <c r="J84" s="189"/>
      <c r="K84" s="190">
        <f>ROUND(E84*J84,2)</f>
        <v>0</v>
      </c>
      <c r="L84" s="190">
        <v>21</v>
      </c>
      <c r="M84" s="190">
        <f>G84*(1+L84/100)</f>
        <v>0</v>
      </c>
      <c r="N84" s="188">
        <v>3.0000000000000001E-5</v>
      </c>
      <c r="O84" s="188">
        <f>ROUND(E84*N84,2)</f>
        <v>0</v>
      </c>
      <c r="P84" s="188">
        <v>0</v>
      </c>
      <c r="Q84" s="188">
        <f>ROUND(E84*P84,2)</f>
        <v>0</v>
      </c>
      <c r="R84" s="190" t="s">
        <v>392</v>
      </c>
      <c r="S84" s="190" t="s">
        <v>207</v>
      </c>
      <c r="T84" s="191" t="s">
        <v>207</v>
      </c>
      <c r="U84" s="160">
        <v>0.13719999999999999</v>
      </c>
      <c r="V84" s="160">
        <f>ROUND(E84*U84,2)</f>
        <v>3.61</v>
      </c>
      <c r="W84" s="160"/>
      <c r="X84" s="160" t="s">
        <v>230</v>
      </c>
      <c r="Y84" s="160" t="s">
        <v>198</v>
      </c>
      <c r="Z84" s="149"/>
      <c r="AA84" s="149"/>
      <c r="AB84" s="149"/>
      <c r="AC84" s="149"/>
      <c r="AD84" s="149"/>
      <c r="AE84" s="149"/>
      <c r="AF84" s="149"/>
      <c r="AG84" s="149" t="s">
        <v>231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70">
        <v>32</v>
      </c>
      <c r="B85" s="171" t="s">
        <v>401</v>
      </c>
      <c r="C85" s="179" t="s">
        <v>402</v>
      </c>
      <c r="D85" s="172" t="s">
        <v>236</v>
      </c>
      <c r="E85" s="173">
        <v>30.4</v>
      </c>
      <c r="F85" s="174"/>
      <c r="G85" s="175">
        <f>ROUND(E85*F85,2)</f>
        <v>0</v>
      </c>
      <c r="H85" s="174"/>
      <c r="I85" s="175">
        <f>ROUND(E85*H85,2)</f>
        <v>0</v>
      </c>
      <c r="J85" s="174"/>
      <c r="K85" s="175">
        <f>ROUND(E85*J85,2)</f>
        <v>0</v>
      </c>
      <c r="L85" s="175">
        <v>21</v>
      </c>
      <c r="M85" s="175">
        <f>G85*(1+L85/100)</f>
        <v>0</v>
      </c>
      <c r="N85" s="173">
        <v>0</v>
      </c>
      <c r="O85" s="173">
        <f>ROUND(E85*N85,2)</f>
        <v>0</v>
      </c>
      <c r="P85" s="173">
        <v>3.5000000000000001E-3</v>
      </c>
      <c r="Q85" s="173">
        <f>ROUND(E85*P85,2)</f>
        <v>0.11</v>
      </c>
      <c r="R85" s="175" t="s">
        <v>392</v>
      </c>
      <c r="S85" s="175" t="s">
        <v>207</v>
      </c>
      <c r="T85" s="176" t="s">
        <v>207</v>
      </c>
      <c r="U85" s="160">
        <v>0.105</v>
      </c>
      <c r="V85" s="160">
        <f>ROUND(E85*U85,2)</f>
        <v>3.19</v>
      </c>
      <c r="W85" s="160"/>
      <c r="X85" s="160" t="s">
        <v>230</v>
      </c>
      <c r="Y85" s="160" t="s">
        <v>198</v>
      </c>
      <c r="Z85" s="149"/>
      <c r="AA85" s="149"/>
      <c r="AB85" s="149"/>
      <c r="AC85" s="149"/>
      <c r="AD85" s="149"/>
      <c r="AE85" s="149"/>
      <c r="AF85" s="149"/>
      <c r="AG85" s="149" t="s">
        <v>231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92" t="s">
        <v>964</v>
      </c>
      <c r="D86" s="183"/>
      <c r="E86" s="184">
        <v>30.4</v>
      </c>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233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5">
        <v>33</v>
      </c>
      <c r="B87" s="186" t="s">
        <v>403</v>
      </c>
      <c r="C87" s="193" t="s">
        <v>404</v>
      </c>
      <c r="D87" s="187" t="s">
        <v>236</v>
      </c>
      <c r="E87" s="188">
        <v>30.4</v>
      </c>
      <c r="F87" s="189"/>
      <c r="G87" s="190">
        <f>ROUND(E87*F87,2)</f>
        <v>0</v>
      </c>
      <c r="H87" s="189"/>
      <c r="I87" s="190">
        <f>ROUND(E87*H87,2)</f>
        <v>0</v>
      </c>
      <c r="J87" s="189"/>
      <c r="K87" s="190">
        <f>ROUND(E87*J87,2)</f>
        <v>0</v>
      </c>
      <c r="L87" s="190">
        <v>21</v>
      </c>
      <c r="M87" s="190">
        <f>G87*(1+L87/100)</f>
        <v>0</v>
      </c>
      <c r="N87" s="188">
        <v>2.4000000000000001E-4</v>
      </c>
      <c r="O87" s="188">
        <f>ROUND(E87*N87,2)</f>
        <v>0.01</v>
      </c>
      <c r="P87" s="188">
        <v>0</v>
      </c>
      <c r="Q87" s="188">
        <f>ROUND(E87*P87,2)</f>
        <v>0</v>
      </c>
      <c r="R87" s="190" t="s">
        <v>392</v>
      </c>
      <c r="S87" s="190" t="s">
        <v>207</v>
      </c>
      <c r="T87" s="191" t="s">
        <v>207</v>
      </c>
      <c r="U87" s="160">
        <v>0.45</v>
      </c>
      <c r="V87" s="160">
        <f>ROUND(E87*U87,2)</f>
        <v>13.68</v>
      </c>
      <c r="W87" s="160"/>
      <c r="X87" s="160" t="s">
        <v>230</v>
      </c>
      <c r="Y87" s="160" t="s">
        <v>198</v>
      </c>
      <c r="Z87" s="149"/>
      <c r="AA87" s="149"/>
      <c r="AB87" s="149"/>
      <c r="AC87" s="149"/>
      <c r="AD87" s="149"/>
      <c r="AE87" s="149"/>
      <c r="AF87" s="149"/>
      <c r="AG87" s="149" t="s">
        <v>231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34</v>
      </c>
      <c r="B88" s="171" t="s">
        <v>405</v>
      </c>
      <c r="C88" s="179" t="s">
        <v>406</v>
      </c>
      <c r="D88" s="172" t="s">
        <v>228</v>
      </c>
      <c r="E88" s="173">
        <v>27.614999999999998</v>
      </c>
      <c r="F88" s="174"/>
      <c r="G88" s="175">
        <f>ROUND(E88*F88,2)</f>
        <v>0</v>
      </c>
      <c r="H88" s="174"/>
      <c r="I88" s="175">
        <f>ROUND(E88*H88,2)</f>
        <v>0</v>
      </c>
      <c r="J88" s="174"/>
      <c r="K88" s="175">
        <f>ROUND(E88*J88,2)</f>
        <v>0</v>
      </c>
      <c r="L88" s="175">
        <v>21</v>
      </c>
      <c r="M88" s="175">
        <f>G88*(1+L88/100)</f>
        <v>0</v>
      </c>
      <c r="N88" s="173">
        <v>5.0000000000000001E-4</v>
      </c>
      <c r="O88" s="173">
        <f>ROUND(E88*N88,2)</f>
        <v>0.01</v>
      </c>
      <c r="P88" s="173">
        <v>0</v>
      </c>
      <c r="Q88" s="173">
        <f>ROUND(E88*P88,2)</f>
        <v>0</v>
      </c>
      <c r="R88" s="175" t="s">
        <v>407</v>
      </c>
      <c r="S88" s="175" t="s">
        <v>207</v>
      </c>
      <c r="T88" s="176" t="s">
        <v>207</v>
      </c>
      <c r="U88" s="160">
        <v>0</v>
      </c>
      <c r="V88" s="160">
        <f>ROUND(E88*U88,2)</f>
        <v>0</v>
      </c>
      <c r="W88" s="160"/>
      <c r="X88" s="160" t="s">
        <v>408</v>
      </c>
      <c r="Y88" s="160" t="s">
        <v>198</v>
      </c>
      <c r="Z88" s="149"/>
      <c r="AA88" s="149"/>
      <c r="AB88" s="149"/>
      <c r="AC88" s="149"/>
      <c r="AD88" s="149"/>
      <c r="AE88" s="149"/>
      <c r="AF88" s="149"/>
      <c r="AG88" s="149" t="s">
        <v>409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192" t="s">
        <v>410</v>
      </c>
      <c r="D89" s="183"/>
      <c r="E89" s="184"/>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233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2" t="s">
        <v>967</v>
      </c>
      <c r="D90" s="183"/>
      <c r="E90" s="184">
        <v>27.614999999999998</v>
      </c>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233</v>
      </c>
      <c r="AH90" s="149">
        <v>5</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33.75" outlineLevel="1" x14ac:dyDescent="0.2">
      <c r="A91" s="170">
        <v>35</v>
      </c>
      <c r="B91" s="171" t="s">
        <v>412</v>
      </c>
      <c r="C91" s="179" t="s">
        <v>413</v>
      </c>
      <c r="D91" s="172" t="s">
        <v>236</v>
      </c>
      <c r="E91" s="173">
        <v>31.92</v>
      </c>
      <c r="F91" s="174"/>
      <c r="G91" s="175">
        <f>ROUND(E91*F91,2)</f>
        <v>0</v>
      </c>
      <c r="H91" s="174"/>
      <c r="I91" s="175">
        <f>ROUND(E91*H91,2)</f>
        <v>0</v>
      </c>
      <c r="J91" s="174"/>
      <c r="K91" s="175">
        <f>ROUND(E91*J91,2)</f>
        <v>0</v>
      </c>
      <c r="L91" s="175">
        <v>21</v>
      </c>
      <c r="M91" s="175">
        <f>G91*(1+L91/100)</f>
        <v>0</v>
      </c>
      <c r="N91" s="173">
        <v>3.3E-3</v>
      </c>
      <c r="O91" s="173">
        <f>ROUND(E91*N91,2)</f>
        <v>0.11</v>
      </c>
      <c r="P91" s="173">
        <v>0</v>
      </c>
      <c r="Q91" s="173">
        <f>ROUND(E91*P91,2)</f>
        <v>0</v>
      </c>
      <c r="R91" s="175" t="s">
        <v>407</v>
      </c>
      <c r="S91" s="175" t="s">
        <v>207</v>
      </c>
      <c r="T91" s="176" t="s">
        <v>207</v>
      </c>
      <c r="U91" s="160">
        <v>0</v>
      </c>
      <c r="V91" s="160">
        <f>ROUND(E91*U91,2)</f>
        <v>0</v>
      </c>
      <c r="W91" s="160"/>
      <c r="X91" s="160" t="s">
        <v>408</v>
      </c>
      <c r="Y91" s="160" t="s">
        <v>198</v>
      </c>
      <c r="Z91" s="149"/>
      <c r="AA91" s="149"/>
      <c r="AB91" s="149"/>
      <c r="AC91" s="149"/>
      <c r="AD91" s="149"/>
      <c r="AE91" s="149"/>
      <c r="AF91" s="149"/>
      <c r="AG91" s="149" t="s">
        <v>409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192" t="s">
        <v>410</v>
      </c>
      <c r="D92" s="183"/>
      <c r="E92" s="184"/>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233</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192" t="s">
        <v>968</v>
      </c>
      <c r="D93" s="183"/>
      <c r="E93" s="184">
        <v>31.92</v>
      </c>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233</v>
      </c>
      <c r="AH93" s="149">
        <v>5</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0">
        <v>36</v>
      </c>
      <c r="B94" s="171" t="s">
        <v>415</v>
      </c>
      <c r="C94" s="179" t="s">
        <v>416</v>
      </c>
      <c r="D94" s="172" t="s">
        <v>283</v>
      </c>
      <c r="E94" s="173">
        <v>0.12723000000000001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t="s">
        <v>392</v>
      </c>
      <c r="S94" s="175" t="s">
        <v>207</v>
      </c>
      <c r="T94" s="176" t="s">
        <v>207</v>
      </c>
      <c r="U94" s="160">
        <v>1.091</v>
      </c>
      <c r="V94" s="160">
        <f>ROUND(E94*U94,2)</f>
        <v>0.14000000000000001</v>
      </c>
      <c r="W94" s="160"/>
      <c r="X94" s="160" t="s">
        <v>285</v>
      </c>
      <c r="Y94" s="160" t="s">
        <v>198</v>
      </c>
      <c r="Z94" s="149"/>
      <c r="AA94" s="149"/>
      <c r="AB94" s="149"/>
      <c r="AC94" s="149"/>
      <c r="AD94" s="149"/>
      <c r="AE94" s="149"/>
      <c r="AF94" s="149"/>
      <c r="AG94" s="149" t="s">
        <v>417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2" t="s">
        <v>418</v>
      </c>
      <c r="D95" s="263"/>
      <c r="E95" s="263"/>
      <c r="F95" s="263"/>
      <c r="G95" s="263"/>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246</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x14ac:dyDescent="0.2">
      <c r="A96" s="170">
        <v>37</v>
      </c>
      <c r="B96" s="171" t="s">
        <v>419</v>
      </c>
      <c r="C96" s="179" t="s">
        <v>420</v>
      </c>
      <c r="D96" s="172" t="s">
        <v>283</v>
      </c>
      <c r="E96" s="173">
        <v>0.12723000000000001</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392</v>
      </c>
      <c r="S96" s="175" t="s">
        <v>207</v>
      </c>
      <c r="T96" s="176" t="s">
        <v>207</v>
      </c>
      <c r="U96" s="160">
        <v>0</v>
      </c>
      <c r="V96" s="160">
        <f>ROUND(E96*U96,2)</f>
        <v>0</v>
      </c>
      <c r="W96" s="160"/>
      <c r="X96" s="160" t="s">
        <v>285</v>
      </c>
      <c r="Y96" s="160" t="s">
        <v>198</v>
      </c>
      <c r="Z96" s="149"/>
      <c r="AA96" s="149"/>
      <c r="AB96" s="149"/>
      <c r="AC96" s="149"/>
      <c r="AD96" s="149"/>
      <c r="AE96" s="149"/>
      <c r="AF96" s="149"/>
      <c r="AG96" s="149" t="s">
        <v>417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2" t="s">
        <v>418</v>
      </c>
      <c r="D97" s="263"/>
      <c r="E97" s="263"/>
      <c r="F97" s="263"/>
      <c r="G97" s="263"/>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246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3" t="s">
        <v>190</v>
      </c>
      <c r="B98" s="164" t="s">
        <v>140</v>
      </c>
      <c r="C98" s="178" t="s">
        <v>141</v>
      </c>
      <c r="D98" s="165"/>
      <c r="E98" s="166"/>
      <c r="F98" s="167"/>
      <c r="G98" s="167">
        <f>SUMIF(AG99:AG111,"&lt;&gt;NOR",G99:G111)</f>
        <v>0</v>
      </c>
      <c r="H98" s="167"/>
      <c r="I98" s="167">
        <f>SUM(I99:I111)</f>
        <v>0</v>
      </c>
      <c r="J98" s="167"/>
      <c r="K98" s="167">
        <f>SUM(K99:K111)</f>
        <v>0</v>
      </c>
      <c r="L98" s="167"/>
      <c r="M98" s="167">
        <f>SUM(M99:M111)</f>
        <v>0</v>
      </c>
      <c r="N98" s="166"/>
      <c r="O98" s="166">
        <f>SUM(O99:O111)</f>
        <v>0.04</v>
      </c>
      <c r="P98" s="166"/>
      <c r="Q98" s="166">
        <f>SUM(Q99:Q111)</f>
        <v>7.0000000000000007E-2</v>
      </c>
      <c r="R98" s="167"/>
      <c r="S98" s="167"/>
      <c r="T98" s="168"/>
      <c r="U98" s="162"/>
      <c r="V98" s="162">
        <f>SUM(V99:V111)</f>
        <v>18.02</v>
      </c>
      <c r="W98" s="162"/>
      <c r="X98" s="162"/>
      <c r="Y98" s="162"/>
      <c r="AG98" t="s">
        <v>191</v>
      </c>
    </row>
    <row r="99" spans="1:60" outlineLevel="1" x14ac:dyDescent="0.2">
      <c r="A99" s="170">
        <v>38</v>
      </c>
      <c r="B99" s="171" t="s">
        <v>876</v>
      </c>
      <c r="C99" s="179" t="s">
        <v>877</v>
      </c>
      <c r="D99" s="172" t="s">
        <v>236</v>
      </c>
      <c r="E99" s="173">
        <v>80.427499999999995</v>
      </c>
      <c r="F99" s="174"/>
      <c r="G99" s="175">
        <f>ROUND(E99*F99,2)</f>
        <v>0</v>
      </c>
      <c r="H99" s="174"/>
      <c r="I99" s="175">
        <f>ROUND(E99*H99,2)</f>
        <v>0</v>
      </c>
      <c r="J99" s="174"/>
      <c r="K99" s="175">
        <f>ROUND(E99*J99,2)</f>
        <v>0</v>
      </c>
      <c r="L99" s="175">
        <v>21</v>
      </c>
      <c r="M99" s="175">
        <f>G99*(1+L99/100)</f>
        <v>0</v>
      </c>
      <c r="N99" s="173">
        <v>0</v>
      </c>
      <c r="O99" s="173">
        <f>ROUND(E99*N99,2)</f>
        <v>0</v>
      </c>
      <c r="P99" s="173">
        <v>8.9999999999999998E-4</v>
      </c>
      <c r="Q99" s="173">
        <f>ROUND(E99*P99,2)</f>
        <v>7.0000000000000007E-2</v>
      </c>
      <c r="R99" s="175" t="s">
        <v>309</v>
      </c>
      <c r="S99" s="175" t="s">
        <v>207</v>
      </c>
      <c r="T99" s="176" t="s">
        <v>207</v>
      </c>
      <c r="U99" s="160">
        <v>7.6679999999999998E-2</v>
      </c>
      <c r="V99" s="160">
        <f>ROUND(E99*U99,2)</f>
        <v>6.17</v>
      </c>
      <c r="W99" s="160"/>
      <c r="X99" s="160" t="s">
        <v>230</v>
      </c>
      <c r="Y99" s="160" t="s">
        <v>198</v>
      </c>
      <c r="Z99" s="149"/>
      <c r="AA99" s="149"/>
      <c r="AB99" s="149"/>
      <c r="AC99" s="149"/>
      <c r="AD99" s="149"/>
      <c r="AE99" s="149"/>
      <c r="AF99" s="149"/>
      <c r="AG99" s="149" t="s">
        <v>231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2" x14ac:dyDescent="0.2">
      <c r="A100" s="156"/>
      <c r="B100" s="157"/>
      <c r="C100" s="192" t="s">
        <v>945</v>
      </c>
      <c r="D100" s="183"/>
      <c r="E100" s="184">
        <v>80.427499999999995</v>
      </c>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233</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0">
        <v>39</v>
      </c>
      <c r="B101" s="171" t="s">
        <v>911</v>
      </c>
      <c r="C101" s="179" t="s">
        <v>912</v>
      </c>
      <c r="D101" s="172" t="s">
        <v>228</v>
      </c>
      <c r="E101" s="173">
        <v>11.4</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t="s">
        <v>309</v>
      </c>
      <c r="S101" s="175" t="s">
        <v>207</v>
      </c>
      <c r="T101" s="176" t="s">
        <v>207</v>
      </c>
      <c r="U101" s="160">
        <v>2.375E-2</v>
      </c>
      <c r="V101" s="160">
        <f>ROUND(E101*U101,2)</f>
        <v>0.27</v>
      </c>
      <c r="W101" s="160"/>
      <c r="X101" s="160" t="s">
        <v>230</v>
      </c>
      <c r="Y101" s="160" t="s">
        <v>198</v>
      </c>
      <c r="Z101" s="149"/>
      <c r="AA101" s="149"/>
      <c r="AB101" s="149"/>
      <c r="AC101" s="149"/>
      <c r="AD101" s="149"/>
      <c r="AE101" s="149"/>
      <c r="AF101" s="149"/>
      <c r="AG101" s="149" t="s">
        <v>231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192" t="s">
        <v>947</v>
      </c>
      <c r="D102" s="183"/>
      <c r="E102" s="184">
        <v>11.4</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233</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0">
        <v>40</v>
      </c>
      <c r="B103" s="171" t="s">
        <v>320</v>
      </c>
      <c r="C103" s="179" t="s">
        <v>321</v>
      </c>
      <c r="D103" s="172" t="s">
        <v>236</v>
      </c>
      <c r="E103" s="173">
        <v>30.4</v>
      </c>
      <c r="F103" s="174"/>
      <c r="G103" s="175">
        <f>ROUND(E103*F103,2)</f>
        <v>0</v>
      </c>
      <c r="H103" s="174"/>
      <c r="I103" s="175">
        <f>ROUND(E103*H103,2)</f>
        <v>0</v>
      </c>
      <c r="J103" s="174"/>
      <c r="K103" s="175">
        <f>ROUND(E103*J103,2)</f>
        <v>0</v>
      </c>
      <c r="L103" s="175">
        <v>21</v>
      </c>
      <c r="M103" s="175">
        <f>G103*(1+L103/100)</f>
        <v>0</v>
      </c>
      <c r="N103" s="173">
        <v>3.5E-4</v>
      </c>
      <c r="O103" s="173">
        <f>ROUND(E103*N103,2)</f>
        <v>0.01</v>
      </c>
      <c r="P103" s="173">
        <v>0</v>
      </c>
      <c r="Q103" s="173">
        <f>ROUND(E103*P103,2)</f>
        <v>0</v>
      </c>
      <c r="R103" s="175" t="s">
        <v>309</v>
      </c>
      <c r="S103" s="175" t="s">
        <v>207</v>
      </c>
      <c r="T103" s="176" t="s">
        <v>207</v>
      </c>
      <c r="U103" s="160">
        <v>1.35E-2</v>
      </c>
      <c r="V103" s="160">
        <f>ROUND(E103*U103,2)</f>
        <v>0.41</v>
      </c>
      <c r="W103" s="160"/>
      <c r="X103" s="160" t="s">
        <v>230</v>
      </c>
      <c r="Y103" s="160" t="s">
        <v>198</v>
      </c>
      <c r="Z103" s="149"/>
      <c r="AA103" s="149"/>
      <c r="AB103" s="149"/>
      <c r="AC103" s="149"/>
      <c r="AD103" s="149"/>
      <c r="AE103" s="149"/>
      <c r="AF103" s="149"/>
      <c r="AG103" s="149" t="s">
        <v>231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192" t="s">
        <v>964</v>
      </c>
      <c r="D104" s="183"/>
      <c r="E104" s="184">
        <v>30.4</v>
      </c>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233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0">
        <v>41</v>
      </c>
      <c r="B105" s="171" t="s">
        <v>969</v>
      </c>
      <c r="C105" s="179" t="s">
        <v>970</v>
      </c>
      <c r="D105" s="172" t="s">
        <v>236</v>
      </c>
      <c r="E105" s="173">
        <v>81.342500000000001</v>
      </c>
      <c r="F105" s="174"/>
      <c r="G105" s="175">
        <f>ROUND(E105*F105,2)</f>
        <v>0</v>
      </c>
      <c r="H105" s="174"/>
      <c r="I105" s="175">
        <f>ROUND(E105*H105,2)</f>
        <v>0</v>
      </c>
      <c r="J105" s="174"/>
      <c r="K105" s="175">
        <f>ROUND(E105*J105,2)</f>
        <v>0</v>
      </c>
      <c r="L105" s="175">
        <v>21</v>
      </c>
      <c r="M105" s="175">
        <f>G105*(1+L105/100)</f>
        <v>0</v>
      </c>
      <c r="N105" s="173">
        <v>4.2000000000000002E-4</v>
      </c>
      <c r="O105" s="173">
        <f>ROUND(E105*N105,2)</f>
        <v>0.03</v>
      </c>
      <c r="P105" s="173">
        <v>0</v>
      </c>
      <c r="Q105" s="173">
        <f>ROUND(E105*P105,2)</f>
        <v>0</v>
      </c>
      <c r="R105" s="175" t="s">
        <v>764</v>
      </c>
      <c r="S105" s="175" t="s">
        <v>207</v>
      </c>
      <c r="T105" s="176" t="s">
        <v>207</v>
      </c>
      <c r="U105" s="160">
        <v>0.13439000000000001</v>
      </c>
      <c r="V105" s="160">
        <f>ROUND(E105*U105,2)</f>
        <v>10.93</v>
      </c>
      <c r="W105" s="160"/>
      <c r="X105" s="160" t="s">
        <v>765</v>
      </c>
      <c r="Y105" s="160" t="s">
        <v>198</v>
      </c>
      <c r="Z105" s="149"/>
      <c r="AA105" s="149"/>
      <c r="AB105" s="149"/>
      <c r="AC105" s="149"/>
      <c r="AD105" s="149"/>
      <c r="AE105" s="149"/>
      <c r="AF105" s="149"/>
      <c r="AG105" s="149" t="s">
        <v>766</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192" t="s">
        <v>956</v>
      </c>
      <c r="D106" s="183"/>
      <c r="E106" s="184"/>
      <c r="F106" s="160"/>
      <c r="G106" s="160"/>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233</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
      <c r="A107" s="156"/>
      <c r="B107" s="157"/>
      <c r="C107" s="192" t="s">
        <v>971</v>
      </c>
      <c r="D107" s="183"/>
      <c r="E107" s="184">
        <v>80.427499999999995</v>
      </c>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233</v>
      </c>
      <c r="AH107" s="149">
        <v>5</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2" t="s">
        <v>972</v>
      </c>
      <c r="D108" s="183"/>
      <c r="E108" s="184">
        <v>0.91500000000000004</v>
      </c>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233</v>
      </c>
      <c r="AH108" s="149">
        <v>5</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70">
        <v>42</v>
      </c>
      <c r="B109" s="171" t="s">
        <v>973</v>
      </c>
      <c r="C109" s="179" t="s">
        <v>974</v>
      </c>
      <c r="D109" s="172" t="s">
        <v>236</v>
      </c>
      <c r="E109" s="173">
        <v>1.82</v>
      </c>
      <c r="F109" s="174"/>
      <c r="G109" s="175">
        <f>ROUND(E109*F109,2)</f>
        <v>0</v>
      </c>
      <c r="H109" s="174"/>
      <c r="I109" s="175">
        <f>ROUND(E109*H109,2)</f>
        <v>0</v>
      </c>
      <c r="J109" s="174"/>
      <c r="K109" s="175">
        <f>ROUND(E109*J109,2)</f>
        <v>0</v>
      </c>
      <c r="L109" s="175">
        <v>21</v>
      </c>
      <c r="M109" s="175">
        <f>G109*(1+L109/100)</f>
        <v>0</v>
      </c>
      <c r="N109" s="173">
        <v>3.6999999999999999E-4</v>
      </c>
      <c r="O109" s="173">
        <f>ROUND(E109*N109,2)</f>
        <v>0</v>
      </c>
      <c r="P109" s="173">
        <v>0</v>
      </c>
      <c r="Q109" s="173">
        <f>ROUND(E109*P109,2)</f>
        <v>0</v>
      </c>
      <c r="R109" s="175" t="s">
        <v>764</v>
      </c>
      <c r="S109" s="175" t="s">
        <v>207</v>
      </c>
      <c r="T109" s="176" t="s">
        <v>207</v>
      </c>
      <c r="U109" s="160">
        <v>0.13439000000000001</v>
      </c>
      <c r="V109" s="160">
        <f>ROUND(E109*U109,2)</f>
        <v>0.24</v>
      </c>
      <c r="W109" s="160"/>
      <c r="X109" s="160" t="s">
        <v>765</v>
      </c>
      <c r="Y109" s="160" t="s">
        <v>198</v>
      </c>
      <c r="Z109" s="149"/>
      <c r="AA109" s="149"/>
      <c r="AB109" s="149"/>
      <c r="AC109" s="149"/>
      <c r="AD109" s="149"/>
      <c r="AE109" s="149"/>
      <c r="AF109" s="149"/>
      <c r="AG109" s="149" t="s">
        <v>766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192" t="s">
        <v>975</v>
      </c>
      <c r="D110" s="183"/>
      <c r="E110" s="184">
        <v>1.1200000000000001</v>
      </c>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233</v>
      </c>
      <c r="AH110" s="149">
        <v>5</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92" t="s">
        <v>976</v>
      </c>
      <c r="D111" s="183"/>
      <c r="E111" s="184">
        <v>0.7</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233</v>
      </c>
      <c r="AH111" s="149">
        <v>5</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163" t="s">
        <v>190</v>
      </c>
      <c r="B112" s="164" t="s">
        <v>156</v>
      </c>
      <c r="C112" s="178" t="s">
        <v>157</v>
      </c>
      <c r="D112" s="165"/>
      <c r="E112" s="166"/>
      <c r="F112" s="167"/>
      <c r="G112" s="167">
        <f>SUMIF(AG113:AG120,"&lt;&gt;NOR",G113:G120)</f>
        <v>0</v>
      </c>
      <c r="H112" s="167"/>
      <c r="I112" s="167">
        <f>SUM(I113:I120)</f>
        <v>0</v>
      </c>
      <c r="J112" s="167"/>
      <c r="K112" s="167">
        <f>SUM(K113:K120)</f>
        <v>0</v>
      </c>
      <c r="L112" s="167"/>
      <c r="M112" s="167">
        <f>SUM(M113:M120)</f>
        <v>0</v>
      </c>
      <c r="N112" s="166"/>
      <c r="O112" s="166">
        <f>SUM(O113:O120)</f>
        <v>0</v>
      </c>
      <c r="P112" s="166"/>
      <c r="Q112" s="166">
        <f>SUM(Q113:Q120)</f>
        <v>0</v>
      </c>
      <c r="R112" s="167"/>
      <c r="S112" s="167"/>
      <c r="T112" s="168"/>
      <c r="U112" s="162"/>
      <c r="V112" s="162">
        <f>SUM(V113:V120)</f>
        <v>4.87</v>
      </c>
      <c r="W112" s="162"/>
      <c r="X112" s="162"/>
      <c r="Y112" s="162"/>
      <c r="AG112" t="s">
        <v>191</v>
      </c>
    </row>
    <row r="113" spans="1:60" ht="22.5" outlineLevel="1" x14ac:dyDescent="0.2">
      <c r="A113" s="185">
        <v>43</v>
      </c>
      <c r="B113" s="186" t="s">
        <v>977</v>
      </c>
      <c r="C113" s="193" t="s">
        <v>978</v>
      </c>
      <c r="D113" s="187" t="s">
        <v>283</v>
      </c>
      <c r="E113" s="188">
        <v>1.1791799999999999</v>
      </c>
      <c r="F113" s="189"/>
      <c r="G113" s="190">
        <f>ROUND(E113*F113,2)</f>
        <v>0</v>
      </c>
      <c r="H113" s="189"/>
      <c r="I113" s="190">
        <f>ROUND(E113*H113,2)</f>
        <v>0</v>
      </c>
      <c r="J113" s="189"/>
      <c r="K113" s="190">
        <f>ROUND(E113*J113,2)</f>
        <v>0</v>
      </c>
      <c r="L113" s="190">
        <v>21</v>
      </c>
      <c r="M113" s="190">
        <f>G113*(1+L113/100)</f>
        <v>0</v>
      </c>
      <c r="N113" s="188">
        <v>0</v>
      </c>
      <c r="O113" s="188">
        <f>ROUND(E113*N113,2)</f>
        <v>0</v>
      </c>
      <c r="P113" s="188">
        <v>0</v>
      </c>
      <c r="Q113" s="188">
        <f>ROUND(E113*P113,2)</f>
        <v>0</v>
      </c>
      <c r="R113" s="190" t="s">
        <v>324</v>
      </c>
      <c r="S113" s="190" t="s">
        <v>207</v>
      </c>
      <c r="T113" s="191" t="s">
        <v>207</v>
      </c>
      <c r="U113" s="160">
        <v>2.0670000000000002</v>
      </c>
      <c r="V113" s="160">
        <f>ROUND(E113*U113,2)</f>
        <v>2.44</v>
      </c>
      <c r="W113" s="160"/>
      <c r="X113" s="160" t="s">
        <v>325</v>
      </c>
      <c r="Y113" s="160" t="s">
        <v>198</v>
      </c>
      <c r="Z113" s="149"/>
      <c r="AA113" s="149"/>
      <c r="AB113" s="149"/>
      <c r="AC113" s="149"/>
      <c r="AD113" s="149"/>
      <c r="AE113" s="149"/>
      <c r="AF113" s="149"/>
      <c r="AG113" s="149" t="s">
        <v>326</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0">
        <v>44</v>
      </c>
      <c r="B114" s="171" t="s">
        <v>322</v>
      </c>
      <c r="C114" s="179" t="s">
        <v>323</v>
      </c>
      <c r="D114" s="172" t="s">
        <v>283</v>
      </c>
      <c r="E114" s="173">
        <v>1.1791799999999999</v>
      </c>
      <c r="F114" s="174"/>
      <c r="G114" s="175">
        <f>ROUND(E114*F114,2)</f>
        <v>0</v>
      </c>
      <c r="H114" s="174"/>
      <c r="I114" s="175">
        <f>ROUND(E114*H114,2)</f>
        <v>0</v>
      </c>
      <c r="J114" s="174"/>
      <c r="K114" s="175">
        <f>ROUND(E114*J114,2)</f>
        <v>0</v>
      </c>
      <c r="L114" s="175">
        <v>21</v>
      </c>
      <c r="M114" s="175">
        <f>G114*(1+L114/100)</f>
        <v>0</v>
      </c>
      <c r="N114" s="173">
        <v>0</v>
      </c>
      <c r="O114" s="173">
        <f>ROUND(E114*N114,2)</f>
        <v>0</v>
      </c>
      <c r="P114" s="173">
        <v>0</v>
      </c>
      <c r="Q114" s="173">
        <f>ROUND(E114*P114,2)</f>
        <v>0</v>
      </c>
      <c r="R114" s="175" t="s">
        <v>324</v>
      </c>
      <c r="S114" s="175" t="s">
        <v>207</v>
      </c>
      <c r="T114" s="176" t="s">
        <v>207</v>
      </c>
      <c r="U114" s="160">
        <v>0.49</v>
      </c>
      <c r="V114" s="160">
        <f>ROUND(E114*U114,2)</f>
        <v>0.57999999999999996</v>
      </c>
      <c r="W114" s="160"/>
      <c r="X114" s="160" t="s">
        <v>325</v>
      </c>
      <c r="Y114" s="160" t="s">
        <v>198</v>
      </c>
      <c r="Z114" s="149"/>
      <c r="AA114" s="149"/>
      <c r="AB114" s="149"/>
      <c r="AC114" s="149"/>
      <c r="AD114" s="149"/>
      <c r="AE114" s="149"/>
      <c r="AF114" s="149"/>
      <c r="AG114" s="149" t="s">
        <v>326</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53" t="s">
        <v>327</v>
      </c>
      <c r="D115" s="254"/>
      <c r="E115" s="254"/>
      <c r="F115" s="254"/>
      <c r="G115" s="254"/>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201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85">
        <v>45</v>
      </c>
      <c r="B116" s="186" t="s">
        <v>328</v>
      </c>
      <c r="C116" s="193" t="s">
        <v>329</v>
      </c>
      <c r="D116" s="187" t="s">
        <v>283</v>
      </c>
      <c r="E116" s="188">
        <v>10.612590000000001</v>
      </c>
      <c r="F116" s="189"/>
      <c r="G116" s="190">
        <f>ROUND(E116*F116,2)</f>
        <v>0</v>
      </c>
      <c r="H116" s="189"/>
      <c r="I116" s="190">
        <f>ROUND(E116*H116,2)</f>
        <v>0</v>
      </c>
      <c r="J116" s="189"/>
      <c r="K116" s="190">
        <f>ROUND(E116*J116,2)</f>
        <v>0</v>
      </c>
      <c r="L116" s="190">
        <v>21</v>
      </c>
      <c r="M116" s="190">
        <f>G116*(1+L116/100)</f>
        <v>0</v>
      </c>
      <c r="N116" s="188">
        <v>0</v>
      </c>
      <c r="O116" s="188">
        <f>ROUND(E116*N116,2)</f>
        <v>0</v>
      </c>
      <c r="P116" s="188">
        <v>0</v>
      </c>
      <c r="Q116" s="188">
        <f>ROUND(E116*P116,2)</f>
        <v>0</v>
      </c>
      <c r="R116" s="190" t="s">
        <v>324</v>
      </c>
      <c r="S116" s="190" t="s">
        <v>207</v>
      </c>
      <c r="T116" s="191" t="s">
        <v>207</v>
      </c>
      <c r="U116" s="160">
        <v>0</v>
      </c>
      <c r="V116" s="160">
        <f>ROUND(E116*U116,2)</f>
        <v>0</v>
      </c>
      <c r="W116" s="160"/>
      <c r="X116" s="160" t="s">
        <v>325</v>
      </c>
      <c r="Y116" s="160" t="s">
        <v>198</v>
      </c>
      <c r="Z116" s="149"/>
      <c r="AA116" s="149"/>
      <c r="AB116" s="149"/>
      <c r="AC116" s="149"/>
      <c r="AD116" s="149"/>
      <c r="AE116" s="149"/>
      <c r="AF116" s="149"/>
      <c r="AG116" s="149" t="s">
        <v>326</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85">
        <v>46</v>
      </c>
      <c r="B117" s="186" t="s">
        <v>330</v>
      </c>
      <c r="C117" s="193" t="s">
        <v>331</v>
      </c>
      <c r="D117" s="187" t="s">
        <v>283</v>
      </c>
      <c r="E117" s="188">
        <v>1.1791799999999999</v>
      </c>
      <c r="F117" s="189"/>
      <c r="G117" s="190">
        <f>ROUND(E117*F117,2)</f>
        <v>0</v>
      </c>
      <c r="H117" s="189"/>
      <c r="I117" s="190">
        <f>ROUND(E117*H117,2)</f>
        <v>0</v>
      </c>
      <c r="J117" s="189"/>
      <c r="K117" s="190">
        <f>ROUND(E117*J117,2)</f>
        <v>0</v>
      </c>
      <c r="L117" s="190">
        <v>21</v>
      </c>
      <c r="M117" s="190">
        <f>G117*(1+L117/100)</f>
        <v>0</v>
      </c>
      <c r="N117" s="188">
        <v>0</v>
      </c>
      <c r="O117" s="188">
        <f>ROUND(E117*N117,2)</f>
        <v>0</v>
      </c>
      <c r="P117" s="188">
        <v>0</v>
      </c>
      <c r="Q117" s="188">
        <f>ROUND(E117*P117,2)</f>
        <v>0</v>
      </c>
      <c r="R117" s="190" t="s">
        <v>324</v>
      </c>
      <c r="S117" s="190" t="s">
        <v>207</v>
      </c>
      <c r="T117" s="191" t="s">
        <v>207</v>
      </c>
      <c r="U117" s="160">
        <v>0.94199999999999995</v>
      </c>
      <c r="V117" s="160">
        <f>ROUND(E117*U117,2)</f>
        <v>1.1100000000000001</v>
      </c>
      <c r="W117" s="160"/>
      <c r="X117" s="160" t="s">
        <v>325</v>
      </c>
      <c r="Y117" s="160" t="s">
        <v>198</v>
      </c>
      <c r="Z117" s="149"/>
      <c r="AA117" s="149"/>
      <c r="AB117" s="149"/>
      <c r="AC117" s="149"/>
      <c r="AD117" s="149"/>
      <c r="AE117" s="149"/>
      <c r="AF117" s="149"/>
      <c r="AG117" s="149" t="s">
        <v>326</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85">
        <v>47</v>
      </c>
      <c r="B118" s="186" t="s">
        <v>332</v>
      </c>
      <c r="C118" s="193" t="s">
        <v>333</v>
      </c>
      <c r="D118" s="187" t="s">
        <v>283</v>
      </c>
      <c r="E118" s="188">
        <v>7.0750599999999997</v>
      </c>
      <c r="F118" s="189"/>
      <c r="G118" s="190">
        <f>ROUND(E118*F118,2)</f>
        <v>0</v>
      </c>
      <c r="H118" s="189"/>
      <c r="I118" s="190">
        <f>ROUND(E118*H118,2)</f>
        <v>0</v>
      </c>
      <c r="J118" s="189"/>
      <c r="K118" s="190">
        <f>ROUND(E118*J118,2)</f>
        <v>0</v>
      </c>
      <c r="L118" s="190">
        <v>21</v>
      </c>
      <c r="M118" s="190">
        <f>G118*(1+L118/100)</f>
        <v>0</v>
      </c>
      <c r="N118" s="188">
        <v>0</v>
      </c>
      <c r="O118" s="188">
        <f>ROUND(E118*N118,2)</f>
        <v>0</v>
      </c>
      <c r="P118" s="188">
        <v>0</v>
      </c>
      <c r="Q118" s="188">
        <f>ROUND(E118*P118,2)</f>
        <v>0</v>
      </c>
      <c r="R118" s="190" t="s">
        <v>324</v>
      </c>
      <c r="S118" s="190" t="s">
        <v>207</v>
      </c>
      <c r="T118" s="191" t="s">
        <v>207</v>
      </c>
      <c r="U118" s="160">
        <v>0.105</v>
      </c>
      <c r="V118" s="160">
        <f>ROUND(E118*U118,2)</f>
        <v>0.74</v>
      </c>
      <c r="W118" s="160"/>
      <c r="X118" s="160" t="s">
        <v>325</v>
      </c>
      <c r="Y118" s="160" t="s">
        <v>198</v>
      </c>
      <c r="Z118" s="149"/>
      <c r="AA118" s="149"/>
      <c r="AB118" s="149"/>
      <c r="AC118" s="149"/>
      <c r="AD118" s="149"/>
      <c r="AE118" s="149"/>
      <c r="AF118" s="149"/>
      <c r="AG118" s="149" t="s">
        <v>326</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0">
        <v>48</v>
      </c>
      <c r="B119" s="171" t="s">
        <v>334</v>
      </c>
      <c r="C119" s="179" t="s">
        <v>335</v>
      </c>
      <c r="D119" s="172" t="s">
        <v>283</v>
      </c>
      <c r="E119" s="173">
        <v>1.1791799999999999</v>
      </c>
      <c r="F119" s="174"/>
      <c r="G119" s="175">
        <f>ROUND(E119*F119,2)</f>
        <v>0</v>
      </c>
      <c r="H119" s="174"/>
      <c r="I119" s="175">
        <f>ROUND(E119*H119,2)</f>
        <v>0</v>
      </c>
      <c r="J119" s="174"/>
      <c r="K119" s="175">
        <f>ROUND(E119*J119,2)</f>
        <v>0</v>
      </c>
      <c r="L119" s="175">
        <v>21</v>
      </c>
      <c r="M119" s="175">
        <f>G119*(1+L119/100)</f>
        <v>0</v>
      </c>
      <c r="N119" s="173">
        <v>0</v>
      </c>
      <c r="O119" s="173">
        <f>ROUND(E119*N119,2)</f>
        <v>0</v>
      </c>
      <c r="P119" s="173">
        <v>0</v>
      </c>
      <c r="Q119" s="173">
        <f>ROUND(E119*P119,2)</f>
        <v>0</v>
      </c>
      <c r="R119" s="175" t="s">
        <v>324</v>
      </c>
      <c r="S119" s="175" t="s">
        <v>207</v>
      </c>
      <c r="T119" s="176" t="s">
        <v>196</v>
      </c>
      <c r="U119" s="160">
        <v>0</v>
      </c>
      <c r="V119" s="160">
        <f>ROUND(E119*U119,2)</f>
        <v>0</v>
      </c>
      <c r="W119" s="160"/>
      <c r="X119" s="160" t="s">
        <v>325</v>
      </c>
      <c r="Y119" s="160" t="s">
        <v>198</v>
      </c>
      <c r="Z119" s="149"/>
      <c r="AA119" s="149"/>
      <c r="AB119" s="149"/>
      <c r="AC119" s="149"/>
      <c r="AD119" s="149"/>
      <c r="AE119" s="149"/>
      <c r="AF119" s="149"/>
      <c r="AG119" s="149" t="s">
        <v>326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253" t="s">
        <v>336</v>
      </c>
      <c r="D120" s="254"/>
      <c r="E120" s="254"/>
      <c r="F120" s="254"/>
      <c r="G120" s="254"/>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201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3"/>
      <c r="B121" s="4"/>
      <c r="C121" s="180"/>
      <c r="D121" s="6"/>
      <c r="E121" s="3"/>
      <c r="F121" s="3"/>
      <c r="G121" s="3"/>
      <c r="H121" s="3"/>
      <c r="I121" s="3"/>
      <c r="J121" s="3"/>
      <c r="K121" s="3"/>
      <c r="L121" s="3"/>
      <c r="M121" s="3"/>
      <c r="N121" s="3"/>
      <c r="O121" s="3"/>
      <c r="P121" s="3"/>
      <c r="Q121" s="3"/>
      <c r="R121" s="3"/>
      <c r="S121" s="3"/>
      <c r="T121" s="3"/>
      <c r="U121" s="3"/>
      <c r="V121" s="3"/>
      <c r="W121" s="3"/>
      <c r="X121" s="3"/>
      <c r="Y121" s="3"/>
      <c r="AE121">
        <v>12</v>
      </c>
      <c r="AF121">
        <v>21</v>
      </c>
      <c r="AG121" t="s">
        <v>176</v>
      </c>
    </row>
    <row r="122" spans="1:60" x14ac:dyDescent="0.2">
      <c r="A122" s="152"/>
      <c r="B122" s="153" t="s">
        <v>29</v>
      </c>
      <c r="C122" s="181"/>
      <c r="D122" s="154"/>
      <c r="E122" s="155"/>
      <c r="F122" s="155"/>
      <c r="G122" s="169">
        <f>G8+G16+G21+G38+G40+G42+G50+G55+G66+G76+G98+G112</f>
        <v>0</v>
      </c>
      <c r="H122" s="3"/>
      <c r="I122" s="3"/>
      <c r="J122" s="3"/>
      <c r="K122" s="3"/>
      <c r="L122" s="3"/>
      <c r="M122" s="3"/>
      <c r="N122" s="3"/>
      <c r="O122" s="3"/>
      <c r="P122" s="3"/>
      <c r="Q122" s="3"/>
      <c r="R122" s="3"/>
      <c r="S122" s="3"/>
      <c r="T122" s="3"/>
      <c r="U122" s="3"/>
      <c r="V122" s="3"/>
      <c r="W122" s="3"/>
      <c r="X122" s="3"/>
      <c r="Y122" s="3"/>
      <c r="AE122">
        <f>SUMIF(L7:L120,AE121,G7:G120)</f>
        <v>0</v>
      </c>
      <c r="AF122">
        <f>SUMIF(L7:L120,AF121,G7:G120)</f>
        <v>0</v>
      </c>
      <c r="AG122" t="s">
        <v>223</v>
      </c>
    </row>
    <row r="123" spans="1:60" x14ac:dyDescent="0.2">
      <c r="A123" s="264" t="s">
        <v>337</v>
      </c>
      <c r="B123" s="264"/>
      <c r="C123" s="180"/>
      <c r="D123" s="6"/>
      <c r="E123" s="3"/>
      <c r="F123" s="3"/>
      <c r="G123" s="3"/>
      <c r="H123" s="3"/>
      <c r="I123" s="3"/>
      <c r="J123" s="3"/>
      <c r="K123" s="3"/>
      <c r="L123" s="3"/>
      <c r="M123" s="3"/>
      <c r="N123" s="3"/>
      <c r="O123" s="3"/>
      <c r="P123" s="3"/>
      <c r="Q123" s="3"/>
      <c r="R123" s="3"/>
      <c r="S123" s="3"/>
      <c r="T123" s="3"/>
      <c r="U123" s="3"/>
      <c r="V123" s="3"/>
      <c r="W123" s="3"/>
      <c r="X123" s="3"/>
      <c r="Y123" s="3"/>
    </row>
    <row r="124" spans="1:60" x14ac:dyDescent="0.2">
      <c r="A124" s="3"/>
      <c r="B124" s="4" t="s">
        <v>338</v>
      </c>
      <c r="C124" s="180" t="s">
        <v>339</v>
      </c>
      <c r="D124" s="6"/>
      <c r="E124" s="3"/>
      <c r="F124" s="3"/>
      <c r="G124" s="3"/>
      <c r="H124" s="3"/>
      <c r="I124" s="3"/>
      <c r="J124" s="3"/>
      <c r="K124" s="3"/>
      <c r="L124" s="3"/>
      <c r="M124" s="3"/>
      <c r="N124" s="3"/>
      <c r="O124" s="3"/>
      <c r="P124" s="3"/>
      <c r="Q124" s="3"/>
      <c r="R124" s="3"/>
      <c r="S124" s="3"/>
      <c r="T124" s="3"/>
      <c r="U124" s="3"/>
      <c r="V124" s="3"/>
      <c r="W124" s="3"/>
      <c r="X124" s="3"/>
      <c r="Y124" s="3"/>
      <c r="AG124" t="s">
        <v>340</v>
      </c>
    </row>
    <row r="125" spans="1:60" x14ac:dyDescent="0.2">
      <c r="A125" s="3"/>
      <c r="B125" s="4" t="s">
        <v>341</v>
      </c>
      <c r="C125" s="180" t="s">
        <v>342</v>
      </c>
      <c r="D125" s="6"/>
      <c r="E125" s="3"/>
      <c r="F125" s="3"/>
      <c r="G125" s="3"/>
      <c r="H125" s="3"/>
      <c r="I125" s="3"/>
      <c r="J125" s="3"/>
      <c r="K125" s="3"/>
      <c r="L125" s="3"/>
      <c r="M125" s="3"/>
      <c r="N125" s="3"/>
      <c r="O125" s="3"/>
      <c r="P125" s="3"/>
      <c r="Q125" s="3"/>
      <c r="R125" s="3"/>
      <c r="S125" s="3"/>
      <c r="T125" s="3"/>
      <c r="U125" s="3"/>
      <c r="V125" s="3"/>
      <c r="W125" s="3"/>
      <c r="X125" s="3"/>
      <c r="Y125" s="3"/>
      <c r="AG125" t="s">
        <v>343</v>
      </c>
    </row>
    <row r="126" spans="1:60" x14ac:dyDescent="0.2">
      <c r="A126" s="3"/>
      <c r="B126" s="4"/>
      <c r="C126" s="180" t="s">
        <v>344</v>
      </c>
      <c r="D126" s="6"/>
      <c r="E126" s="3"/>
      <c r="F126" s="3"/>
      <c r="G126" s="3"/>
      <c r="H126" s="3"/>
      <c r="I126" s="3"/>
      <c r="J126" s="3"/>
      <c r="K126" s="3"/>
      <c r="L126" s="3"/>
      <c r="M126" s="3"/>
      <c r="N126" s="3"/>
      <c r="O126" s="3"/>
      <c r="P126" s="3"/>
      <c r="Q126" s="3"/>
      <c r="R126" s="3"/>
      <c r="S126" s="3"/>
      <c r="T126" s="3"/>
      <c r="U126" s="3"/>
      <c r="V126" s="3"/>
      <c r="W126" s="3"/>
      <c r="X126" s="3"/>
      <c r="Y126" s="3"/>
      <c r="AG126" t="s">
        <v>345</v>
      </c>
    </row>
    <row r="127" spans="1:60" x14ac:dyDescent="0.2">
      <c r="A127" s="3"/>
      <c r="B127" s="4"/>
      <c r="C127" s="180"/>
      <c r="D127" s="6"/>
      <c r="E127" s="3"/>
      <c r="F127" s="3"/>
      <c r="G127" s="3"/>
      <c r="H127" s="3"/>
      <c r="I127" s="3"/>
      <c r="J127" s="3"/>
      <c r="K127" s="3"/>
      <c r="L127" s="3"/>
      <c r="M127" s="3"/>
      <c r="N127" s="3"/>
      <c r="O127" s="3"/>
      <c r="P127" s="3"/>
      <c r="Q127" s="3"/>
      <c r="R127" s="3"/>
      <c r="S127" s="3"/>
      <c r="T127" s="3"/>
      <c r="U127" s="3"/>
      <c r="V127" s="3"/>
      <c r="W127" s="3"/>
      <c r="X127" s="3"/>
      <c r="Y127" s="3"/>
    </row>
    <row r="128" spans="1:60" x14ac:dyDescent="0.2">
      <c r="C128" s="182"/>
      <c r="D128" s="10"/>
      <c r="AG128" t="s">
        <v>224</v>
      </c>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URqYhumCf5iE0V9AlWJAgJl3kXYsCK+4XVyEEaV4fguQ4g3/XRx/atDCLfwlqkblymoBJgqrK4tAZZ+RdgH5Q==" saltValue="z73kTH8SzmuxdmnpjIbDJQ==" spinCount="100000" sheet="1" formatRows="0"/>
  <mergeCells count="30">
    <mergeCell ref="A1:G1"/>
    <mergeCell ref="C2:G2"/>
    <mergeCell ref="C3:G3"/>
    <mergeCell ref="C4:G4"/>
    <mergeCell ref="A123:B123"/>
    <mergeCell ref="C12:G12"/>
    <mergeCell ref="C13:G13"/>
    <mergeCell ref="C14:G14"/>
    <mergeCell ref="C15:G15"/>
    <mergeCell ref="C18:G18"/>
    <mergeCell ref="C65:G65"/>
    <mergeCell ref="C23:G23"/>
    <mergeCell ref="C26:G26"/>
    <mergeCell ref="C28:G28"/>
    <mergeCell ref="C31:G31"/>
    <mergeCell ref="C36:G36"/>
    <mergeCell ref="C45:G45"/>
    <mergeCell ref="C52:G52"/>
    <mergeCell ref="C54:G54"/>
    <mergeCell ref="C58:G58"/>
    <mergeCell ref="C60:G60"/>
    <mergeCell ref="C63:G63"/>
    <mergeCell ref="C115:G115"/>
    <mergeCell ref="C120:G120"/>
    <mergeCell ref="C73:G73"/>
    <mergeCell ref="C75:G75"/>
    <mergeCell ref="C78:G78"/>
    <mergeCell ref="C81:G81"/>
    <mergeCell ref="C95:G95"/>
    <mergeCell ref="C97:G9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5D80-A440-4A85-AE7A-5EAF5E1DBB8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65</v>
      </c>
      <c r="C4" s="259" t="s">
        <v>66</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142</v>
      </c>
      <c r="C8" s="178" t="s">
        <v>143</v>
      </c>
      <c r="D8" s="165"/>
      <c r="E8" s="166"/>
      <c r="F8" s="167"/>
      <c r="G8" s="167">
        <f>SUMIF(AG9:AG14,"&lt;&gt;NOR",G9:G14)</f>
        <v>0</v>
      </c>
      <c r="H8" s="167"/>
      <c r="I8" s="167">
        <f>SUM(I9:I14)</f>
        <v>0</v>
      </c>
      <c r="J8" s="167"/>
      <c r="K8" s="167">
        <f>SUM(K9:K14)</f>
        <v>0</v>
      </c>
      <c r="L8" s="167"/>
      <c r="M8" s="167">
        <f>SUM(M9:M14)</f>
        <v>0</v>
      </c>
      <c r="N8" s="166"/>
      <c r="O8" s="166">
        <f>SUM(O9:O14)</f>
        <v>0</v>
      </c>
      <c r="P8" s="166"/>
      <c r="Q8" s="166">
        <f>SUM(Q9:Q14)</f>
        <v>0</v>
      </c>
      <c r="R8" s="167"/>
      <c r="S8" s="167"/>
      <c r="T8" s="168"/>
      <c r="U8" s="162"/>
      <c r="V8" s="162">
        <f>SUM(V9:V14)</f>
        <v>0</v>
      </c>
      <c r="W8" s="162"/>
      <c r="X8" s="162"/>
      <c r="Y8" s="162"/>
      <c r="AG8" t="s">
        <v>191</v>
      </c>
    </row>
    <row r="9" spans="1:60" outlineLevel="1" x14ac:dyDescent="0.2">
      <c r="A9" s="185">
        <v>1</v>
      </c>
      <c r="B9" s="186" t="s">
        <v>980</v>
      </c>
      <c r="C9" s="193" t="s">
        <v>981</v>
      </c>
      <c r="D9" s="187" t="s">
        <v>982</v>
      </c>
      <c r="E9" s="188">
        <v>12</v>
      </c>
      <c r="F9" s="189"/>
      <c r="G9" s="190">
        <f t="shared" ref="G9:G14" si="0">ROUND(E9*F9,2)</f>
        <v>0</v>
      </c>
      <c r="H9" s="189"/>
      <c r="I9" s="190">
        <f t="shared" ref="I9:I14" si="1">ROUND(E9*H9,2)</f>
        <v>0</v>
      </c>
      <c r="J9" s="189"/>
      <c r="K9" s="190">
        <f t="shared" ref="K9:K14" si="2">ROUND(E9*J9,2)</f>
        <v>0</v>
      </c>
      <c r="L9" s="190">
        <v>21</v>
      </c>
      <c r="M9" s="190">
        <f t="shared" ref="M9:M14" si="3">G9*(1+L9/100)</f>
        <v>0</v>
      </c>
      <c r="N9" s="188">
        <v>0</v>
      </c>
      <c r="O9" s="188">
        <f t="shared" ref="O9:O14" si="4">ROUND(E9*N9,2)</f>
        <v>0</v>
      </c>
      <c r="P9" s="188">
        <v>0</v>
      </c>
      <c r="Q9" s="188">
        <f t="shared" ref="Q9:Q14" si="5">ROUND(E9*P9,2)</f>
        <v>0</v>
      </c>
      <c r="R9" s="190"/>
      <c r="S9" s="190" t="s">
        <v>195</v>
      </c>
      <c r="T9" s="191" t="s">
        <v>196</v>
      </c>
      <c r="U9" s="160">
        <v>0</v>
      </c>
      <c r="V9" s="160">
        <f t="shared" ref="V9:V14" si="6">ROUND(E9*U9,2)</f>
        <v>0</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983</v>
      </c>
      <c r="C10" s="193" t="s">
        <v>984</v>
      </c>
      <c r="D10" s="187" t="s">
        <v>982</v>
      </c>
      <c r="E10" s="188">
        <v>42</v>
      </c>
      <c r="F10" s="189"/>
      <c r="G10" s="190">
        <f t="shared" si="0"/>
        <v>0</v>
      </c>
      <c r="H10" s="189"/>
      <c r="I10" s="190">
        <f t="shared" si="1"/>
        <v>0</v>
      </c>
      <c r="J10" s="189"/>
      <c r="K10" s="190">
        <f t="shared" si="2"/>
        <v>0</v>
      </c>
      <c r="L10" s="190">
        <v>21</v>
      </c>
      <c r="M10" s="190">
        <f t="shared" si="3"/>
        <v>0</v>
      </c>
      <c r="N10" s="188">
        <v>0</v>
      </c>
      <c r="O10" s="188">
        <f t="shared" si="4"/>
        <v>0</v>
      </c>
      <c r="P10" s="188">
        <v>0</v>
      </c>
      <c r="Q10" s="188">
        <f t="shared" si="5"/>
        <v>0</v>
      </c>
      <c r="R10" s="190"/>
      <c r="S10" s="190" t="s">
        <v>195</v>
      </c>
      <c r="T10" s="191" t="s">
        <v>196</v>
      </c>
      <c r="U10" s="160">
        <v>0</v>
      </c>
      <c r="V10" s="160">
        <f t="shared" si="6"/>
        <v>0</v>
      </c>
      <c r="W10" s="160"/>
      <c r="X10" s="160" t="s">
        <v>230</v>
      </c>
      <c r="Y10" s="160" t="s">
        <v>198</v>
      </c>
      <c r="Z10" s="149"/>
      <c r="AA10" s="149"/>
      <c r="AB10" s="149"/>
      <c r="AC10" s="149"/>
      <c r="AD10" s="149"/>
      <c r="AE10" s="149"/>
      <c r="AF10" s="149"/>
      <c r="AG10" s="149" t="s">
        <v>231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5">
        <v>3</v>
      </c>
      <c r="B11" s="186" t="s">
        <v>985</v>
      </c>
      <c r="C11" s="193" t="s">
        <v>986</v>
      </c>
      <c r="D11" s="187" t="s">
        <v>982</v>
      </c>
      <c r="E11" s="188">
        <v>23</v>
      </c>
      <c r="F11" s="189"/>
      <c r="G11" s="190">
        <f t="shared" si="0"/>
        <v>0</v>
      </c>
      <c r="H11" s="189"/>
      <c r="I11" s="190">
        <f t="shared" si="1"/>
        <v>0</v>
      </c>
      <c r="J11" s="189"/>
      <c r="K11" s="190">
        <f t="shared" si="2"/>
        <v>0</v>
      </c>
      <c r="L11" s="190">
        <v>21</v>
      </c>
      <c r="M11" s="190">
        <f t="shared" si="3"/>
        <v>0</v>
      </c>
      <c r="N11" s="188">
        <v>0</v>
      </c>
      <c r="O11" s="188">
        <f t="shared" si="4"/>
        <v>0</v>
      </c>
      <c r="P11" s="188">
        <v>0</v>
      </c>
      <c r="Q11" s="188">
        <f t="shared" si="5"/>
        <v>0</v>
      </c>
      <c r="R11" s="190"/>
      <c r="S11" s="190" t="s">
        <v>195</v>
      </c>
      <c r="T11" s="191" t="s">
        <v>196</v>
      </c>
      <c r="U11" s="160">
        <v>0</v>
      </c>
      <c r="V11" s="160">
        <f t="shared" si="6"/>
        <v>0</v>
      </c>
      <c r="W11" s="160"/>
      <c r="X11" s="160" t="s">
        <v>230</v>
      </c>
      <c r="Y11" s="160" t="s">
        <v>198</v>
      </c>
      <c r="Z11" s="149"/>
      <c r="AA11" s="149"/>
      <c r="AB11" s="149"/>
      <c r="AC11" s="149"/>
      <c r="AD11" s="149"/>
      <c r="AE11" s="149"/>
      <c r="AF11" s="149"/>
      <c r="AG11" s="149" t="s">
        <v>231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5">
        <v>4</v>
      </c>
      <c r="B12" s="186" t="s">
        <v>987</v>
      </c>
      <c r="C12" s="193" t="s">
        <v>988</v>
      </c>
      <c r="D12" s="187" t="s">
        <v>228</v>
      </c>
      <c r="E12" s="188">
        <v>297</v>
      </c>
      <c r="F12" s="189"/>
      <c r="G12" s="190">
        <f t="shared" si="0"/>
        <v>0</v>
      </c>
      <c r="H12" s="189"/>
      <c r="I12" s="190">
        <f t="shared" si="1"/>
        <v>0</v>
      </c>
      <c r="J12" s="189"/>
      <c r="K12" s="190">
        <f t="shared" si="2"/>
        <v>0</v>
      </c>
      <c r="L12" s="190">
        <v>21</v>
      </c>
      <c r="M12" s="190">
        <f t="shared" si="3"/>
        <v>0</v>
      </c>
      <c r="N12" s="188">
        <v>0</v>
      </c>
      <c r="O12" s="188">
        <f t="shared" si="4"/>
        <v>0</v>
      </c>
      <c r="P12" s="188">
        <v>0</v>
      </c>
      <c r="Q12" s="188">
        <f t="shared" si="5"/>
        <v>0</v>
      </c>
      <c r="R12" s="190"/>
      <c r="S12" s="190" t="s">
        <v>195</v>
      </c>
      <c r="T12" s="191" t="s">
        <v>196</v>
      </c>
      <c r="U12" s="160">
        <v>0</v>
      </c>
      <c r="V12" s="160">
        <f t="shared" si="6"/>
        <v>0</v>
      </c>
      <c r="W12" s="160"/>
      <c r="X12" s="160" t="s">
        <v>230</v>
      </c>
      <c r="Y12" s="160" t="s">
        <v>198</v>
      </c>
      <c r="Z12" s="149"/>
      <c r="AA12" s="149"/>
      <c r="AB12" s="149"/>
      <c r="AC12" s="149"/>
      <c r="AD12" s="149"/>
      <c r="AE12" s="149"/>
      <c r="AF12" s="149"/>
      <c r="AG12" s="149" t="s">
        <v>231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5">
        <v>5</v>
      </c>
      <c r="B13" s="186" t="s">
        <v>989</v>
      </c>
      <c r="C13" s="193" t="s">
        <v>990</v>
      </c>
      <c r="D13" s="187" t="s">
        <v>982</v>
      </c>
      <c r="E13" s="188">
        <v>12</v>
      </c>
      <c r="F13" s="189"/>
      <c r="G13" s="190">
        <f t="shared" si="0"/>
        <v>0</v>
      </c>
      <c r="H13" s="189"/>
      <c r="I13" s="190">
        <f t="shared" si="1"/>
        <v>0</v>
      </c>
      <c r="J13" s="189"/>
      <c r="K13" s="190">
        <f t="shared" si="2"/>
        <v>0</v>
      </c>
      <c r="L13" s="190">
        <v>21</v>
      </c>
      <c r="M13" s="190">
        <f t="shared" si="3"/>
        <v>0</v>
      </c>
      <c r="N13" s="188">
        <v>0</v>
      </c>
      <c r="O13" s="188">
        <f t="shared" si="4"/>
        <v>0</v>
      </c>
      <c r="P13" s="188">
        <v>0</v>
      </c>
      <c r="Q13" s="188">
        <f t="shared" si="5"/>
        <v>0</v>
      </c>
      <c r="R13" s="190"/>
      <c r="S13" s="190" t="s">
        <v>195</v>
      </c>
      <c r="T13" s="191" t="s">
        <v>196</v>
      </c>
      <c r="U13" s="160">
        <v>0</v>
      </c>
      <c r="V13" s="160">
        <f t="shared" si="6"/>
        <v>0</v>
      </c>
      <c r="W13" s="160"/>
      <c r="X13" s="160" t="s">
        <v>230</v>
      </c>
      <c r="Y13" s="160" t="s">
        <v>198</v>
      </c>
      <c r="Z13" s="149"/>
      <c r="AA13" s="149"/>
      <c r="AB13" s="149"/>
      <c r="AC13" s="149"/>
      <c r="AD13" s="149"/>
      <c r="AE13" s="149"/>
      <c r="AF13" s="149"/>
      <c r="AG13" s="149" t="s">
        <v>231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6</v>
      </c>
      <c r="B14" s="186" t="s">
        <v>991</v>
      </c>
      <c r="C14" s="193" t="s">
        <v>992</v>
      </c>
      <c r="D14" s="187" t="s">
        <v>982</v>
      </c>
      <c r="E14" s="188">
        <v>12</v>
      </c>
      <c r="F14" s="189"/>
      <c r="G14" s="190">
        <f t="shared" si="0"/>
        <v>0</v>
      </c>
      <c r="H14" s="189"/>
      <c r="I14" s="190">
        <f t="shared" si="1"/>
        <v>0</v>
      </c>
      <c r="J14" s="189"/>
      <c r="K14" s="190">
        <f t="shared" si="2"/>
        <v>0</v>
      </c>
      <c r="L14" s="190">
        <v>21</v>
      </c>
      <c r="M14" s="190">
        <f t="shared" si="3"/>
        <v>0</v>
      </c>
      <c r="N14" s="188">
        <v>0</v>
      </c>
      <c r="O14" s="188">
        <f t="shared" si="4"/>
        <v>0</v>
      </c>
      <c r="P14" s="188">
        <v>0</v>
      </c>
      <c r="Q14" s="188">
        <f t="shared" si="5"/>
        <v>0</v>
      </c>
      <c r="R14" s="190"/>
      <c r="S14" s="190" t="s">
        <v>195</v>
      </c>
      <c r="T14" s="191" t="s">
        <v>196</v>
      </c>
      <c r="U14" s="160">
        <v>0</v>
      </c>
      <c r="V14" s="160">
        <f t="shared" si="6"/>
        <v>0</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190</v>
      </c>
      <c r="B15" s="164" t="s">
        <v>144</v>
      </c>
      <c r="C15" s="178" t="s">
        <v>145</v>
      </c>
      <c r="D15" s="165"/>
      <c r="E15" s="166"/>
      <c r="F15" s="167"/>
      <c r="G15" s="167">
        <f>SUMIF(AG16:AG24,"&lt;&gt;NOR",G16:G24)</f>
        <v>0</v>
      </c>
      <c r="H15" s="167"/>
      <c r="I15" s="167">
        <f>SUM(I16:I24)</f>
        <v>0</v>
      </c>
      <c r="J15" s="167"/>
      <c r="K15" s="167">
        <f>SUM(K16:K24)</f>
        <v>0</v>
      </c>
      <c r="L15" s="167"/>
      <c r="M15" s="167">
        <f>SUM(M16:M24)</f>
        <v>0</v>
      </c>
      <c r="N15" s="166"/>
      <c r="O15" s="166">
        <f>SUM(O16:O24)</f>
        <v>0</v>
      </c>
      <c r="P15" s="166"/>
      <c r="Q15" s="166">
        <f>SUM(Q16:Q24)</f>
        <v>0</v>
      </c>
      <c r="R15" s="167"/>
      <c r="S15" s="167"/>
      <c r="T15" s="168"/>
      <c r="U15" s="162"/>
      <c r="V15" s="162">
        <f>SUM(V16:V24)</f>
        <v>0</v>
      </c>
      <c r="W15" s="162"/>
      <c r="X15" s="162"/>
      <c r="Y15" s="162"/>
      <c r="AG15" t="s">
        <v>191</v>
      </c>
    </row>
    <row r="16" spans="1:60" outlineLevel="1" x14ac:dyDescent="0.2">
      <c r="A16" s="185">
        <v>7</v>
      </c>
      <c r="B16" s="186" t="s">
        <v>993</v>
      </c>
      <c r="C16" s="193" t="s">
        <v>994</v>
      </c>
      <c r="D16" s="187" t="s">
        <v>982</v>
      </c>
      <c r="E16" s="188">
        <v>2</v>
      </c>
      <c r="F16" s="189"/>
      <c r="G16" s="190">
        <f t="shared" ref="G16:G24" si="7">ROUND(E16*F16,2)</f>
        <v>0</v>
      </c>
      <c r="H16" s="189"/>
      <c r="I16" s="190">
        <f t="shared" ref="I16:I24" si="8">ROUND(E16*H16,2)</f>
        <v>0</v>
      </c>
      <c r="J16" s="189"/>
      <c r="K16" s="190">
        <f t="shared" ref="K16:K24" si="9">ROUND(E16*J16,2)</f>
        <v>0</v>
      </c>
      <c r="L16" s="190">
        <v>21</v>
      </c>
      <c r="M16" s="190">
        <f t="shared" ref="M16:M24" si="10">G16*(1+L16/100)</f>
        <v>0</v>
      </c>
      <c r="N16" s="188">
        <v>0</v>
      </c>
      <c r="O16" s="188">
        <f t="shared" ref="O16:O24" si="11">ROUND(E16*N16,2)</f>
        <v>0</v>
      </c>
      <c r="P16" s="188">
        <v>0</v>
      </c>
      <c r="Q16" s="188">
        <f t="shared" ref="Q16:Q24" si="12">ROUND(E16*P16,2)</f>
        <v>0</v>
      </c>
      <c r="R16" s="190"/>
      <c r="S16" s="190" t="s">
        <v>195</v>
      </c>
      <c r="T16" s="191" t="s">
        <v>196</v>
      </c>
      <c r="U16" s="160">
        <v>0</v>
      </c>
      <c r="V16" s="160">
        <f t="shared" ref="V16:V24" si="13">ROUND(E16*U16,2)</f>
        <v>0</v>
      </c>
      <c r="W16" s="160"/>
      <c r="X16" s="160" t="s">
        <v>408</v>
      </c>
      <c r="Y16" s="160" t="s">
        <v>198</v>
      </c>
      <c r="Z16" s="149"/>
      <c r="AA16" s="149"/>
      <c r="AB16" s="149"/>
      <c r="AC16" s="149"/>
      <c r="AD16" s="149"/>
      <c r="AE16" s="149"/>
      <c r="AF16" s="149"/>
      <c r="AG16" s="149" t="s">
        <v>409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8</v>
      </c>
      <c r="B17" s="186" t="s">
        <v>995</v>
      </c>
      <c r="C17" s="193" t="s">
        <v>996</v>
      </c>
      <c r="D17" s="187" t="s">
        <v>982</v>
      </c>
      <c r="E17" s="188">
        <v>42</v>
      </c>
      <c r="F17" s="189"/>
      <c r="G17" s="190">
        <f t="shared" si="7"/>
        <v>0</v>
      </c>
      <c r="H17" s="189"/>
      <c r="I17" s="190">
        <f t="shared" si="8"/>
        <v>0</v>
      </c>
      <c r="J17" s="189"/>
      <c r="K17" s="190">
        <f t="shared" si="9"/>
        <v>0</v>
      </c>
      <c r="L17" s="190">
        <v>21</v>
      </c>
      <c r="M17" s="190">
        <f t="shared" si="10"/>
        <v>0</v>
      </c>
      <c r="N17" s="188">
        <v>0</v>
      </c>
      <c r="O17" s="188">
        <f t="shared" si="11"/>
        <v>0</v>
      </c>
      <c r="P17" s="188">
        <v>0</v>
      </c>
      <c r="Q17" s="188">
        <f t="shared" si="12"/>
        <v>0</v>
      </c>
      <c r="R17" s="190"/>
      <c r="S17" s="190" t="s">
        <v>195</v>
      </c>
      <c r="T17" s="191" t="s">
        <v>196</v>
      </c>
      <c r="U17" s="160">
        <v>0</v>
      </c>
      <c r="V17" s="160">
        <f t="shared" si="13"/>
        <v>0</v>
      </c>
      <c r="W17" s="160"/>
      <c r="X17" s="160" t="s">
        <v>408</v>
      </c>
      <c r="Y17" s="160" t="s">
        <v>198</v>
      </c>
      <c r="Z17" s="149"/>
      <c r="AA17" s="149"/>
      <c r="AB17" s="149"/>
      <c r="AC17" s="149"/>
      <c r="AD17" s="149"/>
      <c r="AE17" s="149"/>
      <c r="AF17" s="149"/>
      <c r="AG17" s="149" t="s">
        <v>409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9</v>
      </c>
      <c r="B18" s="186" t="s">
        <v>997</v>
      </c>
      <c r="C18" s="193" t="s">
        <v>990</v>
      </c>
      <c r="D18" s="187" t="s">
        <v>982</v>
      </c>
      <c r="E18" s="188">
        <v>12</v>
      </c>
      <c r="F18" s="189"/>
      <c r="G18" s="190">
        <f t="shared" si="7"/>
        <v>0</v>
      </c>
      <c r="H18" s="189"/>
      <c r="I18" s="190">
        <f t="shared" si="8"/>
        <v>0</v>
      </c>
      <c r="J18" s="189"/>
      <c r="K18" s="190">
        <f t="shared" si="9"/>
        <v>0</v>
      </c>
      <c r="L18" s="190">
        <v>21</v>
      </c>
      <c r="M18" s="190">
        <f t="shared" si="10"/>
        <v>0</v>
      </c>
      <c r="N18" s="188">
        <v>0</v>
      </c>
      <c r="O18" s="188">
        <f t="shared" si="11"/>
        <v>0</v>
      </c>
      <c r="P18" s="188">
        <v>0</v>
      </c>
      <c r="Q18" s="188">
        <f t="shared" si="12"/>
        <v>0</v>
      </c>
      <c r="R18" s="190"/>
      <c r="S18" s="190" t="s">
        <v>195</v>
      </c>
      <c r="T18" s="191" t="s">
        <v>196</v>
      </c>
      <c r="U18" s="160">
        <v>0</v>
      </c>
      <c r="V18" s="160">
        <f t="shared" si="13"/>
        <v>0</v>
      </c>
      <c r="W18" s="160"/>
      <c r="X18" s="160" t="s">
        <v>408</v>
      </c>
      <c r="Y18" s="160" t="s">
        <v>198</v>
      </c>
      <c r="Z18" s="149"/>
      <c r="AA18" s="149"/>
      <c r="AB18" s="149"/>
      <c r="AC18" s="149"/>
      <c r="AD18" s="149"/>
      <c r="AE18" s="149"/>
      <c r="AF18" s="149"/>
      <c r="AG18" s="149" t="s">
        <v>409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10</v>
      </c>
      <c r="B19" s="186" t="s">
        <v>998</v>
      </c>
      <c r="C19" s="193" t="s">
        <v>999</v>
      </c>
      <c r="D19" s="187" t="s">
        <v>982</v>
      </c>
      <c r="E19" s="188">
        <v>4</v>
      </c>
      <c r="F19" s="189"/>
      <c r="G19" s="190">
        <f t="shared" si="7"/>
        <v>0</v>
      </c>
      <c r="H19" s="189"/>
      <c r="I19" s="190">
        <f t="shared" si="8"/>
        <v>0</v>
      </c>
      <c r="J19" s="189"/>
      <c r="K19" s="190">
        <f t="shared" si="9"/>
        <v>0</v>
      </c>
      <c r="L19" s="190">
        <v>21</v>
      </c>
      <c r="M19" s="190">
        <f t="shared" si="10"/>
        <v>0</v>
      </c>
      <c r="N19" s="188">
        <v>0</v>
      </c>
      <c r="O19" s="188">
        <f t="shared" si="11"/>
        <v>0</v>
      </c>
      <c r="P19" s="188">
        <v>0</v>
      </c>
      <c r="Q19" s="188">
        <f t="shared" si="12"/>
        <v>0</v>
      </c>
      <c r="R19" s="190"/>
      <c r="S19" s="190" t="s">
        <v>195</v>
      </c>
      <c r="T19" s="191" t="s">
        <v>196</v>
      </c>
      <c r="U19" s="160">
        <v>0</v>
      </c>
      <c r="V19" s="160">
        <f t="shared" si="13"/>
        <v>0</v>
      </c>
      <c r="W19" s="160"/>
      <c r="X19" s="160" t="s">
        <v>408</v>
      </c>
      <c r="Y19" s="160" t="s">
        <v>198</v>
      </c>
      <c r="Z19" s="149"/>
      <c r="AA19" s="149"/>
      <c r="AB19" s="149"/>
      <c r="AC19" s="149"/>
      <c r="AD19" s="149"/>
      <c r="AE19" s="149"/>
      <c r="AF19" s="149"/>
      <c r="AG19" s="149" t="s">
        <v>409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11</v>
      </c>
      <c r="B20" s="186" t="s">
        <v>1000</v>
      </c>
      <c r="C20" s="193" t="s">
        <v>1001</v>
      </c>
      <c r="D20" s="187" t="s">
        <v>228</v>
      </c>
      <c r="E20" s="188">
        <v>297</v>
      </c>
      <c r="F20" s="189"/>
      <c r="G20" s="190">
        <f t="shared" si="7"/>
        <v>0</v>
      </c>
      <c r="H20" s="189"/>
      <c r="I20" s="190">
        <f t="shared" si="8"/>
        <v>0</v>
      </c>
      <c r="J20" s="189"/>
      <c r="K20" s="190">
        <f t="shared" si="9"/>
        <v>0</v>
      </c>
      <c r="L20" s="190">
        <v>21</v>
      </c>
      <c r="M20" s="190">
        <f t="shared" si="10"/>
        <v>0</v>
      </c>
      <c r="N20" s="188">
        <v>0</v>
      </c>
      <c r="O20" s="188">
        <f t="shared" si="11"/>
        <v>0</v>
      </c>
      <c r="P20" s="188">
        <v>0</v>
      </c>
      <c r="Q20" s="188">
        <f t="shared" si="12"/>
        <v>0</v>
      </c>
      <c r="R20" s="190"/>
      <c r="S20" s="190" t="s">
        <v>195</v>
      </c>
      <c r="T20" s="191" t="s">
        <v>196</v>
      </c>
      <c r="U20" s="160">
        <v>0</v>
      </c>
      <c r="V20" s="160">
        <f t="shared" si="13"/>
        <v>0</v>
      </c>
      <c r="W20" s="160"/>
      <c r="X20" s="160" t="s">
        <v>408</v>
      </c>
      <c r="Y20" s="160" t="s">
        <v>198</v>
      </c>
      <c r="Z20" s="149"/>
      <c r="AA20" s="149"/>
      <c r="AB20" s="149"/>
      <c r="AC20" s="149"/>
      <c r="AD20" s="149"/>
      <c r="AE20" s="149"/>
      <c r="AF20" s="149"/>
      <c r="AG20" s="149" t="s">
        <v>409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5">
        <v>12</v>
      </c>
      <c r="B21" s="186" t="s">
        <v>1002</v>
      </c>
      <c r="C21" s="193" t="s">
        <v>1003</v>
      </c>
      <c r="D21" s="187" t="s">
        <v>982</v>
      </c>
      <c r="E21" s="188">
        <v>1</v>
      </c>
      <c r="F21" s="189"/>
      <c r="G21" s="190">
        <f t="shared" si="7"/>
        <v>0</v>
      </c>
      <c r="H21" s="189"/>
      <c r="I21" s="190">
        <f t="shared" si="8"/>
        <v>0</v>
      </c>
      <c r="J21" s="189"/>
      <c r="K21" s="190">
        <f t="shared" si="9"/>
        <v>0</v>
      </c>
      <c r="L21" s="190">
        <v>21</v>
      </c>
      <c r="M21" s="190">
        <f t="shared" si="10"/>
        <v>0</v>
      </c>
      <c r="N21" s="188">
        <v>0</v>
      </c>
      <c r="O21" s="188">
        <f t="shared" si="11"/>
        <v>0</v>
      </c>
      <c r="P21" s="188">
        <v>0</v>
      </c>
      <c r="Q21" s="188">
        <f t="shared" si="12"/>
        <v>0</v>
      </c>
      <c r="R21" s="190"/>
      <c r="S21" s="190" t="s">
        <v>195</v>
      </c>
      <c r="T21" s="191" t="s">
        <v>196</v>
      </c>
      <c r="U21" s="160">
        <v>0</v>
      </c>
      <c r="V21" s="160">
        <f t="shared" si="13"/>
        <v>0</v>
      </c>
      <c r="W21" s="160"/>
      <c r="X21" s="160" t="s">
        <v>408</v>
      </c>
      <c r="Y21" s="160" t="s">
        <v>198</v>
      </c>
      <c r="Z21" s="149"/>
      <c r="AA21" s="149"/>
      <c r="AB21" s="149"/>
      <c r="AC21" s="149"/>
      <c r="AD21" s="149"/>
      <c r="AE21" s="149"/>
      <c r="AF21" s="149"/>
      <c r="AG21" s="149" t="s">
        <v>409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5">
        <v>13</v>
      </c>
      <c r="B22" s="186" t="s">
        <v>1004</v>
      </c>
      <c r="C22" s="193" t="s">
        <v>1005</v>
      </c>
      <c r="D22" s="187" t="s">
        <v>982</v>
      </c>
      <c r="E22" s="188">
        <v>16</v>
      </c>
      <c r="F22" s="189"/>
      <c r="G22" s="190">
        <f t="shared" si="7"/>
        <v>0</v>
      </c>
      <c r="H22" s="189"/>
      <c r="I22" s="190">
        <f t="shared" si="8"/>
        <v>0</v>
      </c>
      <c r="J22" s="189"/>
      <c r="K22" s="190">
        <f t="shared" si="9"/>
        <v>0</v>
      </c>
      <c r="L22" s="190">
        <v>21</v>
      </c>
      <c r="M22" s="190">
        <f t="shared" si="10"/>
        <v>0</v>
      </c>
      <c r="N22" s="188">
        <v>0</v>
      </c>
      <c r="O22" s="188">
        <f t="shared" si="11"/>
        <v>0</v>
      </c>
      <c r="P22" s="188">
        <v>0</v>
      </c>
      <c r="Q22" s="188">
        <f t="shared" si="12"/>
        <v>0</v>
      </c>
      <c r="R22" s="190"/>
      <c r="S22" s="190" t="s">
        <v>195</v>
      </c>
      <c r="T22" s="191" t="s">
        <v>196</v>
      </c>
      <c r="U22" s="160">
        <v>0</v>
      </c>
      <c r="V22" s="160">
        <f t="shared" si="13"/>
        <v>0</v>
      </c>
      <c r="W22" s="160"/>
      <c r="X22" s="160" t="s">
        <v>408</v>
      </c>
      <c r="Y22" s="160" t="s">
        <v>198</v>
      </c>
      <c r="Z22" s="149"/>
      <c r="AA22" s="149"/>
      <c r="AB22" s="149"/>
      <c r="AC22" s="149"/>
      <c r="AD22" s="149"/>
      <c r="AE22" s="149"/>
      <c r="AF22" s="149"/>
      <c r="AG22" s="149" t="s">
        <v>409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5">
        <v>14</v>
      </c>
      <c r="B23" s="186" t="s">
        <v>1006</v>
      </c>
      <c r="C23" s="193" t="s">
        <v>1007</v>
      </c>
      <c r="D23" s="187" t="s">
        <v>982</v>
      </c>
      <c r="E23" s="188">
        <v>1</v>
      </c>
      <c r="F23" s="189"/>
      <c r="G23" s="190">
        <f t="shared" si="7"/>
        <v>0</v>
      </c>
      <c r="H23" s="189"/>
      <c r="I23" s="190">
        <f t="shared" si="8"/>
        <v>0</v>
      </c>
      <c r="J23" s="189"/>
      <c r="K23" s="190">
        <f t="shared" si="9"/>
        <v>0</v>
      </c>
      <c r="L23" s="190">
        <v>21</v>
      </c>
      <c r="M23" s="190">
        <f t="shared" si="10"/>
        <v>0</v>
      </c>
      <c r="N23" s="188">
        <v>0</v>
      </c>
      <c r="O23" s="188">
        <f t="shared" si="11"/>
        <v>0</v>
      </c>
      <c r="P23" s="188">
        <v>0</v>
      </c>
      <c r="Q23" s="188">
        <f t="shared" si="12"/>
        <v>0</v>
      </c>
      <c r="R23" s="190"/>
      <c r="S23" s="190" t="s">
        <v>195</v>
      </c>
      <c r="T23" s="191" t="s">
        <v>196</v>
      </c>
      <c r="U23" s="160">
        <v>0</v>
      </c>
      <c r="V23" s="160">
        <f t="shared" si="13"/>
        <v>0</v>
      </c>
      <c r="W23" s="160"/>
      <c r="X23" s="160" t="s">
        <v>408</v>
      </c>
      <c r="Y23" s="160" t="s">
        <v>198</v>
      </c>
      <c r="Z23" s="149"/>
      <c r="AA23" s="149"/>
      <c r="AB23" s="149"/>
      <c r="AC23" s="149"/>
      <c r="AD23" s="149"/>
      <c r="AE23" s="149"/>
      <c r="AF23" s="149"/>
      <c r="AG23" s="149" t="s">
        <v>409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5">
        <v>15</v>
      </c>
      <c r="B24" s="186" t="s">
        <v>1008</v>
      </c>
      <c r="C24" s="193" t="s">
        <v>1009</v>
      </c>
      <c r="D24" s="187" t="s">
        <v>982</v>
      </c>
      <c r="E24" s="188">
        <v>1</v>
      </c>
      <c r="F24" s="189"/>
      <c r="G24" s="190">
        <f t="shared" si="7"/>
        <v>0</v>
      </c>
      <c r="H24" s="189"/>
      <c r="I24" s="190">
        <f t="shared" si="8"/>
        <v>0</v>
      </c>
      <c r="J24" s="189"/>
      <c r="K24" s="190">
        <f t="shared" si="9"/>
        <v>0</v>
      </c>
      <c r="L24" s="190">
        <v>21</v>
      </c>
      <c r="M24" s="190">
        <f t="shared" si="10"/>
        <v>0</v>
      </c>
      <c r="N24" s="188">
        <v>0</v>
      </c>
      <c r="O24" s="188">
        <f t="shared" si="11"/>
        <v>0</v>
      </c>
      <c r="P24" s="188">
        <v>0</v>
      </c>
      <c r="Q24" s="188">
        <f t="shared" si="12"/>
        <v>0</v>
      </c>
      <c r="R24" s="190"/>
      <c r="S24" s="190" t="s">
        <v>195</v>
      </c>
      <c r="T24" s="191" t="s">
        <v>196</v>
      </c>
      <c r="U24" s="160">
        <v>0</v>
      </c>
      <c r="V24" s="160">
        <f t="shared" si="13"/>
        <v>0</v>
      </c>
      <c r="W24" s="160"/>
      <c r="X24" s="160" t="s">
        <v>408</v>
      </c>
      <c r="Y24" s="160" t="s">
        <v>198</v>
      </c>
      <c r="Z24" s="149"/>
      <c r="AA24" s="149"/>
      <c r="AB24" s="149"/>
      <c r="AC24" s="149"/>
      <c r="AD24" s="149"/>
      <c r="AE24" s="149"/>
      <c r="AF24" s="149"/>
      <c r="AG24" s="149" t="s">
        <v>409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190</v>
      </c>
      <c r="B25" s="164" t="s">
        <v>154</v>
      </c>
      <c r="C25" s="178" t="s">
        <v>155</v>
      </c>
      <c r="D25" s="165"/>
      <c r="E25" s="166"/>
      <c r="F25" s="167"/>
      <c r="G25" s="167">
        <f>SUMIF(AG26:AG32,"&lt;&gt;NOR",G26:G32)</f>
        <v>0</v>
      </c>
      <c r="H25" s="167"/>
      <c r="I25" s="167">
        <f>SUM(I26:I32)</f>
        <v>0</v>
      </c>
      <c r="J25" s="167"/>
      <c r="K25" s="167">
        <f>SUM(K26:K32)</f>
        <v>0</v>
      </c>
      <c r="L25" s="167"/>
      <c r="M25" s="167">
        <f>SUM(M26:M32)</f>
        <v>0</v>
      </c>
      <c r="N25" s="166"/>
      <c r="O25" s="166">
        <f>SUM(O26:O32)</f>
        <v>0</v>
      </c>
      <c r="P25" s="166"/>
      <c r="Q25" s="166">
        <f>SUM(Q26:Q32)</f>
        <v>0</v>
      </c>
      <c r="R25" s="167"/>
      <c r="S25" s="167"/>
      <c r="T25" s="168"/>
      <c r="U25" s="162"/>
      <c r="V25" s="162">
        <f>SUM(V26:V32)</f>
        <v>0</v>
      </c>
      <c r="W25" s="162"/>
      <c r="X25" s="162"/>
      <c r="Y25" s="162"/>
      <c r="AG25" t="s">
        <v>191</v>
      </c>
    </row>
    <row r="26" spans="1:60" outlineLevel="1" x14ac:dyDescent="0.2">
      <c r="A26" s="185">
        <v>16</v>
      </c>
      <c r="B26" s="186" t="s">
        <v>1010</v>
      </c>
      <c r="C26" s="193" t="s">
        <v>1011</v>
      </c>
      <c r="D26" s="187" t="s">
        <v>1012</v>
      </c>
      <c r="E26" s="188">
        <v>20</v>
      </c>
      <c r="F26" s="189"/>
      <c r="G26" s="190">
        <f t="shared" ref="G26:G32" si="14">ROUND(E26*F26,2)</f>
        <v>0</v>
      </c>
      <c r="H26" s="189"/>
      <c r="I26" s="190">
        <f t="shared" ref="I26:I32" si="15">ROUND(E26*H26,2)</f>
        <v>0</v>
      </c>
      <c r="J26" s="189"/>
      <c r="K26" s="190">
        <f t="shared" ref="K26:K32" si="16">ROUND(E26*J26,2)</f>
        <v>0</v>
      </c>
      <c r="L26" s="190">
        <v>21</v>
      </c>
      <c r="M26" s="190">
        <f t="shared" ref="M26:M32" si="17">G26*(1+L26/100)</f>
        <v>0</v>
      </c>
      <c r="N26" s="188">
        <v>0</v>
      </c>
      <c r="O26" s="188">
        <f t="shared" ref="O26:O32" si="18">ROUND(E26*N26,2)</f>
        <v>0</v>
      </c>
      <c r="P26" s="188">
        <v>0</v>
      </c>
      <c r="Q26" s="188">
        <f t="shared" ref="Q26:Q32" si="19">ROUND(E26*P26,2)</f>
        <v>0</v>
      </c>
      <c r="R26" s="190"/>
      <c r="S26" s="190" t="s">
        <v>195</v>
      </c>
      <c r="T26" s="191" t="s">
        <v>196</v>
      </c>
      <c r="U26" s="160">
        <v>0</v>
      </c>
      <c r="V26" s="160">
        <f t="shared" ref="V26:V32" si="20">ROUND(E26*U26,2)</f>
        <v>0</v>
      </c>
      <c r="W26" s="160"/>
      <c r="X26" s="160" t="s">
        <v>1013</v>
      </c>
      <c r="Y26" s="160" t="s">
        <v>198</v>
      </c>
      <c r="Z26" s="149"/>
      <c r="AA26" s="149"/>
      <c r="AB26" s="149"/>
      <c r="AC26" s="149"/>
      <c r="AD26" s="149"/>
      <c r="AE26" s="149"/>
      <c r="AF26" s="149"/>
      <c r="AG26" s="149" t="s">
        <v>1014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17</v>
      </c>
      <c r="B27" s="186" t="s">
        <v>1015</v>
      </c>
      <c r="C27" s="193" t="s">
        <v>1016</v>
      </c>
      <c r="D27" s="187" t="s">
        <v>1012</v>
      </c>
      <c r="E27" s="188">
        <v>16</v>
      </c>
      <c r="F27" s="189"/>
      <c r="G27" s="190">
        <f t="shared" si="14"/>
        <v>0</v>
      </c>
      <c r="H27" s="189"/>
      <c r="I27" s="190">
        <f t="shared" si="15"/>
        <v>0</v>
      </c>
      <c r="J27" s="189"/>
      <c r="K27" s="190">
        <f t="shared" si="16"/>
        <v>0</v>
      </c>
      <c r="L27" s="190">
        <v>21</v>
      </c>
      <c r="M27" s="190">
        <f t="shared" si="17"/>
        <v>0</v>
      </c>
      <c r="N27" s="188">
        <v>0</v>
      </c>
      <c r="O27" s="188">
        <f t="shared" si="18"/>
        <v>0</v>
      </c>
      <c r="P27" s="188">
        <v>0</v>
      </c>
      <c r="Q27" s="188">
        <f t="shared" si="19"/>
        <v>0</v>
      </c>
      <c r="R27" s="190"/>
      <c r="S27" s="190" t="s">
        <v>195</v>
      </c>
      <c r="T27" s="191" t="s">
        <v>196</v>
      </c>
      <c r="U27" s="160">
        <v>0</v>
      </c>
      <c r="V27" s="160">
        <f t="shared" si="20"/>
        <v>0</v>
      </c>
      <c r="W27" s="160"/>
      <c r="X27" s="160" t="s">
        <v>1013</v>
      </c>
      <c r="Y27" s="160" t="s">
        <v>198</v>
      </c>
      <c r="Z27" s="149"/>
      <c r="AA27" s="149"/>
      <c r="AB27" s="149"/>
      <c r="AC27" s="149"/>
      <c r="AD27" s="149"/>
      <c r="AE27" s="149"/>
      <c r="AF27" s="149"/>
      <c r="AG27" s="149" t="s">
        <v>1014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5">
        <v>18</v>
      </c>
      <c r="B28" s="186" t="s">
        <v>1017</v>
      </c>
      <c r="C28" s="193" t="s">
        <v>1018</v>
      </c>
      <c r="D28" s="187" t="s">
        <v>1012</v>
      </c>
      <c r="E28" s="188">
        <v>4</v>
      </c>
      <c r="F28" s="189"/>
      <c r="G28" s="190">
        <f t="shared" si="14"/>
        <v>0</v>
      </c>
      <c r="H28" s="189"/>
      <c r="I28" s="190">
        <f t="shared" si="15"/>
        <v>0</v>
      </c>
      <c r="J28" s="189"/>
      <c r="K28" s="190">
        <f t="shared" si="16"/>
        <v>0</v>
      </c>
      <c r="L28" s="190">
        <v>21</v>
      </c>
      <c r="M28" s="190">
        <f t="shared" si="17"/>
        <v>0</v>
      </c>
      <c r="N28" s="188">
        <v>0</v>
      </c>
      <c r="O28" s="188">
        <f t="shared" si="18"/>
        <v>0</v>
      </c>
      <c r="P28" s="188">
        <v>0</v>
      </c>
      <c r="Q28" s="188">
        <f t="shared" si="19"/>
        <v>0</v>
      </c>
      <c r="R28" s="190"/>
      <c r="S28" s="190" t="s">
        <v>195</v>
      </c>
      <c r="T28" s="191" t="s">
        <v>196</v>
      </c>
      <c r="U28" s="160">
        <v>0</v>
      </c>
      <c r="V28" s="160">
        <f t="shared" si="20"/>
        <v>0</v>
      </c>
      <c r="W28" s="160"/>
      <c r="X28" s="160" t="s">
        <v>1013</v>
      </c>
      <c r="Y28" s="160" t="s">
        <v>198</v>
      </c>
      <c r="Z28" s="149"/>
      <c r="AA28" s="149"/>
      <c r="AB28" s="149"/>
      <c r="AC28" s="149"/>
      <c r="AD28" s="149"/>
      <c r="AE28" s="149"/>
      <c r="AF28" s="149"/>
      <c r="AG28" s="149" t="s">
        <v>1014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5">
        <v>19</v>
      </c>
      <c r="B29" s="186" t="s">
        <v>1019</v>
      </c>
      <c r="C29" s="193" t="s">
        <v>1020</v>
      </c>
      <c r="D29" s="187" t="s">
        <v>1012</v>
      </c>
      <c r="E29" s="188">
        <v>16</v>
      </c>
      <c r="F29" s="189"/>
      <c r="G29" s="190">
        <f t="shared" si="14"/>
        <v>0</v>
      </c>
      <c r="H29" s="189"/>
      <c r="I29" s="190">
        <f t="shared" si="15"/>
        <v>0</v>
      </c>
      <c r="J29" s="189"/>
      <c r="K29" s="190">
        <f t="shared" si="16"/>
        <v>0</v>
      </c>
      <c r="L29" s="190">
        <v>21</v>
      </c>
      <c r="M29" s="190">
        <f t="shared" si="17"/>
        <v>0</v>
      </c>
      <c r="N29" s="188">
        <v>0</v>
      </c>
      <c r="O29" s="188">
        <f t="shared" si="18"/>
        <v>0</v>
      </c>
      <c r="P29" s="188">
        <v>0</v>
      </c>
      <c r="Q29" s="188">
        <f t="shared" si="19"/>
        <v>0</v>
      </c>
      <c r="R29" s="190"/>
      <c r="S29" s="190" t="s">
        <v>195</v>
      </c>
      <c r="T29" s="191" t="s">
        <v>196</v>
      </c>
      <c r="U29" s="160">
        <v>0</v>
      </c>
      <c r="V29" s="160">
        <f t="shared" si="20"/>
        <v>0</v>
      </c>
      <c r="W29" s="160"/>
      <c r="X29" s="160" t="s">
        <v>1013</v>
      </c>
      <c r="Y29" s="160" t="s">
        <v>198</v>
      </c>
      <c r="Z29" s="149"/>
      <c r="AA29" s="149"/>
      <c r="AB29" s="149"/>
      <c r="AC29" s="149"/>
      <c r="AD29" s="149"/>
      <c r="AE29" s="149"/>
      <c r="AF29" s="149"/>
      <c r="AG29" s="149" t="s">
        <v>1014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5">
        <v>20</v>
      </c>
      <c r="B30" s="186" t="s">
        <v>1021</v>
      </c>
      <c r="C30" s="193" t="s">
        <v>1022</v>
      </c>
      <c r="D30" s="187" t="s">
        <v>1012</v>
      </c>
      <c r="E30" s="188">
        <v>10</v>
      </c>
      <c r="F30" s="189"/>
      <c r="G30" s="190">
        <f t="shared" si="14"/>
        <v>0</v>
      </c>
      <c r="H30" s="189"/>
      <c r="I30" s="190">
        <f t="shared" si="15"/>
        <v>0</v>
      </c>
      <c r="J30" s="189"/>
      <c r="K30" s="190">
        <f t="shared" si="16"/>
        <v>0</v>
      </c>
      <c r="L30" s="190">
        <v>21</v>
      </c>
      <c r="M30" s="190">
        <f t="shared" si="17"/>
        <v>0</v>
      </c>
      <c r="N30" s="188">
        <v>0</v>
      </c>
      <c r="O30" s="188">
        <f t="shared" si="18"/>
        <v>0</v>
      </c>
      <c r="P30" s="188">
        <v>0</v>
      </c>
      <c r="Q30" s="188">
        <f t="shared" si="19"/>
        <v>0</v>
      </c>
      <c r="R30" s="190"/>
      <c r="S30" s="190" t="s">
        <v>195</v>
      </c>
      <c r="T30" s="191" t="s">
        <v>196</v>
      </c>
      <c r="U30" s="160">
        <v>0</v>
      </c>
      <c r="V30" s="160">
        <f t="shared" si="20"/>
        <v>0</v>
      </c>
      <c r="W30" s="160"/>
      <c r="X30" s="160" t="s">
        <v>1013</v>
      </c>
      <c r="Y30" s="160" t="s">
        <v>198</v>
      </c>
      <c r="Z30" s="149"/>
      <c r="AA30" s="149"/>
      <c r="AB30" s="149"/>
      <c r="AC30" s="149"/>
      <c r="AD30" s="149"/>
      <c r="AE30" s="149"/>
      <c r="AF30" s="149"/>
      <c r="AG30" s="149" t="s">
        <v>1014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5">
        <v>21</v>
      </c>
      <c r="B31" s="186" t="s">
        <v>1023</v>
      </c>
      <c r="C31" s="193" t="s">
        <v>1024</v>
      </c>
      <c r="D31" s="187" t="s">
        <v>1012</v>
      </c>
      <c r="E31" s="188">
        <v>16</v>
      </c>
      <c r="F31" s="189"/>
      <c r="G31" s="190">
        <f t="shared" si="14"/>
        <v>0</v>
      </c>
      <c r="H31" s="189"/>
      <c r="I31" s="190">
        <f t="shared" si="15"/>
        <v>0</v>
      </c>
      <c r="J31" s="189"/>
      <c r="K31" s="190">
        <f t="shared" si="16"/>
        <v>0</v>
      </c>
      <c r="L31" s="190">
        <v>21</v>
      </c>
      <c r="M31" s="190">
        <f t="shared" si="17"/>
        <v>0</v>
      </c>
      <c r="N31" s="188">
        <v>0</v>
      </c>
      <c r="O31" s="188">
        <f t="shared" si="18"/>
        <v>0</v>
      </c>
      <c r="P31" s="188">
        <v>0</v>
      </c>
      <c r="Q31" s="188">
        <f t="shared" si="19"/>
        <v>0</v>
      </c>
      <c r="R31" s="190"/>
      <c r="S31" s="190" t="s">
        <v>195</v>
      </c>
      <c r="T31" s="191" t="s">
        <v>196</v>
      </c>
      <c r="U31" s="160">
        <v>0</v>
      </c>
      <c r="V31" s="160">
        <f t="shared" si="20"/>
        <v>0</v>
      </c>
      <c r="W31" s="160"/>
      <c r="X31" s="160" t="s">
        <v>1013</v>
      </c>
      <c r="Y31" s="160" t="s">
        <v>198</v>
      </c>
      <c r="Z31" s="149"/>
      <c r="AA31" s="149"/>
      <c r="AB31" s="149"/>
      <c r="AC31" s="149"/>
      <c r="AD31" s="149"/>
      <c r="AE31" s="149"/>
      <c r="AF31" s="149"/>
      <c r="AG31" s="149" t="s">
        <v>1014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22</v>
      </c>
      <c r="B32" s="171" t="s">
        <v>1025</v>
      </c>
      <c r="C32" s="179" t="s">
        <v>1026</v>
      </c>
      <c r="D32" s="172" t="s">
        <v>1012</v>
      </c>
      <c r="E32" s="173">
        <v>10</v>
      </c>
      <c r="F32" s="174"/>
      <c r="G32" s="175">
        <f t="shared" si="14"/>
        <v>0</v>
      </c>
      <c r="H32" s="174"/>
      <c r="I32" s="175">
        <f t="shared" si="15"/>
        <v>0</v>
      </c>
      <c r="J32" s="174"/>
      <c r="K32" s="175">
        <f t="shared" si="16"/>
        <v>0</v>
      </c>
      <c r="L32" s="175">
        <v>21</v>
      </c>
      <c r="M32" s="175">
        <f t="shared" si="17"/>
        <v>0</v>
      </c>
      <c r="N32" s="173">
        <v>0</v>
      </c>
      <c r="O32" s="173">
        <f t="shared" si="18"/>
        <v>0</v>
      </c>
      <c r="P32" s="173">
        <v>0</v>
      </c>
      <c r="Q32" s="173">
        <f t="shared" si="19"/>
        <v>0</v>
      </c>
      <c r="R32" s="175"/>
      <c r="S32" s="175" t="s">
        <v>195</v>
      </c>
      <c r="T32" s="176" t="s">
        <v>196</v>
      </c>
      <c r="U32" s="160">
        <v>0</v>
      </c>
      <c r="V32" s="160">
        <f t="shared" si="20"/>
        <v>0</v>
      </c>
      <c r="W32" s="160"/>
      <c r="X32" s="160" t="s">
        <v>1013</v>
      </c>
      <c r="Y32" s="160" t="s">
        <v>198</v>
      </c>
      <c r="Z32" s="149"/>
      <c r="AA32" s="149"/>
      <c r="AB32" s="149"/>
      <c r="AC32" s="149"/>
      <c r="AD32" s="149"/>
      <c r="AE32" s="149"/>
      <c r="AF32" s="149"/>
      <c r="AG32" s="149" t="s">
        <v>1014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x14ac:dyDescent="0.2">
      <c r="A33" s="3"/>
      <c r="B33" s="4"/>
      <c r="C33" s="180"/>
      <c r="D33" s="6"/>
      <c r="E33" s="3"/>
      <c r="F33" s="3"/>
      <c r="G33" s="3"/>
      <c r="H33" s="3"/>
      <c r="I33" s="3"/>
      <c r="J33" s="3"/>
      <c r="K33" s="3"/>
      <c r="L33" s="3"/>
      <c r="M33" s="3"/>
      <c r="N33" s="3"/>
      <c r="O33" s="3"/>
      <c r="P33" s="3"/>
      <c r="Q33" s="3"/>
      <c r="R33" s="3"/>
      <c r="S33" s="3"/>
      <c r="T33" s="3"/>
      <c r="U33" s="3"/>
      <c r="V33" s="3"/>
      <c r="W33" s="3"/>
      <c r="X33" s="3"/>
      <c r="Y33" s="3"/>
      <c r="AE33">
        <v>12</v>
      </c>
      <c r="AF33">
        <v>21</v>
      </c>
      <c r="AG33" t="s">
        <v>176</v>
      </c>
    </row>
    <row r="34" spans="1:33" x14ac:dyDescent="0.2">
      <c r="A34" s="152"/>
      <c r="B34" s="153" t="s">
        <v>29</v>
      </c>
      <c r="C34" s="181"/>
      <c r="D34" s="154"/>
      <c r="E34" s="155"/>
      <c r="F34" s="155"/>
      <c r="G34" s="169">
        <f>G8+G15+G25</f>
        <v>0</v>
      </c>
      <c r="H34" s="3"/>
      <c r="I34" s="3"/>
      <c r="J34" s="3"/>
      <c r="K34" s="3"/>
      <c r="L34" s="3"/>
      <c r="M34" s="3"/>
      <c r="N34" s="3"/>
      <c r="O34" s="3"/>
      <c r="P34" s="3"/>
      <c r="Q34" s="3"/>
      <c r="R34" s="3"/>
      <c r="S34" s="3"/>
      <c r="T34" s="3"/>
      <c r="U34" s="3"/>
      <c r="V34" s="3"/>
      <c r="W34" s="3"/>
      <c r="X34" s="3"/>
      <c r="Y34" s="3"/>
      <c r="AE34">
        <f>SUMIF(L7:L32,AE33,G7:G32)</f>
        <v>0</v>
      </c>
      <c r="AF34">
        <f>SUMIF(L7:L32,AF33,G7:G32)</f>
        <v>0</v>
      </c>
      <c r="AG34" t="s">
        <v>223</v>
      </c>
    </row>
    <row r="35" spans="1:33" x14ac:dyDescent="0.2">
      <c r="A35" s="264" t="s">
        <v>337</v>
      </c>
      <c r="B35" s="264"/>
      <c r="C35" s="18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t="s">
        <v>338</v>
      </c>
      <c r="C36" s="180" t="s">
        <v>339</v>
      </c>
      <c r="D36" s="6"/>
      <c r="E36" s="3"/>
      <c r="F36" s="3"/>
      <c r="G36" s="3"/>
      <c r="H36" s="3"/>
      <c r="I36" s="3"/>
      <c r="J36" s="3"/>
      <c r="K36" s="3"/>
      <c r="L36" s="3"/>
      <c r="M36" s="3"/>
      <c r="N36" s="3"/>
      <c r="O36" s="3"/>
      <c r="P36" s="3"/>
      <c r="Q36" s="3"/>
      <c r="R36" s="3"/>
      <c r="S36" s="3"/>
      <c r="T36" s="3"/>
      <c r="U36" s="3"/>
      <c r="V36" s="3"/>
      <c r="W36" s="3"/>
      <c r="X36" s="3"/>
      <c r="Y36" s="3"/>
      <c r="AG36" t="s">
        <v>340</v>
      </c>
    </row>
    <row r="37" spans="1:33" x14ac:dyDescent="0.2">
      <c r="A37" s="3"/>
      <c r="B37" s="4" t="s">
        <v>341</v>
      </c>
      <c r="C37" s="180" t="s">
        <v>342</v>
      </c>
      <c r="D37" s="6"/>
      <c r="E37" s="3"/>
      <c r="F37" s="3"/>
      <c r="G37" s="3"/>
      <c r="H37" s="3"/>
      <c r="I37" s="3"/>
      <c r="J37" s="3"/>
      <c r="K37" s="3"/>
      <c r="L37" s="3"/>
      <c r="M37" s="3"/>
      <c r="N37" s="3"/>
      <c r="O37" s="3"/>
      <c r="P37" s="3"/>
      <c r="Q37" s="3"/>
      <c r="R37" s="3"/>
      <c r="S37" s="3"/>
      <c r="T37" s="3"/>
      <c r="U37" s="3"/>
      <c r="V37" s="3"/>
      <c r="W37" s="3"/>
      <c r="X37" s="3"/>
      <c r="Y37" s="3"/>
      <c r="AG37" t="s">
        <v>343</v>
      </c>
    </row>
    <row r="38" spans="1:33" x14ac:dyDescent="0.2">
      <c r="A38" s="3"/>
      <c r="B38" s="4"/>
      <c r="C38" s="180" t="s">
        <v>344</v>
      </c>
      <c r="D38" s="6"/>
      <c r="E38" s="3"/>
      <c r="F38" s="3"/>
      <c r="G38" s="3"/>
      <c r="H38" s="3"/>
      <c r="I38" s="3"/>
      <c r="J38" s="3"/>
      <c r="K38" s="3"/>
      <c r="L38" s="3"/>
      <c r="M38" s="3"/>
      <c r="N38" s="3"/>
      <c r="O38" s="3"/>
      <c r="P38" s="3"/>
      <c r="Q38" s="3"/>
      <c r="R38" s="3"/>
      <c r="S38" s="3"/>
      <c r="T38" s="3"/>
      <c r="U38" s="3"/>
      <c r="V38" s="3"/>
      <c r="W38" s="3"/>
      <c r="X38" s="3"/>
      <c r="Y38" s="3"/>
      <c r="AG38" t="s">
        <v>345</v>
      </c>
    </row>
    <row r="39" spans="1:33" x14ac:dyDescent="0.2">
      <c r="A39" s="3"/>
      <c r="B39" s="4"/>
      <c r="C39" s="180"/>
      <c r="D39" s="6"/>
      <c r="E39" s="3"/>
      <c r="F39" s="3"/>
      <c r="G39" s="3"/>
      <c r="H39" s="3"/>
      <c r="I39" s="3"/>
      <c r="J39" s="3"/>
      <c r="K39" s="3"/>
      <c r="L39" s="3"/>
      <c r="M39" s="3"/>
      <c r="N39" s="3"/>
      <c r="O39" s="3"/>
      <c r="P39" s="3"/>
      <c r="Q39" s="3"/>
      <c r="R39" s="3"/>
      <c r="S39" s="3"/>
      <c r="T39" s="3"/>
      <c r="U39" s="3"/>
      <c r="V39" s="3"/>
      <c r="W39" s="3"/>
      <c r="X39" s="3"/>
      <c r="Y39" s="3"/>
    </row>
    <row r="40" spans="1:33" x14ac:dyDescent="0.2">
      <c r="C40" s="182"/>
      <c r="D40" s="10"/>
      <c r="AG40" t="s">
        <v>224</v>
      </c>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NfHVsWHsOCsXNU3ZZK+ujHReYyMrkkldPFUfr+P3hDsceVnXeotPMI509EV/Z6HQKT5Rc74MO3Y3mIG60hxsQ==" saltValue="Fk3DmDayIieBa7DvUYYrGg==" spinCount="100000" sheet="1" formatRows="0"/>
  <mergeCells count="5">
    <mergeCell ref="A1:G1"/>
    <mergeCell ref="C2:G2"/>
    <mergeCell ref="C3:G3"/>
    <mergeCell ref="C4:G4"/>
    <mergeCell ref="A35:B3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C400-964D-4730-AC0D-0FF275BDC0C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67</v>
      </c>
      <c r="C4" s="259" t="s">
        <v>68</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142</v>
      </c>
      <c r="C8" s="178" t="s">
        <v>143</v>
      </c>
      <c r="D8" s="165"/>
      <c r="E8" s="166"/>
      <c r="F8" s="167"/>
      <c r="G8" s="167">
        <f>SUMIF(AG9:AG15,"&lt;&gt;NOR",G9:G15)</f>
        <v>0</v>
      </c>
      <c r="H8" s="167"/>
      <c r="I8" s="167">
        <f>SUM(I9:I15)</f>
        <v>0</v>
      </c>
      <c r="J8" s="167"/>
      <c r="K8" s="167">
        <f>SUM(K9:K15)</f>
        <v>0</v>
      </c>
      <c r="L8" s="167"/>
      <c r="M8" s="167">
        <f>SUM(M9:M15)</f>
        <v>0</v>
      </c>
      <c r="N8" s="166"/>
      <c r="O8" s="166">
        <f>SUM(O9:O15)</f>
        <v>0</v>
      </c>
      <c r="P8" s="166"/>
      <c r="Q8" s="166">
        <f>SUM(Q9:Q15)</f>
        <v>0</v>
      </c>
      <c r="R8" s="167"/>
      <c r="S8" s="167"/>
      <c r="T8" s="168"/>
      <c r="U8" s="162"/>
      <c r="V8" s="162">
        <f>SUM(V9:V15)</f>
        <v>0</v>
      </c>
      <c r="W8" s="162"/>
      <c r="X8" s="162"/>
      <c r="Y8" s="162"/>
      <c r="AG8" t="s">
        <v>191</v>
      </c>
    </row>
    <row r="9" spans="1:60" outlineLevel="1" x14ac:dyDescent="0.2">
      <c r="A9" s="185">
        <v>1</v>
      </c>
      <c r="B9" s="186" t="s">
        <v>980</v>
      </c>
      <c r="C9" s="193" t="s">
        <v>981</v>
      </c>
      <c r="D9" s="187" t="s">
        <v>982</v>
      </c>
      <c r="E9" s="188">
        <v>8</v>
      </c>
      <c r="F9" s="189"/>
      <c r="G9" s="190">
        <f t="shared" ref="G9:G15" si="0">ROUND(E9*F9,2)</f>
        <v>0</v>
      </c>
      <c r="H9" s="189"/>
      <c r="I9" s="190">
        <f t="shared" ref="I9:I15" si="1">ROUND(E9*H9,2)</f>
        <v>0</v>
      </c>
      <c r="J9" s="189"/>
      <c r="K9" s="190">
        <f t="shared" ref="K9:K15" si="2">ROUND(E9*J9,2)</f>
        <v>0</v>
      </c>
      <c r="L9" s="190">
        <v>21</v>
      </c>
      <c r="M9" s="190">
        <f t="shared" ref="M9:M15" si="3">G9*(1+L9/100)</f>
        <v>0</v>
      </c>
      <c r="N9" s="188">
        <v>0</v>
      </c>
      <c r="O9" s="188">
        <f t="shared" ref="O9:O15" si="4">ROUND(E9*N9,2)</f>
        <v>0</v>
      </c>
      <c r="P9" s="188">
        <v>0</v>
      </c>
      <c r="Q9" s="188">
        <f t="shared" ref="Q9:Q15" si="5">ROUND(E9*P9,2)</f>
        <v>0</v>
      </c>
      <c r="R9" s="190"/>
      <c r="S9" s="190" t="s">
        <v>195</v>
      </c>
      <c r="T9" s="191" t="s">
        <v>196</v>
      </c>
      <c r="U9" s="160">
        <v>0</v>
      </c>
      <c r="V9" s="160">
        <f t="shared" ref="V9:V15" si="6">ROUND(E9*U9,2)</f>
        <v>0</v>
      </c>
      <c r="W9" s="160"/>
      <c r="X9" s="160" t="s">
        <v>230</v>
      </c>
      <c r="Y9" s="160" t="s">
        <v>198</v>
      </c>
      <c r="Z9" s="149"/>
      <c r="AA9" s="149"/>
      <c r="AB9" s="149"/>
      <c r="AC9" s="149"/>
      <c r="AD9" s="149"/>
      <c r="AE9" s="149"/>
      <c r="AF9" s="149"/>
      <c r="AG9" s="149" t="s">
        <v>1027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983</v>
      </c>
      <c r="C10" s="193" t="s">
        <v>984</v>
      </c>
      <c r="D10" s="187" t="s">
        <v>982</v>
      </c>
      <c r="E10" s="188">
        <v>24</v>
      </c>
      <c r="F10" s="189"/>
      <c r="G10" s="190">
        <f t="shared" si="0"/>
        <v>0</v>
      </c>
      <c r="H10" s="189"/>
      <c r="I10" s="190">
        <f t="shared" si="1"/>
        <v>0</v>
      </c>
      <c r="J10" s="189"/>
      <c r="K10" s="190">
        <f t="shared" si="2"/>
        <v>0</v>
      </c>
      <c r="L10" s="190">
        <v>21</v>
      </c>
      <c r="M10" s="190">
        <f t="shared" si="3"/>
        <v>0</v>
      </c>
      <c r="N10" s="188">
        <v>0</v>
      </c>
      <c r="O10" s="188">
        <f t="shared" si="4"/>
        <v>0</v>
      </c>
      <c r="P10" s="188">
        <v>0</v>
      </c>
      <c r="Q10" s="188">
        <f t="shared" si="5"/>
        <v>0</v>
      </c>
      <c r="R10" s="190"/>
      <c r="S10" s="190" t="s">
        <v>195</v>
      </c>
      <c r="T10" s="191" t="s">
        <v>196</v>
      </c>
      <c r="U10" s="160">
        <v>0</v>
      </c>
      <c r="V10" s="160">
        <f t="shared" si="6"/>
        <v>0</v>
      </c>
      <c r="W10" s="160"/>
      <c r="X10" s="160" t="s">
        <v>230</v>
      </c>
      <c r="Y10" s="160" t="s">
        <v>198</v>
      </c>
      <c r="Z10" s="149"/>
      <c r="AA10" s="149"/>
      <c r="AB10" s="149"/>
      <c r="AC10" s="149"/>
      <c r="AD10" s="149"/>
      <c r="AE10" s="149"/>
      <c r="AF10" s="149"/>
      <c r="AG10" s="149" t="s">
        <v>1027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5">
        <v>3</v>
      </c>
      <c r="B11" s="186" t="s">
        <v>987</v>
      </c>
      <c r="C11" s="193" t="s">
        <v>1028</v>
      </c>
      <c r="D11" s="187" t="s">
        <v>228</v>
      </c>
      <c r="E11" s="188">
        <v>278</v>
      </c>
      <c r="F11" s="189"/>
      <c r="G11" s="190">
        <f t="shared" si="0"/>
        <v>0</v>
      </c>
      <c r="H11" s="189"/>
      <c r="I11" s="190">
        <f t="shared" si="1"/>
        <v>0</v>
      </c>
      <c r="J11" s="189"/>
      <c r="K11" s="190">
        <f t="shared" si="2"/>
        <v>0</v>
      </c>
      <c r="L11" s="190">
        <v>21</v>
      </c>
      <c r="M11" s="190">
        <f t="shared" si="3"/>
        <v>0</v>
      </c>
      <c r="N11" s="188">
        <v>0</v>
      </c>
      <c r="O11" s="188">
        <f t="shared" si="4"/>
        <v>0</v>
      </c>
      <c r="P11" s="188">
        <v>0</v>
      </c>
      <c r="Q11" s="188">
        <f t="shared" si="5"/>
        <v>0</v>
      </c>
      <c r="R11" s="190"/>
      <c r="S11" s="190" t="s">
        <v>195</v>
      </c>
      <c r="T11" s="191" t="s">
        <v>196</v>
      </c>
      <c r="U11" s="160">
        <v>0</v>
      </c>
      <c r="V11" s="160">
        <f t="shared" si="6"/>
        <v>0</v>
      </c>
      <c r="W11" s="160"/>
      <c r="X11" s="160" t="s">
        <v>230</v>
      </c>
      <c r="Y11" s="160" t="s">
        <v>198</v>
      </c>
      <c r="Z11" s="149"/>
      <c r="AA11" s="149"/>
      <c r="AB11" s="149"/>
      <c r="AC11" s="149"/>
      <c r="AD11" s="149"/>
      <c r="AE11" s="149"/>
      <c r="AF11" s="149"/>
      <c r="AG11" s="149" t="s">
        <v>1027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5">
        <v>4</v>
      </c>
      <c r="B12" s="186" t="s">
        <v>989</v>
      </c>
      <c r="C12" s="193" t="s">
        <v>990</v>
      </c>
      <c r="D12" s="187" t="s">
        <v>982</v>
      </c>
      <c r="E12" s="188">
        <v>8</v>
      </c>
      <c r="F12" s="189"/>
      <c r="G12" s="190">
        <f t="shared" si="0"/>
        <v>0</v>
      </c>
      <c r="H12" s="189"/>
      <c r="I12" s="190">
        <f t="shared" si="1"/>
        <v>0</v>
      </c>
      <c r="J12" s="189"/>
      <c r="K12" s="190">
        <f t="shared" si="2"/>
        <v>0</v>
      </c>
      <c r="L12" s="190">
        <v>21</v>
      </c>
      <c r="M12" s="190">
        <f t="shared" si="3"/>
        <v>0</v>
      </c>
      <c r="N12" s="188">
        <v>0</v>
      </c>
      <c r="O12" s="188">
        <f t="shared" si="4"/>
        <v>0</v>
      </c>
      <c r="P12" s="188">
        <v>0</v>
      </c>
      <c r="Q12" s="188">
        <f t="shared" si="5"/>
        <v>0</v>
      </c>
      <c r="R12" s="190"/>
      <c r="S12" s="190" t="s">
        <v>195</v>
      </c>
      <c r="T12" s="191" t="s">
        <v>196</v>
      </c>
      <c r="U12" s="160">
        <v>0</v>
      </c>
      <c r="V12" s="160">
        <f t="shared" si="6"/>
        <v>0</v>
      </c>
      <c r="W12" s="160"/>
      <c r="X12" s="160" t="s">
        <v>230</v>
      </c>
      <c r="Y12" s="160" t="s">
        <v>198</v>
      </c>
      <c r="Z12" s="149"/>
      <c r="AA12" s="149"/>
      <c r="AB12" s="149"/>
      <c r="AC12" s="149"/>
      <c r="AD12" s="149"/>
      <c r="AE12" s="149"/>
      <c r="AF12" s="149"/>
      <c r="AG12" s="149" t="s">
        <v>231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5">
        <v>5</v>
      </c>
      <c r="B13" s="186" t="s">
        <v>1029</v>
      </c>
      <c r="C13" s="193" t="s">
        <v>1030</v>
      </c>
      <c r="D13" s="187" t="s">
        <v>982</v>
      </c>
      <c r="E13" s="188">
        <v>36</v>
      </c>
      <c r="F13" s="189"/>
      <c r="G13" s="190">
        <f t="shared" si="0"/>
        <v>0</v>
      </c>
      <c r="H13" s="189"/>
      <c r="I13" s="190">
        <f t="shared" si="1"/>
        <v>0</v>
      </c>
      <c r="J13" s="189"/>
      <c r="K13" s="190">
        <f t="shared" si="2"/>
        <v>0</v>
      </c>
      <c r="L13" s="190">
        <v>21</v>
      </c>
      <c r="M13" s="190">
        <f t="shared" si="3"/>
        <v>0</v>
      </c>
      <c r="N13" s="188">
        <v>0</v>
      </c>
      <c r="O13" s="188">
        <f t="shared" si="4"/>
        <v>0</v>
      </c>
      <c r="P13" s="188">
        <v>0</v>
      </c>
      <c r="Q13" s="188">
        <f t="shared" si="5"/>
        <v>0</v>
      </c>
      <c r="R13" s="190"/>
      <c r="S13" s="190" t="s">
        <v>195</v>
      </c>
      <c r="T13" s="191" t="s">
        <v>196</v>
      </c>
      <c r="U13" s="160">
        <v>0</v>
      </c>
      <c r="V13" s="160">
        <f t="shared" si="6"/>
        <v>0</v>
      </c>
      <c r="W13" s="160"/>
      <c r="X13" s="160" t="s">
        <v>230</v>
      </c>
      <c r="Y13" s="160" t="s">
        <v>198</v>
      </c>
      <c r="Z13" s="149"/>
      <c r="AA13" s="149"/>
      <c r="AB13" s="149"/>
      <c r="AC13" s="149"/>
      <c r="AD13" s="149"/>
      <c r="AE13" s="149"/>
      <c r="AF13" s="149"/>
      <c r="AG13" s="149" t="s">
        <v>231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6</v>
      </c>
      <c r="B14" s="186" t="s">
        <v>1029</v>
      </c>
      <c r="C14" s="193" t="s">
        <v>1030</v>
      </c>
      <c r="D14" s="187" t="s">
        <v>982</v>
      </c>
      <c r="E14" s="188">
        <v>7</v>
      </c>
      <c r="F14" s="189"/>
      <c r="G14" s="190">
        <f t="shared" si="0"/>
        <v>0</v>
      </c>
      <c r="H14" s="189"/>
      <c r="I14" s="190">
        <f t="shared" si="1"/>
        <v>0</v>
      </c>
      <c r="J14" s="189"/>
      <c r="K14" s="190">
        <f t="shared" si="2"/>
        <v>0</v>
      </c>
      <c r="L14" s="190">
        <v>21</v>
      </c>
      <c r="M14" s="190">
        <f t="shared" si="3"/>
        <v>0</v>
      </c>
      <c r="N14" s="188">
        <v>0</v>
      </c>
      <c r="O14" s="188">
        <f t="shared" si="4"/>
        <v>0</v>
      </c>
      <c r="P14" s="188">
        <v>0</v>
      </c>
      <c r="Q14" s="188">
        <f t="shared" si="5"/>
        <v>0</v>
      </c>
      <c r="R14" s="190"/>
      <c r="S14" s="190" t="s">
        <v>195</v>
      </c>
      <c r="T14" s="191" t="s">
        <v>196</v>
      </c>
      <c r="U14" s="160">
        <v>0</v>
      </c>
      <c r="V14" s="160">
        <f t="shared" si="6"/>
        <v>0</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5">
        <v>7</v>
      </c>
      <c r="B15" s="186" t="s">
        <v>1031</v>
      </c>
      <c r="C15" s="193" t="s">
        <v>1032</v>
      </c>
      <c r="D15" s="187" t="s">
        <v>982</v>
      </c>
      <c r="E15" s="188">
        <v>36</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195</v>
      </c>
      <c r="T15" s="191" t="s">
        <v>196</v>
      </c>
      <c r="U15" s="160">
        <v>0</v>
      </c>
      <c r="V15" s="160">
        <f t="shared" si="6"/>
        <v>0</v>
      </c>
      <c r="W15" s="160"/>
      <c r="X15" s="160" t="s">
        <v>230</v>
      </c>
      <c r="Y15" s="160" t="s">
        <v>198</v>
      </c>
      <c r="Z15" s="149"/>
      <c r="AA15" s="149"/>
      <c r="AB15" s="149"/>
      <c r="AC15" s="149"/>
      <c r="AD15" s="149"/>
      <c r="AE15" s="149"/>
      <c r="AF15" s="149"/>
      <c r="AG15" s="149" t="s">
        <v>1027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3" t="s">
        <v>190</v>
      </c>
      <c r="B16" s="164" t="s">
        <v>144</v>
      </c>
      <c r="C16" s="178" t="s">
        <v>145</v>
      </c>
      <c r="D16" s="165"/>
      <c r="E16" s="166"/>
      <c r="F16" s="167"/>
      <c r="G16" s="167">
        <f>SUMIF(AG17:AG24,"&lt;&gt;NOR",G17:G24)</f>
        <v>0</v>
      </c>
      <c r="H16" s="167"/>
      <c r="I16" s="167">
        <f>SUM(I17:I24)</f>
        <v>0</v>
      </c>
      <c r="J16" s="167"/>
      <c r="K16" s="167">
        <f>SUM(K17:K24)</f>
        <v>0</v>
      </c>
      <c r="L16" s="167"/>
      <c r="M16" s="167">
        <f>SUM(M17:M24)</f>
        <v>0</v>
      </c>
      <c r="N16" s="166"/>
      <c r="O16" s="166">
        <f>SUM(O17:O24)</f>
        <v>0</v>
      </c>
      <c r="P16" s="166"/>
      <c r="Q16" s="166">
        <f>SUM(Q17:Q24)</f>
        <v>0</v>
      </c>
      <c r="R16" s="167"/>
      <c r="S16" s="167"/>
      <c r="T16" s="168"/>
      <c r="U16" s="162"/>
      <c r="V16" s="162">
        <f>SUM(V17:V24)</f>
        <v>0</v>
      </c>
      <c r="W16" s="162"/>
      <c r="X16" s="162"/>
      <c r="Y16" s="162"/>
      <c r="AG16" t="s">
        <v>191</v>
      </c>
    </row>
    <row r="17" spans="1:60" outlineLevel="1" x14ac:dyDescent="0.2">
      <c r="A17" s="185">
        <v>8</v>
      </c>
      <c r="B17" s="186" t="s">
        <v>995</v>
      </c>
      <c r="C17" s="193" t="s">
        <v>996</v>
      </c>
      <c r="D17" s="187" t="s">
        <v>982</v>
      </c>
      <c r="E17" s="188">
        <v>24</v>
      </c>
      <c r="F17" s="189"/>
      <c r="G17" s="190">
        <f t="shared" ref="G17:G24" si="7">ROUND(E17*F17,2)</f>
        <v>0</v>
      </c>
      <c r="H17" s="189"/>
      <c r="I17" s="190">
        <f t="shared" ref="I17:I24" si="8">ROUND(E17*H17,2)</f>
        <v>0</v>
      </c>
      <c r="J17" s="189"/>
      <c r="K17" s="190">
        <f t="shared" ref="K17:K24" si="9">ROUND(E17*J17,2)</f>
        <v>0</v>
      </c>
      <c r="L17" s="190">
        <v>21</v>
      </c>
      <c r="M17" s="190">
        <f t="shared" ref="M17:M24" si="10">G17*(1+L17/100)</f>
        <v>0</v>
      </c>
      <c r="N17" s="188">
        <v>0</v>
      </c>
      <c r="O17" s="188">
        <f t="shared" ref="O17:O24" si="11">ROUND(E17*N17,2)</f>
        <v>0</v>
      </c>
      <c r="P17" s="188">
        <v>0</v>
      </c>
      <c r="Q17" s="188">
        <f t="shared" ref="Q17:Q24" si="12">ROUND(E17*P17,2)</f>
        <v>0</v>
      </c>
      <c r="R17" s="190"/>
      <c r="S17" s="190" t="s">
        <v>195</v>
      </c>
      <c r="T17" s="191" t="s">
        <v>196</v>
      </c>
      <c r="U17" s="160">
        <v>0</v>
      </c>
      <c r="V17" s="160">
        <f t="shared" ref="V17:V24" si="13">ROUND(E17*U17,2)</f>
        <v>0</v>
      </c>
      <c r="W17" s="160"/>
      <c r="X17" s="160" t="s">
        <v>408</v>
      </c>
      <c r="Y17" s="160" t="s">
        <v>198</v>
      </c>
      <c r="Z17" s="149"/>
      <c r="AA17" s="149"/>
      <c r="AB17" s="149"/>
      <c r="AC17" s="149"/>
      <c r="AD17" s="149"/>
      <c r="AE17" s="149"/>
      <c r="AF17" s="149"/>
      <c r="AG17" s="149" t="s">
        <v>1033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9</v>
      </c>
      <c r="B18" s="186" t="s">
        <v>997</v>
      </c>
      <c r="C18" s="193" t="s">
        <v>990</v>
      </c>
      <c r="D18" s="187" t="s">
        <v>982</v>
      </c>
      <c r="E18" s="188">
        <v>8</v>
      </c>
      <c r="F18" s="189"/>
      <c r="G18" s="190">
        <f t="shared" si="7"/>
        <v>0</v>
      </c>
      <c r="H18" s="189"/>
      <c r="I18" s="190">
        <f t="shared" si="8"/>
        <v>0</v>
      </c>
      <c r="J18" s="189"/>
      <c r="K18" s="190">
        <f t="shared" si="9"/>
        <v>0</v>
      </c>
      <c r="L18" s="190">
        <v>21</v>
      </c>
      <c r="M18" s="190">
        <f t="shared" si="10"/>
        <v>0</v>
      </c>
      <c r="N18" s="188">
        <v>0</v>
      </c>
      <c r="O18" s="188">
        <f t="shared" si="11"/>
        <v>0</v>
      </c>
      <c r="P18" s="188">
        <v>0</v>
      </c>
      <c r="Q18" s="188">
        <f t="shared" si="12"/>
        <v>0</v>
      </c>
      <c r="R18" s="190"/>
      <c r="S18" s="190" t="s">
        <v>195</v>
      </c>
      <c r="T18" s="191" t="s">
        <v>196</v>
      </c>
      <c r="U18" s="160">
        <v>0</v>
      </c>
      <c r="V18" s="160">
        <f t="shared" si="13"/>
        <v>0</v>
      </c>
      <c r="W18" s="160"/>
      <c r="X18" s="160" t="s">
        <v>408</v>
      </c>
      <c r="Y18" s="160" t="s">
        <v>198</v>
      </c>
      <c r="Z18" s="149"/>
      <c r="AA18" s="149"/>
      <c r="AB18" s="149"/>
      <c r="AC18" s="149"/>
      <c r="AD18" s="149"/>
      <c r="AE18" s="149"/>
      <c r="AF18" s="149"/>
      <c r="AG18" s="149" t="s">
        <v>1033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10</v>
      </c>
      <c r="B19" s="186" t="s">
        <v>1034</v>
      </c>
      <c r="C19" s="193" t="s">
        <v>1035</v>
      </c>
      <c r="D19" s="187" t="s">
        <v>982</v>
      </c>
      <c r="E19" s="188">
        <v>36</v>
      </c>
      <c r="F19" s="189"/>
      <c r="G19" s="190">
        <f t="shared" si="7"/>
        <v>0</v>
      </c>
      <c r="H19" s="189"/>
      <c r="I19" s="190">
        <f t="shared" si="8"/>
        <v>0</v>
      </c>
      <c r="J19" s="189"/>
      <c r="K19" s="190">
        <f t="shared" si="9"/>
        <v>0</v>
      </c>
      <c r="L19" s="190">
        <v>21</v>
      </c>
      <c r="M19" s="190">
        <f t="shared" si="10"/>
        <v>0</v>
      </c>
      <c r="N19" s="188">
        <v>0</v>
      </c>
      <c r="O19" s="188">
        <f t="shared" si="11"/>
        <v>0</v>
      </c>
      <c r="P19" s="188">
        <v>0</v>
      </c>
      <c r="Q19" s="188">
        <f t="shared" si="12"/>
        <v>0</v>
      </c>
      <c r="R19" s="190"/>
      <c r="S19" s="190" t="s">
        <v>195</v>
      </c>
      <c r="T19" s="191" t="s">
        <v>196</v>
      </c>
      <c r="U19" s="160">
        <v>0</v>
      </c>
      <c r="V19" s="160">
        <f t="shared" si="13"/>
        <v>0</v>
      </c>
      <c r="W19" s="160"/>
      <c r="X19" s="160" t="s">
        <v>408</v>
      </c>
      <c r="Y19" s="160" t="s">
        <v>198</v>
      </c>
      <c r="Z19" s="149"/>
      <c r="AA19" s="149"/>
      <c r="AB19" s="149"/>
      <c r="AC19" s="149"/>
      <c r="AD19" s="149"/>
      <c r="AE19" s="149"/>
      <c r="AF19" s="149"/>
      <c r="AG19" s="149" t="s">
        <v>1033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11</v>
      </c>
      <c r="B20" s="186" t="s">
        <v>1036</v>
      </c>
      <c r="C20" s="193" t="s">
        <v>994</v>
      </c>
      <c r="D20" s="187" t="s">
        <v>982</v>
      </c>
      <c r="E20" s="188">
        <v>7</v>
      </c>
      <c r="F20" s="189"/>
      <c r="G20" s="190">
        <f t="shared" si="7"/>
        <v>0</v>
      </c>
      <c r="H20" s="189"/>
      <c r="I20" s="190">
        <f t="shared" si="8"/>
        <v>0</v>
      </c>
      <c r="J20" s="189"/>
      <c r="K20" s="190">
        <f t="shared" si="9"/>
        <v>0</v>
      </c>
      <c r="L20" s="190">
        <v>21</v>
      </c>
      <c r="M20" s="190">
        <f t="shared" si="10"/>
        <v>0</v>
      </c>
      <c r="N20" s="188">
        <v>0</v>
      </c>
      <c r="O20" s="188">
        <f t="shared" si="11"/>
        <v>0</v>
      </c>
      <c r="P20" s="188">
        <v>0</v>
      </c>
      <c r="Q20" s="188">
        <f t="shared" si="12"/>
        <v>0</v>
      </c>
      <c r="R20" s="190"/>
      <c r="S20" s="190" t="s">
        <v>195</v>
      </c>
      <c r="T20" s="191" t="s">
        <v>196</v>
      </c>
      <c r="U20" s="160">
        <v>0</v>
      </c>
      <c r="V20" s="160">
        <f t="shared" si="13"/>
        <v>0</v>
      </c>
      <c r="W20" s="160"/>
      <c r="X20" s="160" t="s">
        <v>408</v>
      </c>
      <c r="Y20" s="160" t="s">
        <v>198</v>
      </c>
      <c r="Z20" s="149"/>
      <c r="AA20" s="149"/>
      <c r="AB20" s="149"/>
      <c r="AC20" s="149"/>
      <c r="AD20" s="149"/>
      <c r="AE20" s="149"/>
      <c r="AF20" s="149"/>
      <c r="AG20" s="149" t="s">
        <v>1033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5">
        <v>12</v>
      </c>
      <c r="B21" s="186" t="s">
        <v>1000</v>
      </c>
      <c r="C21" s="193" t="s">
        <v>1037</v>
      </c>
      <c r="D21" s="187" t="s">
        <v>228</v>
      </c>
      <c r="E21" s="188">
        <v>278</v>
      </c>
      <c r="F21" s="189"/>
      <c r="G21" s="190">
        <f t="shared" si="7"/>
        <v>0</v>
      </c>
      <c r="H21" s="189"/>
      <c r="I21" s="190">
        <f t="shared" si="8"/>
        <v>0</v>
      </c>
      <c r="J21" s="189"/>
      <c r="K21" s="190">
        <f t="shared" si="9"/>
        <v>0</v>
      </c>
      <c r="L21" s="190">
        <v>21</v>
      </c>
      <c r="M21" s="190">
        <f t="shared" si="10"/>
        <v>0</v>
      </c>
      <c r="N21" s="188">
        <v>0</v>
      </c>
      <c r="O21" s="188">
        <f t="shared" si="11"/>
        <v>0</v>
      </c>
      <c r="P21" s="188">
        <v>0</v>
      </c>
      <c r="Q21" s="188">
        <f t="shared" si="12"/>
        <v>0</v>
      </c>
      <c r="R21" s="190"/>
      <c r="S21" s="190" t="s">
        <v>195</v>
      </c>
      <c r="T21" s="191" t="s">
        <v>196</v>
      </c>
      <c r="U21" s="160">
        <v>0</v>
      </c>
      <c r="V21" s="160">
        <f t="shared" si="13"/>
        <v>0</v>
      </c>
      <c r="W21" s="160"/>
      <c r="X21" s="160" t="s">
        <v>408</v>
      </c>
      <c r="Y21" s="160" t="s">
        <v>198</v>
      </c>
      <c r="Z21" s="149"/>
      <c r="AA21" s="149"/>
      <c r="AB21" s="149"/>
      <c r="AC21" s="149"/>
      <c r="AD21" s="149"/>
      <c r="AE21" s="149"/>
      <c r="AF21" s="149"/>
      <c r="AG21" s="149" t="s">
        <v>1033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5">
        <v>13</v>
      </c>
      <c r="B22" s="186" t="s">
        <v>1038</v>
      </c>
      <c r="C22" s="193" t="s">
        <v>1039</v>
      </c>
      <c r="D22" s="187" t="s">
        <v>982</v>
      </c>
      <c r="E22" s="188">
        <v>1</v>
      </c>
      <c r="F22" s="189"/>
      <c r="G22" s="190">
        <f t="shared" si="7"/>
        <v>0</v>
      </c>
      <c r="H22" s="189"/>
      <c r="I22" s="190">
        <f t="shared" si="8"/>
        <v>0</v>
      </c>
      <c r="J22" s="189"/>
      <c r="K22" s="190">
        <f t="shared" si="9"/>
        <v>0</v>
      </c>
      <c r="L22" s="190">
        <v>21</v>
      </c>
      <c r="M22" s="190">
        <f t="shared" si="10"/>
        <v>0</v>
      </c>
      <c r="N22" s="188">
        <v>0</v>
      </c>
      <c r="O22" s="188">
        <f t="shared" si="11"/>
        <v>0</v>
      </c>
      <c r="P22" s="188">
        <v>0</v>
      </c>
      <c r="Q22" s="188">
        <f t="shared" si="12"/>
        <v>0</v>
      </c>
      <c r="R22" s="190"/>
      <c r="S22" s="190" t="s">
        <v>195</v>
      </c>
      <c r="T22" s="191" t="s">
        <v>196</v>
      </c>
      <c r="U22" s="160">
        <v>0</v>
      </c>
      <c r="V22" s="160">
        <f t="shared" si="13"/>
        <v>0</v>
      </c>
      <c r="W22" s="160"/>
      <c r="X22" s="160" t="s">
        <v>408</v>
      </c>
      <c r="Y22" s="160" t="s">
        <v>198</v>
      </c>
      <c r="Z22" s="149"/>
      <c r="AA22" s="149"/>
      <c r="AB22" s="149"/>
      <c r="AC22" s="149"/>
      <c r="AD22" s="149"/>
      <c r="AE22" s="149"/>
      <c r="AF22" s="149"/>
      <c r="AG22" s="149" t="s">
        <v>1033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5">
        <v>14</v>
      </c>
      <c r="B23" s="186" t="s">
        <v>1006</v>
      </c>
      <c r="C23" s="193" t="s">
        <v>1007</v>
      </c>
      <c r="D23" s="187" t="s">
        <v>982</v>
      </c>
      <c r="E23" s="188">
        <v>1</v>
      </c>
      <c r="F23" s="189"/>
      <c r="G23" s="190">
        <f t="shared" si="7"/>
        <v>0</v>
      </c>
      <c r="H23" s="189"/>
      <c r="I23" s="190">
        <f t="shared" si="8"/>
        <v>0</v>
      </c>
      <c r="J23" s="189"/>
      <c r="K23" s="190">
        <f t="shared" si="9"/>
        <v>0</v>
      </c>
      <c r="L23" s="190">
        <v>21</v>
      </c>
      <c r="M23" s="190">
        <f t="shared" si="10"/>
        <v>0</v>
      </c>
      <c r="N23" s="188">
        <v>0</v>
      </c>
      <c r="O23" s="188">
        <f t="shared" si="11"/>
        <v>0</v>
      </c>
      <c r="P23" s="188">
        <v>0</v>
      </c>
      <c r="Q23" s="188">
        <f t="shared" si="12"/>
        <v>0</v>
      </c>
      <c r="R23" s="190"/>
      <c r="S23" s="190" t="s">
        <v>195</v>
      </c>
      <c r="T23" s="191" t="s">
        <v>196</v>
      </c>
      <c r="U23" s="160">
        <v>0</v>
      </c>
      <c r="V23" s="160">
        <f t="shared" si="13"/>
        <v>0</v>
      </c>
      <c r="W23" s="160"/>
      <c r="X23" s="160" t="s">
        <v>408</v>
      </c>
      <c r="Y23" s="160" t="s">
        <v>198</v>
      </c>
      <c r="Z23" s="149"/>
      <c r="AA23" s="149"/>
      <c r="AB23" s="149"/>
      <c r="AC23" s="149"/>
      <c r="AD23" s="149"/>
      <c r="AE23" s="149"/>
      <c r="AF23" s="149"/>
      <c r="AG23" s="149" t="s">
        <v>409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5">
        <v>15</v>
      </c>
      <c r="B24" s="186" t="s">
        <v>1008</v>
      </c>
      <c r="C24" s="193" t="s">
        <v>1009</v>
      </c>
      <c r="D24" s="187" t="s">
        <v>982</v>
      </c>
      <c r="E24" s="188">
        <v>1</v>
      </c>
      <c r="F24" s="189"/>
      <c r="G24" s="190">
        <f t="shared" si="7"/>
        <v>0</v>
      </c>
      <c r="H24" s="189"/>
      <c r="I24" s="190">
        <f t="shared" si="8"/>
        <v>0</v>
      </c>
      <c r="J24" s="189"/>
      <c r="K24" s="190">
        <f t="shared" si="9"/>
        <v>0</v>
      </c>
      <c r="L24" s="190">
        <v>21</v>
      </c>
      <c r="M24" s="190">
        <f t="shared" si="10"/>
        <v>0</v>
      </c>
      <c r="N24" s="188">
        <v>0</v>
      </c>
      <c r="O24" s="188">
        <f t="shared" si="11"/>
        <v>0</v>
      </c>
      <c r="P24" s="188">
        <v>0</v>
      </c>
      <c r="Q24" s="188">
        <f t="shared" si="12"/>
        <v>0</v>
      </c>
      <c r="R24" s="190"/>
      <c r="S24" s="190" t="s">
        <v>195</v>
      </c>
      <c r="T24" s="191" t="s">
        <v>196</v>
      </c>
      <c r="U24" s="160">
        <v>0</v>
      </c>
      <c r="V24" s="160">
        <f t="shared" si="13"/>
        <v>0</v>
      </c>
      <c r="W24" s="160"/>
      <c r="X24" s="160" t="s">
        <v>408</v>
      </c>
      <c r="Y24" s="160" t="s">
        <v>198</v>
      </c>
      <c r="Z24" s="149"/>
      <c r="AA24" s="149"/>
      <c r="AB24" s="149"/>
      <c r="AC24" s="149"/>
      <c r="AD24" s="149"/>
      <c r="AE24" s="149"/>
      <c r="AF24" s="149"/>
      <c r="AG24" s="149" t="s">
        <v>1033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190</v>
      </c>
      <c r="B25" s="164" t="s">
        <v>154</v>
      </c>
      <c r="C25" s="178" t="s">
        <v>155</v>
      </c>
      <c r="D25" s="165"/>
      <c r="E25" s="166"/>
      <c r="F25" s="167"/>
      <c r="G25" s="167">
        <f>SUMIF(AG26:AG30,"&lt;&gt;NOR",G26:G30)</f>
        <v>0</v>
      </c>
      <c r="H25" s="167"/>
      <c r="I25" s="167">
        <f>SUM(I26:I30)</f>
        <v>0</v>
      </c>
      <c r="J25" s="167"/>
      <c r="K25" s="167">
        <f>SUM(K26:K30)</f>
        <v>0</v>
      </c>
      <c r="L25" s="167"/>
      <c r="M25" s="167">
        <f>SUM(M26:M30)</f>
        <v>0</v>
      </c>
      <c r="N25" s="166"/>
      <c r="O25" s="166">
        <f>SUM(O26:O30)</f>
        <v>0</v>
      </c>
      <c r="P25" s="166"/>
      <c r="Q25" s="166">
        <f>SUM(Q26:Q30)</f>
        <v>0</v>
      </c>
      <c r="R25" s="167"/>
      <c r="S25" s="167"/>
      <c r="T25" s="168"/>
      <c r="U25" s="162"/>
      <c r="V25" s="162">
        <f>SUM(V26:V30)</f>
        <v>0</v>
      </c>
      <c r="W25" s="162"/>
      <c r="X25" s="162"/>
      <c r="Y25" s="162"/>
      <c r="AG25" t="s">
        <v>191</v>
      </c>
    </row>
    <row r="26" spans="1:60" outlineLevel="1" x14ac:dyDescent="0.2">
      <c r="A26" s="185">
        <v>16</v>
      </c>
      <c r="B26" s="186" t="s">
        <v>1010</v>
      </c>
      <c r="C26" s="193" t="s">
        <v>1011</v>
      </c>
      <c r="D26" s="187" t="s">
        <v>1012</v>
      </c>
      <c r="E26" s="188">
        <v>16</v>
      </c>
      <c r="F26" s="189"/>
      <c r="G26" s="190">
        <f>ROUND(E26*F26,2)</f>
        <v>0</v>
      </c>
      <c r="H26" s="189"/>
      <c r="I26" s="190">
        <f>ROUND(E26*H26,2)</f>
        <v>0</v>
      </c>
      <c r="J26" s="189"/>
      <c r="K26" s="190">
        <f>ROUND(E26*J26,2)</f>
        <v>0</v>
      </c>
      <c r="L26" s="190">
        <v>21</v>
      </c>
      <c r="M26" s="190">
        <f>G26*(1+L26/100)</f>
        <v>0</v>
      </c>
      <c r="N26" s="188">
        <v>0</v>
      </c>
      <c r="O26" s="188">
        <f>ROUND(E26*N26,2)</f>
        <v>0</v>
      </c>
      <c r="P26" s="188">
        <v>0</v>
      </c>
      <c r="Q26" s="188">
        <f>ROUND(E26*P26,2)</f>
        <v>0</v>
      </c>
      <c r="R26" s="190"/>
      <c r="S26" s="190" t="s">
        <v>195</v>
      </c>
      <c r="T26" s="191" t="s">
        <v>196</v>
      </c>
      <c r="U26" s="160">
        <v>0</v>
      </c>
      <c r="V26" s="160">
        <f>ROUND(E26*U26,2)</f>
        <v>0</v>
      </c>
      <c r="W26" s="160"/>
      <c r="X26" s="160" t="s">
        <v>1013</v>
      </c>
      <c r="Y26" s="160" t="s">
        <v>198</v>
      </c>
      <c r="Z26" s="149"/>
      <c r="AA26" s="149"/>
      <c r="AB26" s="149"/>
      <c r="AC26" s="149"/>
      <c r="AD26" s="149"/>
      <c r="AE26" s="149"/>
      <c r="AF26" s="149"/>
      <c r="AG26" s="149" t="s">
        <v>1014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17</v>
      </c>
      <c r="B27" s="186" t="s">
        <v>1015</v>
      </c>
      <c r="C27" s="193" t="s">
        <v>1016</v>
      </c>
      <c r="D27" s="187" t="s">
        <v>1012</v>
      </c>
      <c r="E27" s="188">
        <v>10</v>
      </c>
      <c r="F27" s="189"/>
      <c r="G27" s="190">
        <f>ROUND(E27*F27,2)</f>
        <v>0</v>
      </c>
      <c r="H27" s="189"/>
      <c r="I27" s="190">
        <f>ROUND(E27*H27,2)</f>
        <v>0</v>
      </c>
      <c r="J27" s="189"/>
      <c r="K27" s="190">
        <f>ROUND(E27*J27,2)</f>
        <v>0</v>
      </c>
      <c r="L27" s="190">
        <v>21</v>
      </c>
      <c r="M27" s="190">
        <f>G27*(1+L27/100)</f>
        <v>0</v>
      </c>
      <c r="N27" s="188">
        <v>0</v>
      </c>
      <c r="O27" s="188">
        <f>ROUND(E27*N27,2)</f>
        <v>0</v>
      </c>
      <c r="P27" s="188">
        <v>0</v>
      </c>
      <c r="Q27" s="188">
        <f>ROUND(E27*P27,2)</f>
        <v>0</v>
      </c>
      <c r="R27" s="190"/>
      <c r="S27" s="190" t="s">
        <v>195</v>
      </c>
      <c r="T27" s="191" t="s">
        <v>196</v>
      </c>
      <c r="U27" s="160">
        <v>0</v>
      </c>
      <c r="V27" s="160">
        <f>ROUND(E27*U27,2)</f>
        <v>0</v>
      </c>
      <c r="W27" s="160"/>
      <c r="X27" s="160" t="s">
        <v>1013</v>
      </c>
      <c r="Y27" s="160" t="s">
        <v>198</v>
      </c>
      <c r="Z27" s="149"/>
      <c r="AA27" s="149"/>
      <c r="AB27" s="149"/>
      <c r="AC27" s="149"/>
      <c r="AD27" s="149"/>
      <c r="AE27" s="149"/>
      <c r="AF27" s="149"/>
      <c r="AG27" s="149" t="s">
        <v>1014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5">
        <v>18</v>
      </c>
      <c r="B28" s="186" t="s">
        <v>1017</v>
      </c>
      <c r="C28" s="193" t="s">
        <v>1040</v>
      </c>
      <c r="D28" s="187" t="s">
        <v>1012</v>
      </c>
      <c r="E28" s="188">
        <v>3</v>
      </c>
      <c r="F28" s="189"/>
      <c r="G28" s="190">
        <f>ROUND(E28*F28,2)</f>
        <v>0</v>
      </c>
      <c r="H28" s="189"/>
      <c r="I28" s="190">
        <f>ROUND(E28*H28,2)</f>
        <v>0</v>
      </c>
      <c r="J28" s="189"/>
      <c r="K28" s="190">
        <f>ROUND(E28*J28,2)</f>
        <v>0</v>
      </c>
      <c r="L28" s="190">
        <v>21</v>
      </c>
      <c r="M28" s="190">
        <f>G28*(1+L28/100)</f>
        <v>0</v>
      </c>
      <c r="N28" s="188">
        <v>0</v>
      </c>
      <c r="O28" s="188">
        <f>ROUND(E28*N28,2)</f>
        <v>0</v>
      </c>
      <c r="P28" s="188">
        <v>0</v>
      </c>
      <c r="Q28" s="188">
        <f>ROUND(E28*P28,2)</f>
        <v>0</v>
      </c>
      <c r="R28" s="190"/>
      <c r="S28" s="190" t="s">
        <v>195</v>
      </c>
      <c r="T28" s="191" t="s">
        <v>196</v>
      </c>
      <c r="U28" s="160">
        <v>0</v>
      </c>
      <c r="V28" s="160">
        <f>ROUND(E28*U28,2)</f>
        <v>0</v>
      </c>
      <c r="W28" s="160"/>
      <c r="X28" s="160" t="s">
        <v>1013</v>
      </c>
      <c r="Y28" s="160" t="s">
        <v>198</v>
      </c>
      <c r="Z28" s="149"/>
      <c r="AA28" s="149"/>
      <c r="AB28" s="149"/>
      <c r="AC28" s="149"/>
      <c r="AD28" s="149"/>
      <c r="AE28" s="149"/>
      <c r="AF28" s="149"/>
      <c r="AG28" s="149" t="s">
        <v>1014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85">
        <v>19</v>
      </c>
      <c r="B29" s="186" t="s">
        <v>1019</v>
      </c>
      <c r="C29" s="193" t="s">
        <v>1041</v>
      </c>
      <c r="D29" s="187" t="s">
        <v>1012</v>
      </c>
      <c r="E29" s="188">
        <v>24</v>
      </c>
      <c r="F29" s="189"/>
      <c r="G29" s="190">
        <f>ROUND(E29*F29,2)</f>
        <v>0</v>
      </c>
      <c r="H29" s="189"/>
      <c r="I29" s="190">
        <f>ROUND(E29*H29,2)</f>
        <v>0</v>
      </c>
      <c r="J29" s="189"/>
      <c r="K29" s="190">
        <f>ROUND(E29*J29,2)</f>
        <v>0</v>
      </c>
      <c r="L29" s="190">
        <v>21</v>
      </c>
      <c r="M29" s="190">
        <f>G29*(1+L29/100)</f>
        <v>0</v>
      </c>
      <c r="N29" s="188">
        <v>0</v>
      </c>
      <c r="O29" s="188">
        <f>ROUND(E29*N29,2)</f>
        <v>0</v>
      </c>
      <c r="P29" s="188">
        <v>0</v>
      </c>
      <c r="Q29" s="188">
        <f>ROUND(E29*P29,2)</f>
        <v>0</v>
      </c>
      <c r="R29" s="190"/>
      <c r="S29" s="190" t="s">
        <v>195</v>
      </c>
      <c r="T29" s="191" t="s">
        <v>196</v>
      </c>
      <c r="U29" s="160">
        <v>0</v>
      </c>
      <c r="V29" s="160">
        <f>ROUND(E29*U29,2)</f>
        <v>0</v>
      </c>
      <c r="W29" s="160"/>
      <c r="X29" s="160" t="s">
        <v>1013</v>
      </c>
      <c r="Y29" s="160" t="s">
        <v>198</v>
      </c>
      <c r="Z29" s="149"/>
      <c r="AA29" s="149"/>
      <c r="AB29" s="149"/>
      <c r="AC29" s="149"/>
      <c r="AD29" s="149"/>
      <c r="AE29" s="149"/>
      <c r="AF29" s="149"/>
      <c r="AG29" s="149" t="s">
        <v>1014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0">
        <v>20</v>
      </c>
      <c r="B30" s="171" t="s">
        <v>1021</v>
      </c>
      <c r="C30" s="179" t="s">
        <v>1024</v>
      </c>
      <c r="D30" s="172" t="s">
        <v>1012</v>
      </c>
      <c r="E30" s="173">
        <v>8</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195</v>
      </c>
      <c r="T30" s="176" t="s">
        <v>196</v>
      </c>
      <c r="U30" s="160">
        <v>0</v>
      </c>
      <c r="V30" s="160">
        <f>ROUND(E30*U30,2)</f>
        <v>0</v>
      </c>
      <c r="W30" s="160"/>
      <c r="X30" s="160" t="s">
        <v>1013</v>
      </c>
      <c r="Y30" s="160" t="s">
        <v>198</v>
      </c>
      <c r="Z30" s="149"/>
      <c r="AA30" s="149"/>
      <c r="AB30" s="149"/>
      <c r="AC30" s="149"/>
      <c r="AD30" s="149"/>
      <c r="AE30" s="149"/>
      <c r="AF30" s="149"/>
      <c r="AG30" s="149" t="s">
        <v>1014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3"/>
      <c r="B31" s="4"/>
      <c r="C31" s="180"/>
      <c r="D31" s="6"/>
      <c r="E31" s="3"/>
      <c r="F31" s="3"/>
      <c r="G31" s="3"/>
      <c r="H31" s="3"/>
      <c r="I31" s="3"/>
      <c r="J31" s="3"/>
      <c r="K31" s="3"/>
      <c r="L31" s="3"/>
      <c r="M31" s="3"/>
      <c r="N31" s="3"/>
      <c r="O31" s="3"/>
      <c r="P31" s="3"/>
      <c r="Q31" s="3"/>
      <c r="R31" s="3"/>
      <c r="S31" s="3"/>
      <c r="T31" s="3"/>
      <c r="U31" s="3"/>
      <c r="V31" s="3"/>
      <c r="W31" s="3"/>
      <c r="X31" s="3"/>
      <c r="Y31" s="3"/>
      <c r="AE31">
        <v>12</v>
      </c>
      <c r="AF31">
        <v>21</v>
      </c>
      <c r="AG31" t="s">
        <v>176</v>
      </c>
    </row>
    <row r="32" spans="1:60" x14ac:dyDescent="0.2">
      <c r="A32" s="152"/>
      <c r="B32" s="153" t="s">
        <v>29</v>
      </c>
      <c r="C32" s="181"/>
      <c r="D32" s="154"/>
      <c r="E32" s="155"/>
      <c r="F32" s="155"/>
      <c r="G32" s="169">
        <f>G8+G16+G25</f>
        <v>0</v>
      </c>
      <c r="H32" s="3"/>
      <c r="I32" s="3"/>
      <c r="J32" s="3"/>
      <c r="K32" s="3"/>
      <c r="L32" s="3"/>
      <c r="M32" s="3"/>
      <c r="N32" s="3"/>
      <c r="O32" s="3"/>
      <c r="P32" s="3"/>
      <c r="Q32" s="3"/>
      <c r="R32" s="3"/>
      <c r="S32" s="3"/>
      <c r="T32" s="3"/>
      <c r="U32" s="3"/>
      <c r="V32" s="3"/>
      <c r="W32" s="3"/>
      <c r="X32" s="3"/>
      <c r="Y32" s="3"/>
      <c r="AE32">
        <f>SUMIF(L7:L30,AE31,G7:G30)</f>
        <v>0</v>
      </c>
      <c r="AF32">
        <f>SUMIF(L7:L30,AF31,G7:G30)</f>
        <v>0</v>
      </c>
      <c r="AG32" t="s">
        <v>223</v>
      </c>
    </row>
    <row r="33" spans="1:33" x14ac:dyDescent="0.2">
      <c r="A33" s="264" t="s">
        <v>337</v>
      </c>
      <c r="B33" s="264"/>
      <c r="C33" s="180"/>
      <c r="D33" s="6"/>
      <c r="E33" s="3"/>
      <c r="F33" s="3"/>
      <c r="G33" s="3"/>
      <c r="H33" s="3"/>
      <c r="I33" s="3"/>
      <c r="J33" s="3"/>
      <c r="K33" s="3"/>
      <c r="L33" s="3"/>
      <c r="M33" s="3"/>
      <c r="N33" s="3"/>
      <c r="O33" s="3"/>
      <c r="P33" s="3"/>
      <c r="Q33" s="3"/>
      <c r="R33" s="3"/>
      <c r="S33" s="3"/>
      <c r="T33" s="3"/>
      <c r="U33" s="3"/>
      <c r="V33" s="3"/>
      <c r="W33" s="3"/>
      <c r="X33" s="3"/>
      <c r="Y33" s="3"/>
    </row>
    <row r="34" spans="1:33" x14ac:dyDescent="0.2">
      <c r="A34" s="3"/>
      <c r="B34" s="4" t="s">
        <v>338</v>
      </c>
      <c r="C34" s="180" t="s">
        <v>339</v>
      </c>
      <c r="D34" s="6"/>
      <c r="E34" s="3"/>
      <c r="F34" s="3"/>
      <c r="G34" s="3"/>
      <c r="H34" s="3"/>
      <c r="I34" s="3"/>
      <c r="J34" s="3"/>
      <c r="K34" s="3"/>
      <c r="L34" s="3"/>
      <c r="M34" s="3"/>
      <c r="N34" s="3"/>
      <c r="O34" s="3"/>
      <c r="P34" s="3"/>
      <c r="Q34" s="3"/>
      <c r="R34" s="3"/>
      <c r="S34" s="3"/>
      <c r="T34" s="3"/>
      <c r="U34" s="3"/>
      <c r="V34" s="3"/>
      <c r="W34" s="3"/>
      <c r="X34" s="3"/>
      <c r="Y34" s="3"/>
      <c r="AG34" t="s">
        <v>340</v>
      </c>
    </row>
    <row r="35" spans="1:33" x14ac:dyDescent="0.2">
      <c r="A35" s="3"/>
      <c r="B35" s="4" t="s">
        <v>341</v>
      </c>
      <c r="C35" s="180" t="s">
        <v>342</v>
      </c>
      <c r="D35" s="6"/>
      <c r="E35" s="3"/>
      <c r="F35" s="3"/>
      <c r="G35" s="3"/>
      <c r="H35" s="3"/>
      <c r="I35" s="3"/>
      <c r="J35" s="3"/>
      <c r="K35" s="3"/>
      <c r="L35" s="3"/>
      <c r="M35" s="3"/>
      <c r="N35" s="3"/>
      <c r="O35" s="3"/>
      <c r="P35" s="3"/>
      <c r="Q35" s="3"/>
      <c r="R35" s="3"/>
      <c r="S35" s="3"/>
      <c r="T35" s="3"/>
      <c r="U35" s="3"/>
      <c r="V35" s="3"/>
      <c r="W35" s="3"/>
      <c r="X35" s="3"/>
      <c r="Y35" s="3"/>
      <c r="AG35" t="s">
        <v>343</v>
      </c>
    </row>
    <row r="36" spans="1:33" x14ac:dyDescent="0.2">
      <c r="A36" s="3"/>
      <c r="B36" s="4"/>
      <c r="C36" s="180" t="s">
        <v>344</v>
      </c>
      <c r="D36" s="6"/>
      <c r="E36" s="3"/>
      <c r="F36" s="3"/>
      <c r="G36" s="3"/>
      <c r="H36" s="3"/>
      <c r="I36" s="3"/>
      <c r="J36" s="3"/>
      <c r="K36" s="3"/>
      <c r="L36" s="3"/>
      <c r="M36" s="3"/>
      <c r="N36" s="3"/>
      <c r="O36" s="3"/>
      <c r="P36" s="3"/>
      <c r="Q36" s="3"/>
      <c r="R36" s="3"/>
      <c r="S36" s="3"/>
      <c r="T36" s="3"/>
      <c r="U36" s="3"/>
      <c r="V36" s="3"/>
      <c r="W36" s="3"/>
      <c r="X36" s="3"/>
      <c r="Y36" s="3"/>
      <c r="AG36" t="s">
        <v>345</v>
      </c>
    </row>
    <row r="37" spans="1:33" x14ac:dyDescent="0.2">
      <c r="A37" s="3"/>
      <c r="B37" s="4"/>
      <c r="C37" s="180"/>
      <c r="D37" s="6"/>
      <c r="E37" s="3"/>
      <c r="F37" s="3"/>
      <c r="G37" s="3"/>
      <c r="H37" s="3"/>
      <c r="I37" s="3"/>
      <c r="J37" s="3"/>
      <c r="K37" s="3"/>
      <c r="L37" s="3"/>
      <c r="M37" s="3"/>
      <c r="N37" s="3"/>
      <c r="O37" s="3"/>
      <c r="P37" s="3"/>
      <c r="Q37" s="3"/>
      <c r="R37" s="3"/>
      <c r="S37" s="3"/>
      <c r="T37" s="3"/>
      <c r="U37" s="3"/>
      <c r="V37" s="3"/>
      <c r="W37" s="3"/>
      <c r="X37" s="3"/>
      <c r="Y37" s="3"/>
    </row>
    <row r="38" spans="1:33" x14ac:dyDescent="0.2">
      <c r="C38" s="182"/>
      <c r="D38" s="10"/>
      <c r="AG38" t="s">
        <v>224</v>
      </c>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0NGDTJviAfzPN8Z16850oOUA52Csd/qhsJYXooo3vsgXuIYCQqtsFUXACBmYRQhTQv+TbERb7DLtG5JveyavA==" saltValue="xmhDvpCazgmnSNsWIH83Pg==" spinCount="100000" sheet="1" formatRows="0"/>
  <mergeCells count="5">
    <mergeCell ref="A1:G1"/>
    <mergeCell ref="C2:G2"/>
    <mergeCell ref="C3:G3"/>
    <mergeCell ref="C4:G4"/>
    <mergeCell ref="A33:B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935E-B061-44EA-842B-DE0657DBBBCC}">
  <sheetPr>
    <outlinePr summaryBelow="0"/>
  </sheetPr>
  <dimension ref="A1:BH5001"/>
  <sheetViews>
    <sheetView tabSelected="1" workbookViewId="0">
      <pane ySplit="7" topLeftCell="A165" activePane="bottomLeft" state="frozen"/>
      <selection pane="bottomLeft" activeCell="AB170" sqref="AB170"/>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69</v>
      </c>
      <c r="C4" s="259" t="s">
        <v>70</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142</v>
      </c>
      <c r="C8" s="178" t="s">
        <v>143</v>
      </c>
      <c r="D8" s="165"/>
      <c r="E8" s="166"/>
      <c r="F8" s="167"/>
      <c r="G8" s="167">
        <f>SUMIF(AG9:AG77,"&lt;&gt;NOR",G9:G77)</f>
        <v>0</v>
      </c>
      <c r="H8" s="167"/>
      <c r="I8" s="167">
        <f>SUM(I9:I77)</f>
        <v>0</v>
      </c>
      <c r="J8" s="167"/>
      <c r="K8" s="167">
        <f>SUM(K9:K77)</f>
        <v>0</v>
      </c>
      <c r="L8" s="167"/>
      <c r="M8" s="167">
        <f>SUM(M9:M77)</f>
        <v>0</v>
      </c>
      <c r="N8" s="166"/>
      <c r="O8" s="166">
        <f>SUM(O9:O77)</f>
        <v>0</v>
      </c>
      <c r="P8" s="166"/>
      <c r="Q8" s="166">
        <f>SUM(Q9:Q77)</f>
        <v>0</v>
      </c>
      <c r="R8" s="167"/>
      <c r="S8" s="167"/>
      <c r="T8" s="168"/>
      <c r="U8" s="162"/>
      <c r="V8" s="162">
        <f>SUM(V9:V77)</f>
        <v>0</v>
      </c>
      <c r="W8" s="162"/>
      <c r="X8" s="162"/>
      <c r="Y8" s="162"/>
      <c r="AG8" t="s">
        <v>191</v>
      </c>
    </row>
    <row r="9" spans="1:60" outlineLevel="1" x14ac:dyDescent="0.2">
      <c r="A9" s="185">
        <v>1</v>
      </c>
      <c r="B9" s="186" t="s">
        <v>1042</v>
      </c>
      <c r="C9" s="193" t="s">
        <v>1043</v>
      </c>
      <c r="D9" s="187" t="s">
        <v>228</v>
      </c>
      <c r="E9" s="188">
        <v>152</v>
      </c>
      <c r="F9" s="189"/>
      <c r="G9" s="190">
        <f t="shared" ref="G9:G40" si="0">ROUND(E9*F9,2)</f>
        <v>0</v>
      </c>
      <c r="H9" s="189"/>
      <c r="I9" s="190">
        <f t="shared" ref="I9:I40" si="1">ROUND(E9*H9,2)</f>
        <v>0</v>
      </c>
      <c r="J9" s="189"/>
      <c r="K9" s="190">
        <f t="shared" ref="K9:K40" si="2">ROUND(E9*J9,2)</f>
        <v>0</v>
      </c>
      <c r="L9" s="190">
        <v>21</v>
      </c>
      <c r="M9" s="190">
        <f t="shared" ref="M9:M40" si="3">G9*(1+L9/100)</f>
        <v>0</v>
      </c>
      <c r="N9" s="188">
        <v>0</v>
      </c>
      <c r="O9" s="188">
        <f t="shared" ref="O9:O40" si="4">ROUND(E9*N9,2)</f>
        <v>0</v>
      </c>
      <c r="P9" s="188">
        <v>0</v>
      </c>
      <c r="Q9" s="188">
        <f t="shared" ref="Q9:Q40" si="5">ROUND(E9*P9,2)</f>
        <v>0</v>
      </c>
      <c r="R9" s="190"/>
      <c r="S9" s="190" t="s">
        <v>195</v>
      </c>
      <c r="T9" s="191" t="s">
        <v>196</v>
      </c>
      <c r="U9" s="160">
        <v>0</v>
      </c>
      <c r="V9" s="160">
        <f t="shared" ref="V9:V40" si="6">ROUND(E9*U9,2)</f>
        <v>0</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1044</v>
      </c>
      <c r="C10" s="193" t="s">
        <v>1045</v>
      </c>
      <c r="D10" s="187" t="s">
        <v>228</v>
      </c>
      <c r="E10" s="188">
        <v>285</v>
      </c>
      <c r="F10" s="189"/>
      <c r="G10" s="190">
        <f t="shared" si="0"/>
        <v>0</v>
      </c>
      <c r="H10" s="189"/>
      <c r="I10" s="190">
        <f t="shared" si="1"/>
        <v>0</v>
      </c>
      <c r="J10" s="189"/>
      <c r="K10" s="190">
        <f t="shared" si="2"/>
        <v>0</v>
      </c>
      <c r="L10" s="190">
        <v>21</v>
      </c>
      <c r="M10" s="190">
        <f t="shared" si="3"/>
        <v>0</v>
      </c>
      <c r="N10" s="188">
        <v>0</v>
      </c>
      <c r="O10" s="188">
        <f t="shared" si="4"/>
        <v>0</v>
      </c>
      <c r="P10" s="188">
        <v>0</v>
      </c>
      <c r="Q10" s="188">
        <f t="shared" si="5"/>
        <v>0</v>
      </c>
      <c r="R10" s="190"/>
      <c r="S10" s="190" t="s">
        <v>195</v>
      </c>
      <c r="T10" s="191" t="s">
        <v>196</v>
      </c>
      <c r="U10" s="160">
        <v>0</v>
      </c>
      <c r="V10" s="160">
        <f t="shared" si="6"/>
        <v>0</v>
      </c>
      <c r="W10" s="160"/>
      <c r="X10" s="160" t="s">
        <v>230</v>
      </c>
      <c r="Y10" s="160" t="s">
        <v>198</v>
      </c>
      <c r="Z10" s="149"/>
      <c r="AA10" s="149"/>
      <c r="AB10" s="149"/>
      <c r="AC10" s="149"/>
      <c r="AD10" s="149"/>
      <c r="AE10" s="149"/>
      <c r="AF10" s="149"/>
      <c r="AG10" s="149" t="s">
        <v>231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5">
        <v>3</v>
      </c>
      <c r="B11" s="186" t="s">
        <v>1046</v>
      </c>
      <c r="C11" s="193" t="s">
        <v>1047</v>
      </c>
      <c r="D11" s="187" t="s">
        <v>228</v>
      </c>
      <c r="E11" s="188">
        <v>48</v>
      </c>
      <c r="F11" s="189"/>
      <c r="G11" s="190">
        <f t="shared" si="0"/>
        <v>0</v>
      </c>
      <c r="H11" s="189"/>
      <c r="I11" s="190">
        <f t="shared" si="1"/>
        <v>0</v>
      </c>
      <c r="J11" s="189"/>
      <c r="K11" s="190">
        <f t="shared" si="2"/>
        <v>0</v>
      </c>
      <c r="L11" s="190">
        <v>21</v>
      </c>
      <c r="M11" s="190">
        <f t="shared" si="3"/>
        <v>0</v>
      </c>
      <c r="N11" s="188">
        <v>0</v>
      </c>
      <c r="O11" s="188">
        <f t="shared" si="4"/>
        <v>0</v>
      </c>
      <c r="P11" s="188">
        <v>0</v>
      </c>
      <c r="Q11" s="188">
        <f t="shared" si="5"/>
        <v>0</v>
      </c>
      <c r="R11" s="190"/>
      <c r="S11" s="190" t="s">
        <v>195</v>
      </c>
      <c r="T11" s="191" t="s">
        <v>196</v>
      </c>
      <c r="U11" s="160">
        <v>0</v>
      </c>
      <c r="V11" s="160">
        <f t="shared" si="6"/>
        <v>0</v>
      </c>
      <c r="W11" s="160"/>
      <c r="X11" s="160" t="s">
        <v>230</v>
      </c>
      <c r="Y11" s="160" t="s">
        <v>198</v>
      </c>
      <c r="Z11" s="149"/>
      <c r="AA11" s="149"/>
      <c r="AB11" s="149"/>
      <c r="AC11" s="149"/>
      <c r="AD11" s="149"/>
      <c r="AE11" s="149"/>
      <c r="AF11" s="149"/>
      <c r="AG11" s="149" t="s">
        <v>231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5">
        <v>4</v>
      </c>
      <c r="B12" s="186" t="s">
        <v>1048</v>
      </c>
      <c r="C12" s="193" t="s">
        <v>1049</v>
      </c>
      <c r="D12" s="187" t="s">
        <v>228</v>
      </c>
      <c r="E12" s="188">
        <v>115</v>
      </c>
      <c r="F12" s="189"/>
      <c r="G12" s="190">
        <f t="shared" si="0"/>
        <v>0</v>
      </c>
      <c r="H12" s="189"/>
      <c r="I12" s="190">
        <f t="shared" si="1"/>
        <v>0</v>
      </c>
      <c r="J12" s="189"/>
      <c r="K12" s="190">
        <f t="shared" si="2"/>
        <v>0</v>
      </c>
      <c r="L12" s="190">
        <v>21</v>
      </c>
      <c r="M12" s="190">
        <f t="shared" si="3"/>
        <v>0</v>
      </c>
      <c r="N12" s="188">
        <v>0</v>
      </c>
      <c r="O12" s="188">
        <f t="shared" si="4"/>
        <v>0</v>
      </c>
      <c r="P12" s="188">
        <v>0</v>
      </c>
      <c r="Q12" s="188">
        <f t="shared" si="5"/>
        <v>0</v>
      </c>
      <c r="R12" s="190"/>
      <c r="S12" s="190" t="s">
        <v>195</v>
      </c>
      <c r="T12" s="191" t="s">
        <v>196</v>
      </c>
      <c r="U12" s="160">
        <v>0</v>
      </c>
      <c r="V12" s="160">
        <f t="shared" si="6"/>
        <v>0</v>
      </c>
      <c r="W12" s="160"/>
      <c r="X12" s="160" t="s">
        <v>230</v>
      </c>
      <c r="Y12" s="160" t="s">
        <v>198</v>
      </c>
      <c r="Z12" s="149"/>
      <c r="AA12" s="149"/>
      <c r="AB12" s="149"/>
      <c r="AC12" s="149"/>
      <c r="AD12" s="149"/>
      <c r="AE12" s="149"/>
      <c r="AF12" s="149"/>
      <c r="AG12" s="149" t="s">
        <v>231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5">
        <v>5</v>
      </c>
      <c r="B13" s="186" t="s">
        <v>1050</v>
      </c>
      <c r="C13" s="193" t="s">
        <v>1051</v>
      </c>
      <c r="D13" s="187" t="s">
        <v>982</v>
      </c>
      <c r="E13" s="188">
        <v>296</v>
      </c>
      <c r="F13" s="189"/>
      <c r="G13" s="190">
        <f t="shared" si="0"/>
        <v>0</v>
      </c>
      <c r="H13" s="189"/>
      <c r="I13" s="190">
        <f t="shared" si="1"/>
        <v>0</v>
      </c>
      <c r="J13" s="189"/>
      <c r="K13" s="190">
        <f t="shared" si="2"/>
        <v>0</v>
      </c>
      <c r="L13" s="190">
        <v>21</v>
      </c>
      <c r="M13" s="190">
        <f t="shared" si="3"/>
        <v>0</v>
      </c>
      <c r="N13" s="188">
        <v>0</v>
      </c>
      <c r="O13" s="188">
        <f t="shared" si="4"/>
        <v>0</v>
      </c>
      <c r="P13" s="188">
        <v>0</v>
      </c>
      <c r="Q13" s="188">
        <f t="shared" si="5"/>
        <v>0</v>
      </c>
      <c r="R13" s="190"/>
      <c r="S13" s="190" t="s">
        <v>195</v>
      </c>
      <c r="T13" s="191" t="s">
        <v>196</v>
      </c>
      <c r="U13" s="160">
        <v>0</v>
      </c>
      <c r="V13" s="160">
        <f t="shared" si="6"/>
        <v>0</v>
      </c>
      <c r="W13" s="160"/>
      <c r="X13" s="160" t="s">
        <v>230</v>
      </c>
      <c r="Y13" s="160" t="s">
        <v>198</v>
      </c>
      <c r="Z13" s="149"/>
      <c r="AA13" s="149"/>
      <c r="AB13" s="149"/>
      <c r="AC13" s="149"/>
      <c r="AD13" s="149"/>
      <c r="AE13" s="149"/>
      <c r="AF13" s="149"/>
      <c r="AG13" s="149" t="s">
        <v>231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6</v>
      </c>
      <c r="B14" s="186" t="s">
        <v>1050</v>
      </c>
      <c r="C14" s="193" t="s">
        <v>1051</v>
      </c>
      <c r="D14" s="187" t="s">
        <v>982</v>
      </c>
      <c r="E14" s="188">
        <v>45</v>
      </c>
      <c r="F14" s="189"/>
      <c r="G14" s="190">
        <f t="shared" si="0"/>
        <v>0</v>
      </c>
      <c r="H14" s="189"/>
      <c r="I14" s="190">
        <f t="shared" si="1"/>
        <v>0</v>
      </c>
      <c r="J14" s="189"/>
      <c r="K14" s="190">
        <f t="shared" si="2"/>
        <v>0</v>
      </c>
      <c r="L14" s="190">
        <v>21</v>
      </c>
      <c r="M14" s="190">
        <f t="shared" si="3"/>
        <v>0</v>
      </c>
      <c r="N14" s="188">
        <v>0</v>
      </c>
      <c r="O14" s="188">
        <f t="shared" si="4"/>
        <v>0</v>
      </c>
      <c r="P14" s="188">
        <v>0</v>
      </c>
      <c r="Q14" s="188">
        <f t="shared" si="5"/>
        <v>0</v>
      </c>
      <c r="R14" s="190"/>
      <c r="S14" s="190" t="s">
        <v>195</v>
      </c>
      <c r="T14" s="191" t="s">
        <v>196</v>
      </c>
      <c r="U14" s="160">
        <v>0</v>
      </c>
      <c r="V14" s="160">
        <f t="shared" si="6"/>
        <v>0</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5">
        <v>7</v>
      </c>
      <c r="B15" s="186" t="s">
        <v>1052</v>
      </c>
      <c r="C15" s="193" t="s">
        <v>1053</v>
      </c>
      <c r="D15" s="187" t="s">
        <v>982</v>
      </c>
      <c r="E15" s="188">
        <v>61</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195</v>
      </c>
      <c r="T15" s="191" t="s">
        <v>196</v>
      </c>
      <c r="U15" s="160">
        <v>0</v>
      </c>
      <c r="V15" s="160">
        <f t="shared" si="6"/>
        <v>0</v>
      </c>
      <c r="W15" s="160"/>
      <c r="X15" s="160" t="s">
        <v>230</v>
      </c>
      <c r="Y15" s="160" t="s">
        <v>198</v>
      </c>
      <c r="Z15" s="149"/>
      <c r="AA15" s="149"/>
      <c r="AB15" s="149"/>
      <c r="AC15" s="149"/>
      <c r="AD15" s="149"/>
      <c r="AE15" s="149"/>
      <c r="AF15" s="149"/>
      <c r="AG15" s="149" t="s">
        <v>231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5">
        <v>8</v>
      </c>
      <c r="B16" s="186" t="s">
        <v>1054</v>
      </c>
      <c r="C16" s="193" t="s">
        <v>1055</v>
      </c>
      <c r="D16" s="187" t="s">
        <v>982</v>
      </c>
      <c r="E16" s="188">
        <v>20</v>
      </c>
      <c r="F16" s="189"/>
      <c r="G16" s="190">
        <f t="shared" si="0"/>
        <v>0</v>
      </c>
      <c r="H16" s="189"/>
      <c r="I16" s="190">
        <f t="shared" si="1"/>
        <v>0</v>
      </c>
      <c r="J16" s="189"/>
      <c r="K16" s="190">
        <f t="shared" si="2"/>
        <v>0</v>
      </c>
      <c r="L16" s="190">
        <v>21</v>
      </c>
      <c r="M16" s="190">
        <f t="shared" si="3"/>
        <v>0</v>
      </c>
      <c r="N16" s="188">
        <v>0</v>
      </c>
      <c r="O16" s="188">
        <f t="shared" si="4"/>
        <v>0</v>
      </c>
      <c r="P16" s="188">
        <v>0</v>
      </c>
      <c r="Q16" s="188">
        <f t="shared" si="5"/>
        <v>0</v>
      </c>
      <c r="R16" s="190"/>
      <c r="S16" s="190" t="s">
        <v>195</v>
      </c>
      <c r="T16" s="191" t="s">
        <v>196</v>
      </c>
      <c r="U16" s="160">
        <v>0</v>
      </c>
      <c r="V16" s="160">
        <f t="shared" si="6"/>
        <v>0</v>
      </c>
      <c r="W16" s="160"/>
      <c r="X16" s="160" t="s">
        <v>230</v>
      </c>
      <c r="Y16" s="160" t="s">
        <v>198</v>
      </c>
      <c r="Z16" s="149"/>
      <c r="AA16" s="149"/>
      <c r="AB16" s="149"/>
      <c r="AC16" s="149"/>
      <c r="AD16" s="149"/>
      <c r="AE16" s="149"/>
      <c r="AF16" s="149"/>
      <c r="AG16" s="149" t="s">
        <v>231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9</v>
      </c>
      <c r="B17" s="186" t="s">
        <v>1056</v>
      </c>
      <c r="C17" s="193" t="s">
        <v>1057</v>
      </c>
      <c r="D17" s="187" t="s">
        <v>982</v>
      </c>
      <c r="E17" s="188">
        <v>2</v>
      </c>
      <c r="F17" s="189"/>
      <c r="G17" s="190">
        <f t="shared" si="0"/>
        <v>0</v>
      </c>
      <c r="H17" s="189"/>
      <c r="I17" s="190">
        <f t="shared" si="1"/>
        <v>0</v>
      </c>
      <c r="J17" s="189"/>
      <c r="K17" s="190">
        <f t="shared" si="2"/>
        <v>0</v>
      </c>
      <c r="L17" s="190">
        <v>21</v>
      </c>
      <c r="M17" s="190">
        <f t="shared" si="3"/>
        <v>0</v>
      </c>
      <c r="N17" s="188">
        <v>0</v>
      </c>
      <c r="O17" s="188">
        <f t="shared" si="4"/>
        <v>0</v>
      </c>
      <c r="P17" s="188">
        <v>0</v>
      </c>
      <c r="Q17" s="188">
        <f t="shared" si="5"/>
        <v>0</v>
      </c>
      <c r="R17" s="190"/>
      <c r="S17" s="190" t="s">
        <v>195</v>
      </c>
      <c r="T17" s="191" t="s">
        <v>196</v>
      </c>
      <c r="U17" s="160">
        <v>0</v>
      </c>
      <c r="V17" s="160">
        <f t="shared" si="6"/>
        <v>0</v>
      </c>
      <c r="W17" s="160"/>
      <c r="X17" s="160" t="s">
        <v>230</v>
      </c>
      <c r="Y17" s="160" t="s">
        <v>198</v>
      </c>
      <c r="Z17" s="149"/>
      <c r="AA17" s="149"/>
      <c r="AB17" s="149"/>
      <c r="AC17" s="149"/>
      <c r="AD17" s="149"/>
      <c r="AE17" s="149"/>
      <c r="AF17" s="149"/>
      <c r="AG17" s="149" t="s">
        <v>231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10</v>
      </c>
      <c r="B18" s="186" t="s">
        <v>1058</v>
      </c>
      <c r="C18" s="193" t="s">
        <v>1059</v>
      </c>
      <c r="D18" s="187" t="s">
        <v>982</v>
      </c>
      <c r="E18" s="188">
        <v>18</v>
      </c>
      <c r="F18" s="189"/>
      <c r="G18" s="190">
        <f t="shared" si="0"/>
        <v>0</v>
      </c>
      <c r="H18" s="189"/>
      <c r="I18" s="190">
        <f t="shared" si="1"/>
        <v>0</v>
      </c>
      <c r="J18" s="189"/>
      <c r="K18" s="190">
        <f t="shared" si="2"/>
        <v>0</v>
      </c>
      <c r="L18" s="190">
        <v>21</v>
      </c>
      <c r="M18" s="190">
        <f t="shared" si="3"/>
        <v>0</v>
      </c>
      <c r="N18" s="188">
        <v>0</v>
      </c>
      <c r="O18" s="188">
        <f t="shared" si="4"/>
        <v>0</v>
      </c>
      <c r="P18" s="188">
        <v>0</v>
      </c>
      <c r="Q18" s="188">
        <f t="shared" si="5"/>
        <v>0</v>
      </c>
      <c r="R18" s="190"/>
      <c r="S18" s="190" t="s">
        <v>195</v>
      </c>
      <c r="T18" s="191" t="s">
        <v>196</v>
      </c>
      <c r="U18" s="160">
        <v>0</v>
      </c>
      <c r="V18" s="160">
        <f t="shared" si="6"/>
        <v>0</v>
      </c>
      <c r="W18" s="160"/>
      <c r="X18" s="160" t="s">
        <v>230</v>
      </c>
      <c r="Y18" s="160" t="s">
        <v>198</v>
      </c>
      <c r="Z18" s="149"/>
      <c r="AA18" s="149"/>
      <c r="AB18" s="149"/>
      <c r="AC18" s="149"/>
      <c r="AD18" s="149"/>
      <c r="AE18" s="149"/>
      <c r="AF18" s="149"/>
      <c r="AG18" s="149" t="s">
        <v>231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11</v>
      </c>
      <c r="B19" s="186" t="s">
        <v>1060</v>
      </c>
      <c r="C19" s="193" t="s">
        <v>1061</v>
      </c>
      <c r="D19" s="187" t="s">
        <v>982</v>
      </c>
      <c r="E19" s="188">
        <v>81</v>
      </c>
      <c r="F19" s="189"/>
      <c r="G19" s="190">
        <f t="shared" si="0"/>
        <v>0</v>
      </c>
      <c r="H19" s="189"/>
      <c r="I19" s="190">
        <f t="shared" si="1"/>
        <v>0</v>
      </c>
      <c r="J19" s="189"/>
      <c r="K19" s="190">
        <f t="shared" si="2"/>
        <v>0</v>
      </c>
      <c r="L19" s="190">
        <v>21</v>
      </c>
      <c r="M19" s="190">
        <f t="shared" si="3"/>
        <v>0</v>
      </c>
      <c r="N19" s="188">
        <v>0</v>
      </c>
      <c r="O19" s="188">
        <f t="shared" si="4"/>
        <v>0</v>
      </c>
      <c r="P19" s="188">
        <v>0</v>
      </c>
      <c r="Q19" s="188">
        <f t="shared" si="5"/>
        <v>0</v>
      </c>
      <c r="R19" s="190"/>
      <c r="S19" s="190" t="s">
        <v>195</v>
      </c>
      <c r="T19" s="191" t="s">
        <v>196</v>
      </c>
      <c r="U19" s="160">
        <v>0</v>
      </c>
      <c r="V19" s="160">
        <f t="shared" si="6"/>
        <v>0</v>
      </c>
      <c r="W19" s="160"/>
      <c r="X19" s="160" t="s">
        <v>230</v>
      </c>
      <c r="Y19" s="160" t="s">
        <v>198</v>
      </c>
      <c r="Z19" s="149"/>
      <c r="AA19" s="149"/>
      <c r="AB19" s="149"/>
      <c r="AC19" s="149"/>
      <c r="AD19" s="149"/>
      <c r="AE19" s="149"/>
      <c r="AF19" s="149"/>
      <c r="AG19" s="149" t="s">
        <v>231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12</v>
      </c>
      <c r="B20" s="186" t="s">
        <v>980</v>
      </c>
      <c r="C20" s="193" t="s">
        <v>981</v>
      </c>
      <c r="D20" s="187" t="s">
        <v>982</v>
      </c>
      <c r="E20" s="188">
        <v>20</v>
      </c>
      <c r="F20" s="189"/>
      <c r="G20" s="190">
        <f t="shared" si="0"/>
        <v>0</v>
      </c>
      <c r="H20" s="189"/>
      <c r="I20" s="190">
        <f t="shared" si="1"/>
        <v>0</v>
      </c>
      <c r="J20" s="189"/>
      <c r="K20" s="190">
        <f t="shared" si="2"/>
        <v>0</v>
      </c>
      <c r="L20" s="190">
        <v>21</v>
      </c>
      <c r="M20" s="190">
        <f t="shared" si="3"/>
        <v>0</v>
      </c>
      <c r="N20" s="188">
        <v>0</v>
      </c>
      <c r="O20" s="188">
        <f t="shared" si="4"/>
        <v>0</v>
      </c>
      <c r="P20" s="188">
        <v>0</v>
      </c>
      <c r="Q20" s="188">
        <f t="shared" si="5"/>
        <v>0</v>
      </c>
      <c r="R20" s="190"/>
      <c r="S20" s="190" t="s">
        <v>195</v>
      </c>
      <c r="T20" s="191" t="s">
        <v>196</v>
      </c>
      <c r="U20" s="160">
        <v>0</v>
      </c>
      <c r="V20" s="160">
        <f t="shared" si="6"/>
        <v>0</v>
      </c>
      <c r="W20" s="160"/>
      <c r="X20" s="160" t="s">
        <v>230</v>
      </c>
      <c r="Y20" s="160" t="s">
        <v>198</v>
      </c>
      <c r="Z20" s="149"/>
      <c r="AA20" s="149"/>
      <c r="AB20" s="149"/>
      <c r="AC20" s="149"/>
      <c r="AD20" s="149"/>
      <c r="AE20" s="149"/>
      <c r="AF20" s="149"/>
      <c r="AG20" s="149" t="s">
        <v>231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5">
        <v>13</v>
      </c>
      <c r="B21" s="186" t="s">
        <v>983</v>
      </c>
      <c r="C21" s="193" t="s">
        <v>984</v>
      </c>
      <c r="D21" s="187" t="s">
        <v>982</v>
      </c>
      <c r="E21" s="188">
        <v>293</v>
      </c>
      <c r="F21" s="189"/>
      <c r="G21" s="190">
        <f t="shared" si="0"/>
        <v>0</v>
      </c>
      <c r="H21" s="189"/>
      <c r="I21" s="190">
        <f t="shared" si="1"/>
        <v>0</v>
      </c>
      <c r="J21" s="189"/>
      <c r="K21" s="190">
        <f t="shared" si="2"/>
        <v>0</v>
      </c>
      <c r="L21" s="190">
        <v>21</v>
      </c>
      <c r="M21" s="190">
        <f t="shared" si="3"/>
        <v>0</v>
      </c>
      <c r="N21" s="188">
        <v>0</v>
      </c>
      <c r="O21" s="188">
        <f t="shared" si="4"/>
        <v>0</v>
      </c>
      <c r="P21" s="188">
        <v>0</v>
      </c>
      <c r="Q21" s="188">
        <f t="shared" si="5"/>
        <v>0</v>
      </c>
      <c r="R21" s="190"/>
      <c r="S21" s="190" t="s">
        <v>195</v>
      </c>
      <c r="T21" s="191" t="s">
        <v>196</v>
      </c>
      <c r="U21" s="160">
        <v>0</v>
      </c>
      <c r="V21" s="160">
        <f t="shared" si="6"/>
        <v>0</v>
      </c>
      <c r="W21" s="160"/>
      <c r="X21" s="160" t="s">
        <v>230</v>
      </c>
      <c r="Y21" s="160" t="s">
        <v>198</v>
      </c>
      <c r="Z21" s="149"/>
      <c r="AA21" s="149"/>
      <c r="AB21" s="149"/>
      <c r="AC21" s="149"/>
      <c r="AD21" s="149"/>
      <c r="AE21" s="149"/>
      <c r="AF21" s="149"/>
      <c r="AG21" s="149" t="s">
        <v>231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5">
        <v>14</v>
      </c>
      <c r="B22" s="186" t="s">
        <v>1062</v>
      </c>
      <c r="C22" s="193" t="s">
        <v>1063</v>
      </c>
      <c r="D22" s="187" t="s">
        <v>228</v>
      </c>
      <c r="E22" s="188">
        <v>150</v>
      </c>
      <c r="F22" s="189"/>
      <c r="G22" s="190">
        <f t="shared" si="0"/>
        <v>0</v>
      </c>
      <c r="H22" s="189"/>
      <c r="I22" s="190">
        <f t="shared" si="1"/>
        <v>0</v>
      </c>
      <c r="J22" s="189"/>
      <c r="K22" s="190">
        <f t="shared" si="2"/>
        <v>0</v>
      </c>
      <c r="L22" s="190">
        <v>21</v>
      </c>
      <c r="M22" s="190">
        <f t="shared" si="3"/>
        <v>0</v>
      </c>
      <c r="N22" s="188">
        <v>0</v>
      </c>
      <c r="O22" s="188">
        <f t="shared" si="4"/>
        <v>0</v>
      </c>
      <c r="P22" s="188">
        <v>0</v>
      </c>
      <c r="Q22" s="188">
        <f t="shared" si="5"/>
        <v>0</v>
      </c>
      <c r="R22" s="190"/>
      <c r="S22" s="190" t="s">
        <v>195</v>
      </c>
      <c r="T22" s="191" t="s">
        <v>196</v>
      </c>
      <c r="U22" s="160">
        <v>0</v>
      </c>
      <c r="V22" s="160">
        <f t="shared" si="6"/>
        <v>0</v>
      </c>
      <c r="W22" s="160"/>
      <c r="X22" s="160" t="s">
        <v>230</v>
      </c>
      <c r="Y22" s="160" t="s">
        <v>198</v>
      </c>
      <c r="Z22" s="149"/>
      <c r="AA22" s="149"/>
      <c r="AB22" s="149"/>
      <c r="AC22" s="149"/>
      <c r="AD22" s="149"/>
      <c r="AE22" s="149"/>
      <c r="AF22" s="149"/>
      <c r="AG22" s="149" t="s">
        <v>231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5">
        <v>15</v>
      </c>
      <c r="B23" s="186" t="s">
        <v>1064</v>
      </c>
      <c r="C23" s="193" t="s">
        <v>1065</v>
      </c>
      <c r="D23" s="187" t="s">
        <v>982</v>
      </c>
      <c r="E23" s="188">
        <v>220</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195</v>
      </c>
      <c r="T23" s="191" t="s">
        <v>196</v>
      </c>
      <c r="U23" s="160">
        <v>0</v>
      </c>
      <c r="V23" s="160">
        <f t="shared" si="6"/>
        <v>0</v>
      </c>
      <c r="W23" s="160"/>
      <c r="X23" s="160" t="s">
        <v>230</v>
      </c>
      <c r="Y23" s="160" t="s">
        <v>198</v>
      </c>
      <c r="Z23" s="149"/>
      <c r="AA23" s="149"/>
      <c r="AB23" s="149"/>
      <c r="AC23" s="149"/>
      <c r="AD23" s="149"/>
      <c r="AE23" s="149"/>
      <c r="AF23" s="149"/>
      <c r="AG23" s="149" t="s">
        <v>231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5">
        <v>16</v>
      </c>
      <c r="B24" s="186" t="s">
        <v>1066</v>
      </c>
      <c r="C24" s="193" t="s">
        <v>1067</v>
      </c>
      <c r="D24" s="187" t="s">
        <v>236</v>
      </c>
      <c r="E24" s="188">
        <v>0.4</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195</v>
      </c>
      <c r="T24" s="191" t="s">
        <v>196</v>
      </c>
      <c r="U24" s="160">
        <v>0</v>
      </c>
      <c r="V24" s="160">
        <f t="shared" si="6"/>
        <v>0</v>
      </c>
      <c r="W24" s="160"/>
      <c r="X24" s="160" t="s">
        <v>230</v>
      </c>
      <c r="Y24" s="160" t="s">
        <v>198</v>
      </c>
      <c r="Z24" s="149"/>
      <c r="AA24" s="149"/>
      <c r="AB24" s="149"/>
      <c r="AC24" s="149"/>
      <c r="AD24" s="149"/>
      <c r="AE24" s="149"/>
      <c r="AF24" s="149"/>
      <c r="AG24" s="149" t="s">
        <v>231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5">
        <v>17</v>
      </c>
      <c r="B25" s="186" t="s">
        <v>1068</v>
      </c>
      <c r="C25" s="193" t="s">
        <v>1069</v>
      </c>
      <c r="D25" s="187" t="s">
        <v>982</v>
      </c>
      <c r="E25" s="188">
        <v>278</v>
      </c>
      <c r="F25" s="189"/>
      <c r="G25" s="190">
        <f t="shared" si="0"/>
        <v>0</v>
      </c>
      <c r="H25" s="189"/>
      <c r="I25" s="190">
        <f t="shared" si="1"/>
        <v>0</v>
      </c>
      <c r="J25" s="189"/>
      <c r="K25" s="190">
        <f t="shared" si="2"/>
        <v>0</v>
      </c>
      <c r="L25" s="190">
        <v>21</v>
      </c>
      <c r="M25" s="190">
        <f t="shared" si="3"/>
        <v>0</v>
      </c>
      <c r="N25" s="188">
        <v>0</v>
      </c>
      <c r="O25" s="188">
        <f t="shared" si="4"/>
        <v>0</v>
      </c>
      <c r="P25" s="188">
        <v>0</v>
      </c>
      <c r="Q25" s="188">
        <f t="shared" si="5"/>
        <v>0</v>
      </c>
      <c r="R25" s="190"/>
      <c r="S25" s="190" t="s">
        <v>195</v>
      </c>
      <c r="T25" s="191" t="s">
        <v>196</v>
      </c>
      <c r="U25" s="160">
        <v>0</v>
      </c>
      <c r="V25" s="160">
        <f t="shared" si="6"/>
        <v>0</v>
      </c>
      <c r="W25" s="160"/>
      <c r="X25" s="160" t="s">
        <v>230</v>
      </c>
      <c r="Y25" s="160" t="s">
        <v>198</v>
      </c>
      <c r="Z25" s="149"/>
      <c r="AA25" s="149"/>
      <c r="AB25" s="149"/>
      <c r="AC25" s="149"/>
      <c r="AD25" s="149"/>
      <c r="AE25" s="149"/>
      <c r="AF25" s="149"/>
      <c r="AG25" s="149" t="s">
        <v>231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5">
        <v>18</v>
      </c>
      <c r="B26" s="186" t="s">
        <v>1070</v>
      </c>
      <c r="C26" s="193" t="s">
        <v>1071</v>
      </c>
      <c r="D26" s="187" t="s">
        <v>982</v>
      </c>
      <c r="E26" s="188">
        <v>42</v>
      </c>
      <c r="F26" s="189"/>
      <c r="G26" s="190">
        <f t="shared" si="0"/>
        <v>0</v>
      </c>
      <c r="H26" s="189"/>
      <c r="I26" s="190">
        <f t="shared" si="1"/>
        <v>0</v>
      </c>
      <c r="J26" s="189"/>
      <c r="K26" s="190">
        <f t="shared" si="2"/>
        <v>0</v>
      </c>
      <c r="L26" s="190">
        <v>21</v>
      </c>
      <c r="M26" s="190">
        <f t="shared" si="3"/>
        <v>0</v>
      </c>
      <c r="N26" s="188">
        <v>0</v>
      </c>
      <c r="O26" s="188">
        <f t="shared" si="4"/>
        <v>0</v>
      </c>
      <c r="P26" s="188">
        <v>0</v>
      </c>
      <c r="Q26" s="188">
        <f t="shared" si="5"/>
        <v>0</v>
      </c>
      <c r="R26" s="190"/>
      <c r="S26" s="190" t="s">
        <v>195</v>
      </c>
      <c r="T26" s="191" t="s">
        <v>196</v>
      </c>
      <c r="U26" s="160">
        <v>0</v>
      </c>
      <c r="V26" s="160">
        <f t="shared" si="6"/>
        <v>0</v>
      </c>
      <c r="W26" s="160"/>
      <c r="X26" s="160" t="s">
        <v>230</v>
      </c>
      <c r="Y26" s="160" t="s">
        <v>198</v>
      </c>
      <c r="Z26" s="149"/>
      <c r="AA26" s="149"/>
      <c r="AB26" s="149"/>
      <c r="AC26" s="149"/>
      <c r="AD26" s="149"/>
      <c r="AE26" s="149"/>
      <c r="AF26" s="149"/>
      <c r="AG26" s="149" t="s">
        <v>231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19</v>
      </c>
      <c r="B27" s="186" t="s">
        <v>1072</v>
      </c>
      <c r="C27" s="193" t="s">
        <v>1073</v>
      </c>
      <c r="D27" s="187" t="s">
        <v>982</v>
      </c>
      <c r="E27" s="188">
        <v>88</v>
      </c>
      <c r="F27" s="189"/>
      <c r="G27" s="190">
        <f t="shared" si="0"/>
        <v>0</v>
      </c>
      <c r="H27" s="189"/>
      <c r="I27" s="190">
        <f t="shared" si="1"/>
        <v>0</v>
      </c>
      <c r="J27" s="189"/>
      <c r="K27" s="190">
        <f t="shared" si="2"/>
        <v>0</v>
      </c>
      <c r="L27" s="190">
        <v>21</v>
      </c>
      <c r="M27" s="190">
        <f t="shared" si="3"/>
        <v>0</v>
      </c>
      <c r="N27" s="188">
        <v>0</v>
      </c>
      <c r="O27" s="188">
        <f t="shared" si="4"/>
        <v>0</v>
      </c>
      <c r="P27" s="188">
        <v>0</v>
      </c>
      <c r="Q27" s="188">
        <f t="shared" si="5"/>
        <v>0</v>
      </c>
      <c r="R27" s="190"/>
      <c r="S27" s="190" t="s">
        <v>195</v>
      </c>
      <c r="T27" s="191" t="s">
        <v>196</v>
      </c>
      <c r="U27" s="160">
        <v>0</v>
      </c>
      <c r="V27" s="160">
        <f t="shared" si="6"/>
        <v>0</v>
      </c>
      <c r="W27" s="160"/>
      <c r="X27" s="160" t="s">
        <v>230</v>
      </c>
      <c r="Y27" s="160" t="s">
        <v>198</v>
      </c>
      <c r="Z27" s="149"/>
      <c r="AA27" s="149"/>
      <c r="AB27" s="149"/>
      <c r="AC27" s="149"/>
      <c r="AD27" s="149"/>
      <c r="AE27" s="149"/>
      <c r="AF27" s="149"/>
      <c r="AG27" s="149" t="s">
        <v>231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5">
        <v>20</v>
      </c>
      <c r="B28" s="186" t="s">
        <v>1074</v>
      </c>
      <c r="C28" s="193" t="s">
        <v>1075</v>
      </c>
      <c r="D28" s="187" t="s">
        <v>982</v>
      </c>
      <c r="E28" s="188">
        <v>11</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195</v>
      </c>
      <c r="T28" s="191" t="s">
        <v>196</v>
      </c>
      <c r="U28" s="160">
        <v>0</v>
      </c>
      <c r="V28" s="160">
        <f t="shared" si="6"/>
        <v>0</v>
      </c>
      <c r="W28" s="160"/>
      <c r="X28" s="160" t="s">
        <v>230</v>
      </c>
      <c r="Y28" s="160" t="s">
        <v>198</v>
      </c>
      <c r="Z28" s="149"/>
      <c r="AA28" s="149"/>
      <c r="AB28" s="149"/>
      <c r="AC28" s="149"/>
      <c r="AD28" s="149"/>
      <c r="AE28" s="149"/>
      <c r="AF28" s="149"/>
      <c r="AG28" s="149" t="s">
        <v>231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5">
        <v>21</v>
      </c>
      <c r="B29" s="186" t="s">
        <v>1076</v>
      </c>
      <c r="C29" s="193" t="s">
        <v>1077</v>
      </c>
      <c r="D29" s="187" t="s">
        <v>982</v>
      </c>
      <c r="E29" s="188">
        <v>2</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195</v>
      </c>
      <c r="T29" s="191" t="s">
        <v>196</v>
      </c>
      <c r="U29" s="160">
        <v>0</v>
      </c>
      <c r="V29" s="160">
        <f t="shared" si="6"/>
        <v>0</v>
      </c>
      <c r="W29" s="160"/>
      <c r="X29" s="160" t="s">
        <v>230</v>
      </c>
      <c r="Y29" s="160" t="s">
        <v>198</v>
      </c>
      <c r="Z29" s="149"/>
      <c r="AA29" s="149"/>
      <c r="AB29" s="149"/>
      <c r="AC29" s="149"/>
      <c r="AD29" s="149"/>
      <c r="AE29" s="149"/>
      <c r="AF29" s="149"/>
      <c r="AG29" s="149" t="s">
        <v>231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5">
        <v>22</v>
      </c>
      <c r="B30" s="186" t="s">
        <v>1078</v>
      </c>
      <c r="C30" s="193" t="s">
        <v>1079</v>
      </c>
      <c r="D30" s="187" t="s">
        <v>982</v>
      </c>
      <c r="E30" s="188">
        <v>12</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195</v>
      </c>
      <c r="T30" s="191" t="s">
        <v>196</v>
      </c>
      <c r="U30" s="160">
        <v>0</v>
      </c>
      <c r="V30" s="160">
        <f t="shared" si="6"/>
        <v>0</v>
      </c>
      <c r="W30" s="160"/>
      <c r="X30" s="160" t="s">
        <v>230</v>
      </c>
      <c r="Y30" s="160" t="s">
        <v>198</v>
      </c>
      <c r="Z30" s="149"/>
      <c r="AA30" s="149"/>
      <c r="AB30" s="149"/>
      <c r="AC30" s="149"/>
      <c r="AD30" s="149"/>
      <c r="AE30" s="149"/>
      <c r="AF30" s="149"/>
      <c r="AG30" s="149" t="s">
        <v>231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5">
        <v>23</v>
      </c>
      <c r="B31" s="186" t="s">
        <v>1080</v>
      </c>
      <c r="C31" s="193" t="s">
        <v>1081</v>
      </c>
      <c r="D31" s="187" t="s">
        <v>982</v>
      </c>
      <c r="E31" s="188">
        <v>31</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195</v>
      </c>
      <c r="T31" s="191" t="s">
        <v>196</v>
      </c>
      <c r="U31" s="160">
        <v>0</v>
      </c>
      <c r="V31" s="160">
        <f t="shared" si="6"/>
        <v>0</v>
      </c>
      <c r="W31" s="160"/>
      <c r="X31" s="160" t="s">
        <v>230</v>
      </c>
      <c r="Y31" s="160" t="s">
        <v>198</v>
      </c>
      <c r="Z31" s="149"/>
      <c r="AA31" s="149"/>
      <c r="AB31" s="149"/>
      <c r="AC31" s="149"/>
      <c r="AD31" s="149"/>
      <c r="AE31" s="149"/>
      <c r="AF31" s="149"/>
      <c r="AG31" s="149" t="s">
        <v>231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5">
        <v>24</v>
      </c>
      <c r="B32" s="186" t="s">
        <v>1080</v>
      </c>
      <c r="C32" s="193" t="s">
        <v>1081</v>
      </c>
      <c r="D32" s="187" t="s">
        <v>982</v>
      </c>
      <c r="E32" s="188">
        <v>123</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195</v>
      </c>
      <c r="T32" s="191" t="s">
        <v>196</v>
      </c>
      <c r="U32" s="160">
        <v>0</v>
      </c>
      <c r="V32" s="160">
        <f t="shared" si="6"/>
        <v>0</v>
      </c>
      <c r="W32" s="160"/>
      <c r="X32" s="160" t="s">
        <v>230</v>
      </c>
      <c r="Y32" s="160" t="s">
        <v>198</v>
      </c>
      <c r="Z32" s="149"/>
      <c r="AA32" s="149"/>
      <c r="AB32" s="149"/>
      <c r="AC32" s="149"/>
      <c r="AD32" s="149"/>
      <c r="AE32" s="149"/>
      <c r="AF32" s="149"/>
      <c r="AG32" s="149" t="s">
        <v>231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5">
        <v>25</v>
      </c>
      <c r="B33" s="186" t="s">
        <v>1080</v>
      </c>
      <c r="C33" s="193" t="s">
        <v>1081</v>
      </c>
      <c r="D33" s="187" t="s">
        <v>982</v>
      </c>
      <c r="E33" s="188">
        <v>24</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195</v>
      </c>
      <c r="T33" s="191" t="s">
        <v>196</v>
      </c>
      <c r="U33" s="160">
        <v>0</v>
      </c>
      <c r="V33" s="160">
        <f t="shared" si="6"/>
        <v>0</v>
      </c>
      <c r="W33" s="160"/>
      <c r="X33" s="160" t="s">
        <v>230</v>
      </c>
      <c r="Y33" s="160" t="s">
        <v>198</v>
      </c>
      <c r="Z33" s="149"/>
      <c r="AA33" s="149"/>
      <c r="AB33" s="149"/>
      <c r="AC33" s="149"/>
      <c r="AD33" s="149"/>
      <c r="AE33" s="149"/>
      <c r="AF33" s="149"/>
      <c r="AG33" s="149" t="s">
        <v>231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5">
        <v>26</v>
      </c>
      <c r="B34" s="186" t="s">
        <v>1080</v>
      </c>
      <c r="C34" s="193" t="s">
        <v>1081</v>
      </c>
      <c r="D34" s="187" t="s">
        <v>982</v>
      </c>
      <c r="E34" s="188">
        <v>12</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195</v>
      </c>
      <c r="T34" s="191" t="s">
        <v>196</v>
      </c>
      <c r="U34" s="160">
        <v>0</v>
      </c>
      <c r="V34" s="160">
        <f t="shared" si="6"/>
        <v>0</v>
      </c>
      <c r="W34" s="160"/>
      <c r="X34" s="160" t="s">
        <v>230</v>
      </c>
      <c r="Y34" s="160" t="s">
        <v>198</v>
      </c>
      <c r="Z34" s="149"/>
      <c r="AA34" s="149"/>
      <c r="AB34" s="149"/>
      <c r="AC34" s="149"/>
      <c r="AD34" s="149"/>
      <c r="AE34" s="149"/>
      <c r="AF34" s="149"/>
      <c r="AG34" s="149" t="s">
        <v>231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5">
        <v>27</v>
      </c>
      <c r="B35" s="186" t="s">
        <v>1082</v>
      </c>
      <c r="C35" s="193" t="s">
        <v>1083</v>
      </c>
      <c r="D35" s="187" t="s">
        <v>982</v>
      </c>
      <c r="E35" s="188">
        <v>49</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195</v>
      </c>
      <c r="T35" s="191" t="s">
        <v>196</v>
      </c>
      <c r="U35" s="160">
        <v>0</v>
      </c>
      <c r="V35" s="160">
        <f t="shared" si="6"/>
        <v>0</v>
      </c>
      <c r="W35" s="160"/>
      <c r="X35" s="160" t="s">
        <v>230</v>
      </c>
      <c r="Y35" s="160" t="s">
        <v>198</v>
      </c>
      <c r="Z35" s="149"/>
      <c r="AA35" s="149"/>
      <c r="AB35" s="149"/>
      <c r="AC35" s="149"/>
      <c r="AD35" s="149"/>
      <c r="AE35" s="149"/>
      <c r="AF35" s="149"/>
      <c r="AG35" s="149" t="s">
        <v>231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5">
        <v>28</v>
      </c>
      <c r="B36" s="186" t="s">
        <v>1084</v>
      </c>
      <c r="C36" s="193" t="s">
        <v>1085</v>
      </c>
      <c r="D36" s="187" t="s">
        <v>982</v>
      </c>
      <c r="E36" s="188">
        <v>12</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195</v>
      </c>
      <c r="T36" s="191" t="s">
        <v>196</v>
      </c>
      <c r="U36" s="160">
        <v>0</v>
      </c>
      <c r="V36" s="160">
        <f t="shared" si="6"/>
        <v>0</v>
      </c>
      <c r="W36" s="160"/>
      <c r="X36" s="160" t="s">
        <v>230</v>
      </c>
      <c r="Y36" s="160" t="s">
        <v>198</v>
      </c>
      <c r="Z36" s="149"/>
      <c r="AA36" s="149"/>
      <c r="AB36" s="149"/>
      <c r="AC36" s="149"/>
      <c r="AD36" s="149"/>
      <c r="AE36" s="149"/>
      <c r="AF36" s="149"/>
      <c r="AG36" s="149" t="s">
        <v>231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85">
        <v>29</v>
      </c>
      <c r="B37" s="186" t="s">
        <v>1086</v>
      </c>
      <c r="C37" s="193" t="s">
        <v>1087</v>
      </c>
      <c r="D37" s="187" t="s">
        <v>982</v>
      </c>
      <c r="E37" s="188">
        <v>6</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195</v>
      </c>
      <c r="T37" s="191" t="s">
        <v>196</v>
      </c>
      <c r="U37" s="160">
        <v>0</v>
      </c>
      <c r="V37" s="160">
        <f t="shared" si="6"/>
        <v>0</v>
      </c>
      <c r="W37" s="160"/>
      <c r="X37" s="160" t="s">
        <v>230</v>
      </c>
      <c r="Y37" s="160" t="s">
        <v>198</v>
      </c>
      <c r="Z37" s="149"/>
      <c r="AA37" s="149"/>
      <c r="AB37" s="149"/>
      <c r="AC37" s="149"/>
      <c r="AD37" s="149"/>
      <c r="AE37" s="149"/>
      <c r="AF37" s="149"/>
      <c r="AG37" s="149" t="s">
        <v>231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5">
        <v>30</v>
      </c>
      <c r="B38" s="186" t="s">
        <v>1088</v>
      </c>
      <c r="C38" s="193" t="s">
        <v>1089</v>
      </c>
      <c r="D38" s="187" t="s">
        <v>982</v>
      </c>
      <c r="E38" s="188">
        <v>19</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195</v>
      </c>
      <c r="T38" s="191" t="s">
        <v>196</v>
      </c>
      <c r="U38" s="160">
        <v>0</v>
      </c>
      <c r="V38" s="160">
        <f t="shared" si="6"/>
        <v>0</v>
      </c>
      <c r="W38" s="160"/>
      <c r="X38" s="160" t="s">
        <v>230</v>
      </c>
      <c r="Y38" s="160" t="s">
        <v>198</v>
      </c>
      <c r="Z38" s="149"/>
      <c r="AA38" s="149"/>
      <c r="AB38" s="149"/>
      <c r="AC38" s="149"/>
      <c r="AD38" s="149"/>
      <c r="AE38" s="149"/>
      <c r="AF38" s="149"/>
      <c r="AG38" s="149" t="s">
        <v>231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5">
        <v>31</v>
      </c>
      <c r="B39" s="186" t="s">
        <v>1090</v>
      </c>
      <c r="C39" s="193" t="s">
        <v>1091</v>
      </c>
      <c r="D39" s="187" t="s">
        <v>228</v>
      </c>
      <c r="E39" s="188">
        <v>96</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195</v>
      </c>
      <c r="T39" s="191" t="s">
        <v>196</v>
      </c>
      <c r="U39" s="160">
        <v>0</v>
      </c>
      <c r="V39" s="160">
        <f t="shared" si="6"/>
        <v>0</v>
      </c>
      <c r="W39" s="160"/>
      <c r="X39" s="160" t="s">
        <v>230</v>
      </c>
      <c r="Y39" s="160" t="s">
        <v>198</v>
      </c>
      <c r="Z39" s="149"/>
      <c r="AA39" s="149"/>
      <c r="AB39" s="149"/>
      <c r="AC39" s="149"/>
      <c r="AD39" s="149"/>
      <c r="AE39" s="149"/>
      <c r="AF39" s="149"/>
      <c r="AG39" s="149" t="s">
        <v>231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5">
        <v>32</v>
      </c>
      <c r="B40" s="186" t="s">
        <v>985</v>
      </c>
      <c r="C40" s="193" t="s">
        <v>986</v>
      </c>
      <c r="D40" s="187" t="s">
        <v>982</v>
      </c>
      <c r="E40" s="188">
        <v>164</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195</v>
      </c>
      <c r="T40" s="191" t="s">
        <v>196</v>
      </c>
      <c r="U40" s="160">
        <v>0</v>
      </c>
      <c r="V40" s="160">
        <f t="shared" si="6"/>
        <v>0</v>
      </c>
      <c r="W40" s="160"/>
      <c r="X40" s="160" t="s">
        <v>230</v>
      </c>
      <c r="Y40" s="160" t="s">
        <v>198</v>
      </c>
      <c r="Z40" s="149"/>
      <c r="AA40" s="149"/>
      <c r="AB40" s="149"/>
      <c r="AC40" s="149"/>
      <c r="AD40" s="149"/>
      <c r="AE40" s="149"/>
      <c r="AF40" s="149"/>
      <c r="AG40" s="149" t="s">
        <v>231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5">
        <v>33</v>
      </c>
      <c r="B41" s="186" t="s">
        <v>1092</v>
      </c>
      <c r="C41" s="193" t="s">
        <v>1093</v>
      </c>
      <c r="D41" s="187" t="s">
        <v>228</v>
      </c>
      <c r="E41" s="188">
        <v>146</v>
      </c>
      <c r="F41" s="189"/>
      <c r="G41" s="190">
        <f t="shared" ref="G41:G72" si="7">ROUND(E41*F41,2)</f>
        <v>0</v>
      </c>
      <c r="H41" s="189"/>
      <c r="I41" s="190">
        <f t="shared" ref="I41:I72" si="8">ROUND(E41*H41,2)</f>
        <v>0</v>
      </c>
      <c r="J41" s="189"/>
      <c r="K41" s="190">
        <f t="shared" ref="K41:K72" si="9">ROUND(E41*J41,2)</f>
        <v>0</v>
      </c>
      <c r="L41" s="190">
        <v>21</v>
      </c>
      <c r="M41" s="190">
        <f t="shared" ref="M41:M72" si="10">G41*(1+L41/100)</f>
        <v>0</v>
      </c>
      <c r="N41" s="188">
        <v>0</v>
      </c>
      <c r="O41" s="188">
        <f t="shared" ref="O41:O72" si="11">ROUND(E41*N41,2)</f>
        <v>0</v>
      </c>
      <c r="P41" s="188">
        <v>0</v>
      </c>
      <c r="Q41" s="188">
        <f t="shared" ref="Q41:Q72" si="12">ROUND(E41*P41,2)</f>
        <v>0</v>
      </c>
      <c r="R41" s="190"/>
      <c r="S41" s="190" t="s">
        <v>195</v>
      </c>
      <c r="T41" s="191" t="s">
        <v>196</v>
      </c>
      <c r="U41" s="160">
        <v>0</v>
      </c>
      <c r="V41" s="160">
        <f t="shared" ref="V41:V72" si="13">ROUND(E41*U41,2)</f>
        <v>0</v>
      </c>
      <c r="W41" s="160"/>
      <c r="X41" s="160" t="s">
        <v>230</v>
      </c>
      <c r="Y41" s="160" t="s">
        <v>198</v>
      </c>
      <c r="Z41" s="149"/>
      <c r="AA41" s="149"/>
      <c r="AB41" s="149"/>
      <c r="AC41" s="149"/>
      <c r="AD41" s="149"/>
      <c r="AE41" s="149"/>
      <c r="AF41" s="149"/>
      <c r="AG41" s="149" t="s">
        <v>231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5">
        <v>34</v>
      </c>
      <c r="B42" s="186" t="s">
        <v>1094</v>
      </c>
      <c r="C42" s="193" t="s">
        <v>1095</v>
      </c>
      <c r="D42" s="187" t="s">
        <v>228</v>
      </c>
      <c r="E42" s="188">
        <v>86</v>
      </c>
      <c r="F42" s="189"/>
      <c r="G42" s="190">
        <f t="shared" si="7"/>
        <v>0</v>
      </c>
      <c r="H42" s="189"/>
      <c r="I42" s="190">
        <f t="shared" si="8"/>
        <v>0</v>
      </c>
      <c r="J42" s="189"/>
      <c r="K42" s="190">
        <f t="shared" si="9"/>
        <v>0</v>
      </c>
      <c r="L42" s="190">
        <v>21</v>
      </c>
      <c r="M42" s="190">
        <f t="shared" si="10"/>
        <v>0</v>
      </c>
      <c r="N42" s="188">
        <v>0</v>
      </c>
      <c r="O42" s="188">
        <f t="shared" si="11"/>
        <v>0</v>
      </c>
      <c r="P42" s="188">
        <v>0</v>
      </c>
      <c r="Q42" s="188">
        <f t="shared" si="12"/>
        <v>0</v>
      </c>
      <c r="R42" s="190"/>
      <c r="S42" s="190" t="s">
        <v>195</v>
      </c>
      <c r="T42" s="191" t="s">
        <v>196</v>
      </c>
      <c r="U42" s="160">
        <v>0</v>
      </c>
      <c r="V42" s="160">
        <f t="shared" si="13"/>
        <v>0</v>
      </c>
      <c r="W42" s="160"/>
      <c r="X42" s="160" t="s">
        <v>230</v>
      </c>
      <c r="Y42" s="160" t="s">
        <v>198</v>
      </c>
      <c r="Z42" s="149"/>
      <c r="AA42" s="149"/>
      <c r="AB42" s="149"/>
      <c r="AC42" s="149"/>
      <c r="AD42" s="149"/>
      <c r="AE42" s="149"/>
      <c r="AF42" s="149"/>
      <c r="AG42" s="149" t="s">
        <v>231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85">
        <v>35</v>
      </c>
      <c r="B43" s="186" t="s">
        <v>1096</v>
      </c>
      <c r="C43" s="193" t="s">
        <v>1097</v>
      </c>
      <c r="D43" s="187" t="s">
        <v>228</v>
      </c>
      <c r="E43" s="188">
        <v>896</v>
      </c>
      <c r="F43" s="189"/>
      <c r="G43" s="190">
        <f t="shared" si="7"/>
        <v>0</v>
      </c>
      <c r="H43" s="189"/>
      <c r="I43" s="190">
        <f t="shared" si="8"/>
        <v>0</v>
      </c>
      <c r="J43" s="189"/>
      <c r="K43" s="190">
        <f t="shared" si="9"/>
        <v>0</v>
      </c>
      <c r="L43" s="190">
        <v>21</v>
      </c>
      <c r="M43" s="190">
        <f t="shared" si="10"/>
        <v>0</v>
      </c>
      <c r="N43" s="188">
        <v>0</v>
      </c>
      <c r="O43" s="188">
        <f t="shared" si="11"/>
        <v>0</v>
      </c>
      <c r="P43" s="188">
        <v>0</v>
      </c>
      <c r="Q43" s="188">
        <f t="shared" si="12"/>
        <v>0</v>
      </c>
      <c r="R43" s="190"/>
      <c r="S43" s="190" t="s">
        <v>195</v>
      </c>
      <c r="T43" s="191" t="s">
        <v>196</v>
      </c>
      <c r="U43" s="160">
        <v>0</v>
      </c>
      <c r="V43" s="160">
        <f t="shared" si="13"/>
        <v>0</v>
      </c>
      <c r="W43" s="160"/>
      <c r="X43" s="160" t="s">
        <v>230</v>
      </c>
      <c r="Y43" s="160" t="s">
        <v>198</v>
      </c>
      <c r="Z43" s="149"/>
      <c r="AA43" s="149"/>
      <c r="AB43" s="149"/>
      <c r="AC43" s="149"/>
      <c r="AD43" s="149"/>
      <c r="AE43" s="149"/>
      <c r="AF43" s="149"/>
      <c r="AG43" s="149" t="s">
        <v>231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85">
        <v>36</v>
      </c>
      <c r="B44" s="186" t="s">
        <v>987</v>
      </c>
      <c r="C44" s="193" t="s">
        <v>1098</v>
      </c>
      <c r="D44" s="187" t="s">
        <v>228</v>
      </c>
      <c r="E44" s="188">
        <v>3120</v>
      </c>
      <c r="F44" s="189"/>
      <c r="G44" s="190">
        <f t="shared" si="7"/>
        <v>0</v>
      </c>
      <c r="H44" s="189"/>
      <c r="I44" s="190">
        <f t="shared" si="8"/>
        <v>0</v>
      </c>
      <c r="J44" s="189"/>
      <c r="K44" s="190">
        <f t="shared" si="9"/>
        <v>0</v>
      </c>
      <c r="L44" s="190">
        <v>21</v>
      </c>
      <c r="M44" s="190">
        <f t="shared" si="10"/>
        <v>0</v>
      </c>
      <c r="N44" s="188">
        <v>0</v>
      </c>
      <c r="O44" s="188">
        <f t="shared" si="11"/>
        <v>0</v>
      </c>
      <c r="P44" s="188">
        <v>0</v>
      </c>
      <c r="Q44" s="188">
        <f t="shared" si="12"/>
        <v>0</v>
      </c>
      <c r="R44" s="190"/>
      <c r="S44" s="190" t="s">
        <v>195</v>
      </c>
      <c r="T44" s="191" t="s">
        <v>196</v>
      </c>
      <c r="U44" s="160">
        <v>0</v>
      </c>
      <c r="V44" s="160">
        <f t="shared" si="13"/>
        <v>0</v>
      </c>
      <c r="W44" s="160"/>
      <c r="X44" s="160" t="s">
        <v>230</v>
      </c>
      <c r="Y44" s="160" t="s">
        <v>198</v>
      </c>
      <c r="Z44" s="149"/>
      <c r="AA44" s="149"/>
      <c r="AB44" s="149"/>
      <c r="AC44" s="149"/>
      <c r="AD44" s="149"/>
      <c r="AE44" s="149"/>
      <c r="AF44" s="149"/>
      <c r="AG44" s="149" t="s">
        <v>231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5">
        <v>37</v>
      </c>
      <c r="B45" s="186" t="s">
        <v>1099</v>
      </c>
      <c r="C45" s="193" t="s">
        <v>1100</v>
      </c>
      <c r="D45" s="187" t="s">
        <v>228</v>
      </c>
      <c r="E45" s="188">
        <v>3966</v>
      </c>
      <c r="F45" s="189"/>
      <c r="G45" s="190">
        <f t="shared" si="7"/>
        <v>0</v>
      </c>
      <c r="H45" s="189"/>
      <c r="I45" s="190">
        <f t="shared" si="8"/>
        <v>0</v>
      </c>
      <c r="J45" s="189"/>
      <c r="K45" s="190">
        <f t="shared" si="9"/>
        <v>0</v>
      </c>
      <c r="L45" s="190">
        <v>21</v>
      </c>
      <c r="M45" s="190">
        <f t="shared" si="10"/>
        <v>0</v>
      </c>
      <c r="N45" s="188">
        <v>0</v>
      </c>
      <c r="O45" s="188">
        <f t="shared" si="11"/>
        <v>0</v>
      </c>
      <c r="P45" s="188">
        <v>0</v>
      </c>
      <c r="Q45" s="188">
        <f t="shared" si="12"/>
        <v>0</v>
      </c>
      <c r="R45" s="190"/>
      <c r="S45" s="190" t="s">
        <v>195</v>
      </c>
      <c r="T45" s="191" t="s">
        <v>196</v>
      </c>
      <c r="U45" s="160">
        <v>0</v>
      </c>
      <c r="V45" s="160">
        <f t="shared" si="13"/>
        <v>0</v>
      </c>
      <c r="W45" s="160"/>
      <c r="X45" s="160" t="s">
        <v>230</v>
      </c>
      <c r="Y45" s="160" t="s">
        <v>198</v>
      </c>
      <c r="Z45" s="149"/>
      <c r="AA45" s="149"/>
      <c r="AB45" s="149"/>
      <c r="AC45" s="149"/>
      <c r="AD45" s="149"/>
      <c r="AE45" s="149"/>
      <c r="AF45" s="149"/>
      <c r="AG45" s="149" t="s">
        <v>231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85">
        <v>38</v>
      </c>
      <c r="B46" s="186" t="s">
        <v>1101</v>
      </c>
      <c r="C46" s="193" t="s">
        <v>1102</v>
      </c>
      <c r="D46" s="187" t="s">
        <v>228</v>
      </c>
      <c r="E46" s="188">
        <v>2380</v>
      </c>
      <c r="F46" s="189"/>
      <c r="G46" s="190">
        <f t="shared" si="7"/>
        <v>0</v>
      </c>
      <c r="H46" s="189"/>
      <c r="I46" s="190">
        <f t="shared" si="8"/>
        <v>0</v>
      </c>
      <c r="J46" s="189"/>
      <c r="K46" s="190">
        <f t="shared" si="9"/>
        <v>0</v>
      </c>
      <c r="L46" s="190">
        <v>21</v>
      </c>
      <c r="M46" s="190">
        <f t="shared" si="10"/>
        <v>0</v>
      </c>
      <c r="N46" s="188">
        <v>0</v>
      </c>
      <c r="O46" s="188">
        <f t="shared" si="11"/>
        <v>0</v>
      </c>
      <c r="P46" s="188">
        <v>0</v>
      </c>
      <c r="Q46" s="188">
        <f t="shared" si="12"/>
        <v>0</v>
      </c>
      <c r="R46" s="190"/>
      <c r="S46" s="190" t="s">
        <v>195</v>
      </c>
      <c r="T46" s="191" t="s">
        <v>196</v>
      </c>
      <c r="U46" s="160">
        <v>0</v>
      </c>
      <c r="V46" s="160">
        <f t="shared" si="13"/>
        <v>0</v>
      </c>
      <c r="W46" s="160"/>
      <c r="X46" s="160" t="s">
        <v>230</v>
      </c>
      <c r="Y46" s="160" t="s">
        <v>198</v>
      </c>
      <c r="Z46" s="149"/>
      <c r="AA46" s="149"/>
      <c r="AB46" s="149"/>
      <c r="AC46" s="149"/>
      <c r="AD46" s="149"/>
      <c r="AE46" s="149"/>
      <c r="AF46" s="149"/>
      <c r="AG46" s="149" t="s">
        <v>231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85">
        <v>39</v>
      </c>
      <c r="B47" s="186" t="s">
        <v>1103</v>
      </c>
      <c r="C47" s="193" t="s">
        <v>1104</v>
      </c>
      <c r="D47" s="187" t="s">
        <v>228</v>
      </c>
      <c r="E47" s="188">
        <v>27</v>
      </c>
      <c r="F47" s="189"/>
      <c r="G47" s="190">
        <f t="shared" si="7"/>
        <v>0</v>
      </c>
      <c r="H47" s="189"/>
      <c r="I47" s="190">
        <f t="shared" si="8"/>
        <v>0</v>
      </c>
      <c r="J47" s="189"/>
      <c r="K47" s="190">
        <f t="shared" si="9"/>
        <v>0</v>
      </c>
      <c r="L47" s="190">
        <v>21</v>
      </c>
      <c r="M47" s="190">
        <f t="shared" si="10"/>
        <v>0</v>
      </c>
      <c r="N47" s="188">
        <v>0</v>
      </c>
      <c r="O47" s="188">
        <f t="shared" si="11"/>
        <v>0</v>
      </c>
      <c r="P47" s="188">
        <v>0</v>
      </c>
      <c r="Q47" s="188">
        <f t="shared" si="12"/>
        <v>0</v>
      </c>
      <c r="R47" s="190"/>
      <c r="S47" s="190" t="s">
        <v>195</v>
      </c>
      <c r="T47" s="191" t="s">
        <v>196</v>
      </c>
      <c r="U47" s="160">
        <v>0</v>
      </c>
      <c r="V47" s="160">
        <f t="shared" si="13"/>
        <v>0</v>
      </c>
      <c r="W47" s="160"/>
      <c r="X47" s="160" t="s">
        <v>230</v>
      </c>
      <c r="Y47" s="160" t="s">
        <v>198</v>
      </c>
      <c r="Z47" s="149"/>
      <c r="AA47" s="149"/>
      <c r="AB47" s="149"/>
      <c r="AC47" s="149"/>
      <c r="AD47" s="149"/>
      <c r="AE47" s="149"/>
      <c r="AF47" s="149"/>
      <c r="AG47" s="149" t="s">
        <v>231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5">
        <v>40</v>
      </c>
      <c r="B48" s="186" t="s">
        <v>1105</v>
      </c>
      <c r="C48" s="193" t="s">
        <v>1106</v>
      </c>
      <c r="D48" s="187" t="s">
        <v>228</v>
      </c>
      <c r="E48" s="188">
        <v>105</v>
      </c>
      <c r="F48" s="189"/>
      <c r="G48" s="190">
        <f t="shared" si="7"/>
        <v>0</v>
      </c>
      <c r="H48" s="189"/>
      <c r="I48" s="190">
        <f t="shared" si="8"/>
        <v>0</v>
      </c>
      <c r="J48" s="189"/>
      <c r="K48" s="190">
        <f t="shared" si="9"/>
        <v>0</v>
      </c>
      <c r="L48" s="190">
        <v>21</v>
      </c>
      <c r="M48" s="190">
        <f t="shared" si="10"/>
        <v>0</v>
      </c>
      <c r="N48" s="188">
        <v>0</v>
      </c>
      <c r="O48" s="188">
        <f t="shared" si="11"/>
        <v>0</v>
      </c>
      <c r="P48" s="188">
        <v>0</v>
      </c>
      <c r="Q48" s="188">
        <f t="shared" si="12"/>
        <v>0</v>
      </c>
      <c r="R48" s="190"/>
      <c r="S48" s="190" t="s">
        <v>195</v>
      </c>
      <c r="T48" s="191" t="s">
        <v>196</v>
      </c>
      <c r="U48" s="160">
        <v>0</v>
      </c>
      <c r="V48" s="160">
        <f t="shared" si="13"/>
        <v>0</v>
      </c>
      <c r="W48" s="160"/>
      <c r="X48" s="160" t="s">
        <v>230</v>
      </c>
      <c r="Y48" s="160" t="s">
        <v>198</v>
      </c>
      <c r="Z48" s="149"/>
      <c r="AA48" s="149"/>
      <c r="AB48" s="149"/>
      <c r="AC48" s="149"/>
      <c r="AD48" s="149"/>
      <c r="AE48" s="149"/>
      <c r="AF48" s="149"/>
      <c r="AG48" s="149" t="s">
        <v>231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5">
        <v>41</v>
      </c>
      <c r="B49" s="186" t="s">
        <v>1107</v>
      </c>
      <c r="C49" s="193" t="s">
        <v>1108</v>
      </c>
      <c r="D49" s="187" t="s">
        <v>228</v>
      </c>
      <c r="E49" s="188">
        <v>193</v>
      </c>
      <c r="F49" s="189"/>
      <c r="G49" s="190">
        <f t="shared" si="7"/>
        <v>0</v>
      </c>
      <c r="H49" s="189"/>
      <c r="I49" s="190">
        <f t="shared" si="8"/>
        <v>0</v>
      </c>
      <c r="J49" s="189"/>
      <c r="K49" s="190">
        <f t="shared" si="9"/>
        <v>0</v>
      </c>
      <c r="L49" s="190">
        <v>21</v>
      </c>
      <c r="M49" s="190">
        <f t="shared" si="10"/>
        <v>0</v>
      </c>
      <c r="N49" s="188">
        <v>0</v>
      </c>
      <c r="O49" s="188">
        <f t="shared" si="11"/>
        <v>0</v>
      </c>
      <c r="P49" s="188">
        <v>0</v>
      </c>
      <c r="Q49" s="188">
        <f t="shared" si="12"/>
        <v>0</v>
      </c>
      <c r="R49" s="190"/>
      <c r="S49" s="190" t="s">
        <v>195</v>
      </c>
      <c r="T49" s="191" t="s">
        <v>196</v>
      </c>
      <c r="U49" s="160">
        <v>0</v>
      </c>
      <c r="V49" s="160">
        <f t="shared" si="13"/>
        <v>0</v>
      </c>
      <c r="W49" s="160"/>
      <c r="X49" s="160" t="s">
        <v>230</v>
      </c>
      <c r="Y49" s="160" t="s">
        <v>198</v>
      </c>
      <c r="Z49" s="149"/>
      <c r="AA49" s="149"/>
      <c r="AB49" s="149"/>
      <c r="AC49" s="149"/>
      <c r="AD49" s="149"/>
      <c r="AE49" s="149"/>
      <c r="AF49" s="149"/>
      <c r="AG49" s="149" t="s">
        <v>231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5">
        <v>42</v>
      </c>
      <c r="B50" s="186" t="s">
        <v>1109</v>
      </c>
      <c r="C50" s="193" t="s">
        <v>1110</v>
      </c>
      <c r="D50" s="187" t="s">
        <v>228</v>
      </c>
      <c r="E50" s="188">
        <v>30</v>
      </c>
      <c r="F50" s="189"/>
      <c r="G50" s="190">
        <f t="shared" si="7"/>
        <v>0</v>
      </c>
      <c r="H50" s="189"/>
      <c r="I50" s="190">
        <f t="shared" si="8"/>
        <v>0</v>
      </c>
      <c r="J50" s="189"/>
      <c r="K50" s="190">
        <f t="shared" si="9"/>
        <v>0</v>
      </c>
      <c r="L50" s="190">
        <v>21</v>
      </c>
      <c r="M50" s="190">
        <f t="shared" si="10"/>
        <v>0</v>
      </c>
      <c r="N50" s="188">
        <v>0</v>
      </c>
      <c r="O50" s="188">
        <f t="shared" si="11"/>
        <v>0</v>
      </c>
      <c r="P50" s="188">
        <v>0</v>
      </c>
      <c r="Q50" s="188">
        <f t="shared" si="12"/>
        <v>0</v>
      </c>
      <c r="R50" s="190"/>
      <c r="S50" s="190" t="s">
        <v>195</v>
      </c>
      <c r="T50" s="191" t="s">
        <v>196</v>
      </c>
      <c r="U50" s="160">
        <v>0</v>
      </c>
      <c r="V50" s="160">
        <f t="shared" si="13"/>
        <v>0</v>
      </c>
      <c r="W50" s="160"/>
      <c r="X50" s="160" t="s">
        <v>230</v>
      </c>
      <c r="Y50" s="160" t="s">
        <v>198</v>
      </c>
      <c r="Z50" s="149"/>
      <c r="AA50" s="149"/>
      <c r="AB50" s="149"/>
      <c r="AC50" s="149"/>
      <c r="AD50" s="149"/>
      <c r="AE50" s="149"/>
      <c r="AF50" s="149"/>
      <c r="AG50" s="149" t="s">
        <v>231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5">
        <v>43</v>
      </c>
      <c r="B51" s="186" t="s">
        <v>1111</v>
      </c>
      <c r="C51" s="193" t="s">
        <v>1112</v>
      </c>
      <c r="D51" s="187" t="s">
        <v>228</v>
      </c>
      <c r="E51" s="188">
        <v>60</v>
      </c>
      <c r="F51" s="189"/>
      <c r="G51" s="190">
        <f t="shared" si="7"/>
        <v>0</v>
      </c>
      <c r="H51" s="189"/>
      <c r="I51" s="190">
        <f t="shared" si="8"/>
        <v>0</v>
      </c>
      <c r="J51" s="189"/>
      <c r="K51" s="190">
        <f t="shared" si="9"/>
        <v>0</v>
      </c>
      <c r="L51" s="190">
        <v>21</v>
      </c>
      <c r="M51" s="190">
        <f t="shared" si="10"/>
        <v>0</v>
      </c>
      <c r="N51" s="188">
        <v>0</v>
      </c>
      <c r="O51" s="188">
        <f t="shared" si="11"/>
        <v>0</v>
      </c>
      <c r="P51" s="188">
        <v>0</v>
      </c>
      <c r="Q51" s="188">
        <f t="shared" si="12"/>
        <v>0</v>
      </c>
      <c r="R51" s="190"/>
      <c r="S51" s="190" t="s">
        <v>195</v>
      </c>
      <c r="T51" s="191" t="s">
        <v>196</v>
      </c>
      <c r="U51" s="160">
        <v>0</v>
      </c>
      <c r="V51" s="160">
        <f t="shared" si="13"/>
        <v>0</v>
      </c>
      <c r="W51" s="160"/>
      <c r="X51" s="160" t="s">
        <v>230</v>
      </c>
      <c r="Y51" s="160" t="s">
        <v>198</v>
      </c>
      <c r="Z51" s="149"/>
      <c r="AA51" s="149"/>
      <c r="AB51" s="149"/>
      <c r="AC51" s="149"/>
      <c r="AD51" s="149"/>
      <c r="AE51" s="149"/>
      <c r="AF51" s="149"/>
      <c r="AG51" s="149" t="s">
        <v>231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5">
        <v>44</v>
      </c>
      <c r="B52" s="186" t="s">
        <v>1113</v>
      </c>
      <c r="C52" s="193" t="s">
        <v>1114</v>
      </c>
      <c r="D52" s="187" t="s">
        <v>228</v>
      </c>
      <c r="E52" s="188">
        <v>30</v>
      </c>
      <c r="F52" s="189"/>
      <c r="G52" s="190">
        <f t="shared" si="7"/>
        <v>0</v>
      </c>
      <c r="H52" s="189"/>
      <c r="I52" s="190">
        <f t="shared" si="8"/>
        <v>0</v>
      </c>
      <c r="J52" s="189"/>
      <c r="K52" s="190">
        <f t="shared" si="9"/>
        <v>0</v>
      </c>
      <c r="L52" s="190">
        <v>21</v>
      </c>
      <c r="M52" s="190">
        <f t="shared" si="10"/>
        <v>0</v>
      </c>
      <c r="N52" s="188">
        <v>0</v>
      </c>
      <c r="O52" s="188">
        <f t="shared" si="11"/>
        <v>0</v>
      </c>
      <c r="P52" s="188">
        <v>0</v>
      </c>
      <c r="Q52" s="188">
        <f t="shared" si="12"/>
        <v>0</v>
      </c>
      <c r="R52" s="190"/>
      <c r="S52" s="190" t="s">
        <v>195</v>
      </c>
      <c r="T52" s="191" t="s">
        <v>196</v>
      </c>
      <c r="U52" s="160">
        <v>0</v>
      </c>
      <c r="V52" s="160">
        <f t="shared" si="13"/>
        <v>0</v>
      </c>
      <c r="W52" s="160"/>
      <c r="X52" s="160" t="s">
        <v>230</v>
      </c>
      <c r="Y52" s="160" t="s">
        <v>198</v>
      </c>
      <c r="Z52" s="149"/>
      <c r="AA52" s="149"/>
      <c r="AB52" s="149"/>
      <c r="AC52" s="149"/>
      <c r="AD52" s="149"/>
      <c r="AE52" s="149"/>
      <c r="AF52" s="149"/>
      <c r="AG52" s="149" t="s">
        <v>231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5">
        <v>45</v>
      </c>
      <c r="B53" s="186" t="s">
        <v>1115</v>
      </c>
      <c r="C53" s="193" t="s">
        <v>1116</v>
      </c>
      <c r="D53" s="187" t="s">
        <v>228</v>
      </c>
      <c r="E53" s="188">
        <v>6786</v>
      </c>
      <c r="F53" s="189"/>
      <c r="G53" s="190">
        <f t="shared" si="7"/>
        <v>0</v>
      </c>
      <c r="H53" s="189"/>
      <c r="I53" s="190">
        <f t="shared" si="8"/>
        <v>0</v>
      </c>
      <c r="J53" s="189"/>
      <c r="K53" s="190">
        <f t="shared" si="9"/>
        <v>0</v>
      </c>
      <c r="L53" s="190">
        <v>21</v>
      </c>
      <c r="M53" s="190">
        <f t="shared" si="10"/>
        <v>0</v>
      </c>
      <c r="N53" s="188">
        <v>0</v>
      </c>
      <c r="O53" s="188">
        <f t="shared" si="11"/>
        <v>0</v>
      </c>
      <c r="P53" s="188">
        <v>0</v>
      </c>
      <c r="Q53" s="188">
        <f t="shared" si="12"/>
        <v>0</v>
      </c>
      <c r="R53" s="190"/>
      <c r="S53" s="190" t="s">
        <v>195</v>
      </c>
      <c r="T53" s="191" t="s">
        <v>196</v>
      </c>
      <c r="U53" s="160">
        <v>0</v>
      </c>
      <c r="V53" s="160">
        <f t="shared" si="13"/>
        <v>0</v>
      </c>
      <c r="W53" s="160"/>
      <c r="X53" s="160" t="s">
        <v>230</v>
      </c>
      <c r="Y53" s="160" t="s">
        <v>198</v>
      </c>
      <c r="Z53" s="149"/>
      <c r="AA53" s="149"/>
      <c r="AB53" s="149"/>
      <c r="AC53" s="149"/>
      <c r="AD53" s="149"/>
      <c r="AE53" s="149"/>
      <c r="AF53" s="149"/>
      <c r="AG53" s="149" t="s">
        <v>231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5">
        <v>46</v>
      </c>
      <c r="B54" s="186" t="s">
        <v>1117</v>
      </c>
      <c r="C54" s="193" t="s">
        <v>1118</v>
      </c>
      <c r="D54" s="187" t="s">
        <v>228</v>
      </c>
      <c r="E54" s="188">
        <v>90</v>
      </c>
      <c r="F54" s="189"/>
      <c r="G54" s="190">
        <f t="shared" si="7"/>
        <v>0</v>
      </c>
      <c r="H54" s="189"/>
      <c r="I54" s="190">
        <f t="shared" si="8"/>
        <v>0</v>
      </c>
      <c r="J54" s="189"/>
      <c r="K54" s="190">
        <f t="shared" si="9"/>
        <v>0</v>
      </c>
      <c r="L54" s="190">
        <v>21</v>
      </c>
      <c r="M54" s="190">
        <f t="shared" si="10"/>
        <v>0</v>
      </c>
      <c r="N54" s="188">
        <v>0</v>
      </c>
      <c r="O54" s="188">
        <f t="shared" si="11"/>
        <v>0</v>
      </c>
      <c r="P54" s="188">
        <v>0</v>
      </c>
      <c r="Q54" s="188">
        <f t="shared" si="12"/>
        <v>0</v>
      </c>
      <c r="R54" s="190"/>
      <c r="S54" s="190" t="s">
        <v>195</v>
      </c>
      <c r="T54" s="191" t="s">
        <v>196</v>
      </c>
      <c r="U54" s="160">
        <v>0</v>
      </c>
      <c r="V54" s="160">
        <f t="shared" si="13"/>
        <v>0</v>
      </c>
      <c r="W54" s="160"/>
      <c r="X54" s="160" t="s">
        <v>230</v>
      </c>
      <c r="Y54" s="160" t="s">
        <v>198</v>
      </c>
      <c r="Z54" s="149"/>
      <c r="AA54" s="149"/>
      <c r="AB54" s="149"/>
      <c r="AC54" s="149"/>
      <c r="AD54" s="149"/>
      <c r="AE54" s="149"/>
      <c r="AF54" s="149"/>
      <c r="AG54" s="149" t="s">
        <v>231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85">
        <v>47</v>
      </c>
      <c r="B55" s="186" t="s">
        <v>1119</v>
      </c>
      <c r="C55" s="193" t="s">
        <v>1120</v>
      </c>
      <c r="D55" s="187" t="s">
        <v>228</v>
      </c>
      <c r="E55" s="188">
        <v>20</v>
      </c>
      <c r="F55" s="189"/>
      <c r="G55" s="190">
        <f t="shared" si="7"/>
        <v>0</v>
      </c>
      <c r="H55" s="189"/>
      <c r="I55" s="190">
        <f t="shared" si="8"/>
        <v>0</v>
      </c>
      <c r="J55" s="189"/>
      <c r="K55" s="190">
        <f t="shared" si="9"/>
        <v>0</v>
      </c>
      <c r="L55" s="190">
        <v>21</v>
      </c>
      <c r="M55" s="190">
        <f t="shared" si="10"/>
        <v>0</v>
      </c>
      <c r="N55" s="188">
        <v>0</v>
      </c>
      <c r="O55" s="188">
        <f t="shared" si="11"/>
        <v>0</v>
      </c>
      <c r="P55" s="188">
        <v>0</v>
      </c>
      <c r="Q55" s="188">
        <f t="shared" si="12"/>
        <v>0</v>
      </c>
      <c r="R55" s="190"/>
      <c r="S55" s="190" t="s">
        <v>195</v>
      </c>
      <c r="T55" s="191" t="s">
        <v>196</v>
      </c>
      <c r="U55" s="160">
        <v>0</v>
      </c>
      <c r="V55" s="160">
        <f t="shared" si="13"/>
        <v>0</v>
      </c>
      <c r="W55" s="160"/>
      <c r="X55" s="160" t="s">
        <v>230</v>
      </c>
      <c r="Y55" s="160" t="s">
        <v>198</v>
      </c>
      <c r="Z55" s="149"/>
      <c r="AA55" s="149"/>
      <c r="AB55" s="149"/>
      <c r="AC55" s="149"/>
      <c r="AD55" s="149"/>
      <c r="AE55" s="149"/>
      <c r="AF55" s="149"/>
      <c r="AG55" s="149" t="s">
        <v>231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5">
        <v>48</v>
      </c>
      <c r="B56" s="186" t="s">
        <v>1121</v>
      </c>
      <c r="C56" s="193" t="s">
        <v>1122</v>
      </c>
      <c r="D56" s="187" t="s">
        <v>982</v>
      </c>
      <c r="E56" s="188">
        <v>176</v>
      </c>
      <c r="F56" s="189"/>
      <c r="G56" s="190">
        <f t="shared" si="7"/>
        <v>0</v>
      </c>
      <c r="H56" s="189"/>
      <c r="I56" s="190">
        <f t="shared" si="8"/>
        <v>0</v>
      </c>
      <c r="J56" s="189"/>
      <c r="K56" s="190">
        <f t="shared" si="9"/>
        <v>0</v>
      </c>
      <c r="L56" s="190">
        <v>21</v>
      </c>
      <c r="M56" s="190">
        <f t="shared" si="10"/>
        <v>0</v>
      </c>
      <c r="N56" s="188">
        <v>0</v>
      </c>
      <c r="O56" s="188">
        <f t="shared" si="11"/>
        <v>0</v>
      </c>
      <c r="P56" s="188">
        <v>0</v>
      </c>
      <c r="Q56" s="188">
        <f t="shared" si="12"/>
        <v>0</v>
      </c>
      <c r="R56" s="190"/>
      <c r="S56" s="190" t="s">
        <v>195</v>
      </c>
      <c r="T56" s="191" t="s">
        <v>196</v>
      </c>
      <c r="U56" s="160">
        <v>0</v>
      </c>
      <c r="V56" s="160">
        <f t="shared" si="13"/>
        <v>0</v>
      </c>
      <c r="W56" s="160"/>
      <c r="X56" s="160" t="s">
        <v>230</v>
      </c>
      <c r="Y56" s="160" t="s">
        <v>198</v>
      </c>
      <c r="Z56" s="149"/>
      <c r="AA56" s="149"/>
      <c r="AB56" s="149"/>
      <c r="AC56" s="149"/>
      <c r="AD56" s="149"/>
      <c r="AE56" s="149"/>
      <c r="AF56" s="149"/>
      <c r="AG56" s="149" t="s">
        <v>231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5">
        <v>49</v>
      </c>
      <c r="B57" s="186" t="s">
        <v>1123</v>
      </c>
      <c r="C57" s="193" t="s">
        <v>1124</v>
      </c>
      <c r="D57" s="187" t="s">
        <v>228</v>
      </c>
      <c r="E57" s="188">
        <v>592</v>
      </c>
      <c r="F57" s="189"/>
      <c r="G57" s="190">
        <f t="shared" si="7"/>
        <v>0</v>
      </c>
      <c r="H57" s="189"/>
      <c r="I57" s="190">
        <f t="shared" si="8"/>
        <v>0</v>
      </c>
      <c r="J57" s="189"/>
      <c r="K57" s="190">
        <f t="shared" si="9"/>
        <v>0</v>
      </c>
      <c r="L57" s="190">
        <v>21</v>
      </c>
      <c r="M57" s="190">
        <f t="shared" si="10"/>
        <v>0</v>
      </c>
      <c r="N57" s="188">
        <v>0</v>
      </c>
      <c r="O57" s="188">
        <f t="shared" si="11"/>
        <v>0</v>
      </c>
      <c r="P57" s="188">
        <v>0</v>
      </c>
      <c r="Q57" s="188">
        <f t="shared" si="12"/>
        <v>0</v>
      </c>
      <c r="R57" s="190"/>
      <c r="S57" s="190" t="s">
        <v>195</v>
      </c>
      <c r="T57" s="191" t="s">
        <v>196</v>
      </c>
      <c r="U57" s="160">
        <v>0</v>
      </c>
      <c r="V57" s="160">
        <f t="shared" si="13"/>
        <v>0</v>
      </c>
      <c r="W57" s="160"/>
      <c r="X57" s="160" t="s">
        <v>230</v>
      </c>
      <c r="Y57" s="160" t="s">
        <v>198</v>
      </c>
      <c r="Z57" s="149"/>
      <c r="AA57" s="149"/>
      <c r="AB57" s="149"/>
      <c r="AC57" s="149"/>
      <c r="AD57" s="149"/>
      <c r="AE57" s="149"/>
      <c r="AF57" s="149"/>
      <c r="AG57" s="149" t="s">
        <v>231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85">
        <v>50</v>
      </c>
      <c r="B58" s="186" t="s">
        <v>1125</v>
      </c>
      <c r="C58" s="193" t="s">
        <v>1126</v>
      </c>
      <c r="D58" s="187" t="s">
        <v>982</v>
      </c>
      <c r="E58" s="188">
        <v>456</v>
      </c>
      <c r="F58" s="189"/>
      <c r="G58" s="190">
        <f t="shared" si="7"/>
        <v>0</v>
      </c>
      <c r="H58" s="189"/>
      <c r="I58" s="190">
        <f t="shared" si="8"/>
        <v>0</v>
      </c>
      <c r="J58" s="189"/>
      <c r="K58" s="190">
        <f t="shared" si="9"/>
        <v>0</v>
      </c>
      <c r="L58" s="190">
        <v>21</v>
      </c>
      <c r="M58" s="190">
        <f t="shared" si="10"/>
        <v>0</v>
      </c>
      <c r="N58" s="188">
        <v>0</v>
      </c>
      <c r="O58" s="188">
        <f t="shared" si="11"/>
        <v>0</v>
      </c>
      <c r="P58" s="188">
        <v>0</v>
      </c>
      <c r="Q58" s="188">
        <f t="shared" si="12"/>
        <v>0</v>
      </c>
      <c r="R58" s="190"/>
      <c r="S58" s="190" t="s">
        <v>195</v>
      </c>
      <c r="T58" s="191" t="s">
        <v>196</v>
      </c>
      <c r="U58" s="160">
        <v>0</v>
      </c>
      <c r="V58" s="160">
        <f t="shared" si="13"/>
        <v>0</v>
      </c>
      <c r="W58" s="160"/>
      <c r="X58" s="160" t="s">
        <v>230</v>
      </c>
      <c r="Y58" s="160" t="s">
        <v>198</v>
      </c>
      <c r="Z58" s="149"/>
      <c r="AA58" s="149"/>
      <c r="AB58" s="149"/>
      <c r="AC58" s="149"/>
      <c r="AD58" s="149"/>
      <c r="AE58" s="149"/>
      <c r="AF58" s="149"/>
      <c r="AG58" s="149" t="s">
        <v>231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5">
        <v>51</v>
      </c>
      <c r="B59" s="186" t="s">
        <v>989</v>
      </c>
      <c r="C59" s="193" t="s">
        <v>990</v>
      </c>
      <c r="D59" s="187" t="s">
        <v>982</v>
      </c>
      <c r="E59" s="188">
        <v>18</v>
      </c>
      <c r="F59" s="189"/>
      <c r="G59" s="190">
        <f t="shared" si="7"/>
        <v>0</v>
      </c>
      <c r="H59" s="189"/>
      <c r="I59" s="190">
        <f t="shared" si="8"/>
        <v>0</v>
      </c>
      <c r="J59" s="189"/>
      <c r="K59" s="190">
        <f t="shared" si="9"/>
        <v>0</v>
      </c>
      <c r="L59" s="190">
        <v>21</v>
      </c>
      <c r="M59" s="190">
        <f t="shared" si="10"/>
        <v>0</v>
      </c>
      <c r="N59" s="188">
        <v>0</v>
      </c>
      <c r="O59" s="188">
        <f t="shared" si="11"/>
        <v>0</v>
      </c>
      <c r="P59" s="188">
        <v>0</v>
      </c>
      <c r="Q59" s="188">
        <f t="shared" si="12"/>
        <v>0</v>
      </c>
      <c r="R59" s="190"/>
      <c r="S59" s="190" t="s">
        <v>195</v>
      </c>
      <c r="T59" s="191" t="s">
        <v>196</v>
      </c>
      <c r="U59" s="160">
        <v>0</v>
      </c>
      <c r="V59" s="160">
        <f t="shared" si="13"/>
        <v>0</v>
      </c>
      <c r="W59" s="160"/>
      <c r="X59" s="160" t="s">
        <v>230</v>
      </c>
      <c r="Y59" s="160" t="s">
        <v>198</v>
      </c>
      <c r="Z59" s="149"/>
      <c r="AA59" s="149"/>
      <c r="AB59" s="149"/>
      <c r="AC59" s="149"/>
      <c r="AD59" s="149"/>
      <c r="AE59" s="149"/>
      <c r="AF59" s="149"/>
      <c r="AG59" s="149" t="s">
        <v>231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5">
        <v>52</v>
      </c>
      <c r="B60" s="186" t="s">
        <v>1127</v>
      </c>
      <c r="C60" s="193" t="s">
        <v>1128</v>
      </c>
      <c r="D60" s="187" t="s">
        <v>982</v>
      </c>
      <c r="E60" s="188">
        <v>18</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195</v>
      </c>
      <c r="T60" s="191" t="s">
        <v>196</v>
      </c>
      <c r="U60" s="160">
        <v>0</v>
      </c>
      <c r="V60" s="160">
        <f t="shared" si="13"/>
        <v>0</v>
      </c>
      <c r="W60" s="160"/>
      <c r="X60" s="160" t="s">
        <v>230</v>
      </c>
      <c r="Y60" s="160" t="s">
        <v>198</v>
      </c>
      <c r="Z60" s="149"/>
      <c r="AA60" s="149"/>
      <c r="AB60" s="149"/>
      <c r="AC60" s="149"/>
      <c r="AD60" s="149"/>
      <c r="AE60" s="149"/>
      <c r="AF60" s="149"/>
      <c r="AG60" s="149" t="s">
        <v>231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5">
        <v>53</v>
      </c>
      <c r="B61" s="186" t="s">
        <v>1129</v>
      </c>
      <c r="C61" s="193" t="s">
        <v>1130</v>
      </c>
      <c r="D61" s="187" t="s">
        <v>982</v>
      </c>
      <c r="E61" s="188">
        <v>2</v>
      </c>
      <c r="F61" s="189"/>
      <c r="G61" s="190">
        <f t="shared" si="7"/>
        <v>0</v>
      </c>
      <c r="H61" s="189"/>
      <c r="I61" s="190">
        <f t="shared" si="8"/>
        <v>0</v>
      </c>
      <c r="J61" s="189"/>
      <c r="K61" s="190">
        <f t="shared" si="9"/>
        <v>0</v>
      </c>
      <c r="L61" s="190">
        <v>21</v>
      </c>
      <c r="M61" s="190">
        <f t="shared" si="10"/>
        <v>0</v>
      </c>
      <c r="N61" s="188">
        <v>0</v>
      </c>
      <c r="O61" s="188">
        <f t="shared" si="11"/>
        <v>0</v>
      </c>
      <c r="P61" s="188">
        <v>0</v>
      </c>
      <c r="Q61" s="188">
        <f t="shared" si="12"/>
        <v>0</v>
      </c>
      <c r="R61" s="190"/>
      <c r="S61" s="190" t="s">
        <v>195</v>
      </c>
      <c r="T61" s="191" t="s">
        <v>196</v>
      </c>
      <c r="U61" s="160">
        <v>0</v>
      </c>
      <c r="V61" s="160">
        <f t="shared" si="13"/>
        <v>0</v>
      </c>
      <c r="W61" s="160"/>
      <c r="X61" s="160" t="s">
        <v>230</v>
      </c>
      <c r="Y61" s="160" t="s">
        <v>198</v>
      </c>
      <c r="Z61" s="149"/>
      <c r="AA61" s="149"/>
      <c r="AB61" s="149"/>
      <c r="AC61" s="149"/>
      <c r="AD61" s="149"/>
      <c r="AE61" s="149"/>
      <c r="AF61" s="149"/>
      <c r="AG61" s="149" t="s">
        <v>231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85">
        <v>54</v>
      </c>
      <c r="B62" s="186" t="s">
        <v>1131</v>
      </c>
      <c r="C62" s="193" t="s">
        <v>1132</v>
      </c>
      <c r="D62" s="187" t="s">
        <v>982</v>
      </c>
      <c r="E62" s="188">
        <v>2</v>
      </c>
      <c r="F62" s="189"/>
      <c r="G62" s="190">
        <f t="shared" si="7"/>
        <v>0</v>
      </c>
      <c r="H62" s="189"/>
      <c r="I62" s="190">
        <f t="shared" si="8"/>
        <v>0</v>
      </c>
      <c r="J62" s="189"/>
      <c r="K62" s="190">
        <f t="shared" si="9"/>
        <v>0</v>
      </c>
      <c r="L62" s="190">
        <v>21</v>
      </c>
      <c r="M62" s="190">
        <f t="shared" si="10"/>
        <v>0</v>
      </c>
      <c r="N62" s="188">
        <v>0</v>
      </c>
      <c r="O62" s="188">
        <f t="shared" si="11"/>
        <v>0</v>
      </c>
      <c r="P62" s="188">
        <v>0</v>
      </c>
      <c r="Q62" s="188">
        <f t="shared" si="12"/>
        <v>0</v>
      </c>
      <c r="R62" s="190"/>
      <c r="S62" s="190" t="s">
        <v>195</v>
      </c>
      <c r="T62" s="191" t="s">
        <v>196</v>
      </c>
      <c r="U62" s="160">
        <v>0</v>
      </c>
      <c r="V62" s="160">
        <f t="shared" si="13"/>
        <v>0</v>
      </c>
      <c r="W62" s="160"/>
      <c r="X62" s="160" t="s">
        <v>230</v>
      </c>
      <c r="Y62" s="160" t="s">
        <v>198</v>
      </c>
      <c r="Z62" s="149"/>
      <c r="AA62" s="149"/>
      <c r="AB62" s="149"/>
      <c r="AC62" s="149"/>
      <c r="AD62" s="149"/>
      <c r="AE62" s="149"/>
      <c r="AF62" s="149"/>
      <c r="AG62" s="149" t="s">
        <v>231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5">
        <v>55</v>
      </c>
      <c r="B63" s="186" t="s">
        <v>1133</v>
      </c>
      <c r="C63" s="193" t="s">
        <v>1134</v>
      </c>
      <c r="D63" s="187" t="s">
        <v>982</v>
      </c>
      <c r="E63" s="188">
        <v>2</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195</v>
      </c>
      <c r="T63" s="191" t="s">
        <v>196</v>
      </c>
      <c r="U63" s="160">
        <v>0</v>
      </c>
      <c r="V63" s="160">
        <f t="shared" si="13"/>
        <v>0</v>
      </c>
      <c r="W63" s="160"/>
      <c r="X63" s="160" t="s">
        <v>230</v>
      </c>
      <c r="Y63" s="160" t="s">
        <v>198</v>
      </c>
      <c r="Z63" s="149"/>
      <c r="AA63" s="149"/>
      <c r="AB63" s="149"/>
      <c r="AC63" s="149"/>
      <c r="AD63" s="149"/>
      <c r="AE63" s="149"/>
      <c r="AF63" s="149"/>
      <c r="AG63" s="149" t="s">
        <v>231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85">
        <v>56</v>
      </c>
      <c r="B64" s="186" t="s">
        <v>1135</v>
      </c>
      <c r="C64" s="193" t="s">
        <v>1136</v>
      </c>
      <c r="D64" s="187" t="s">
        <v>982</v>
      </c>
      <c r="E64" s="188">
        <v>11</v>
      </c>
      <c r="F64" s="189"/>
      <c r="G64" s="190">
        <f t="shared" si="7"/>
        <v>0</v>
      </c>
      <c r="H64" s="189"/>
      <c r="I64" s="190">
        <f t="shared" si="8"/>
        <v>0</v>
      </c>
      <c r="J64" s="189"/>
      <c r="K64" s="190">
        <f t="shared" si="9"/>
        <v>0</v>
      </c>
      <c r="L64" s="190">
        <v>21</v>
      </c>
      <c r="M64" s="190">
        <f t="shared" si="10"/>
        <v>0</v>
      </c>
      <c r="N64" s="188">
        <v>0</v>
      </c>
      <c r="O64" s="188">
        <f t="shared" si="11"/>
        <v>0</v>
      </c>
      <c r="P64" s="188">
        <v>0</v>
      </c>
      <c r="Q64" s="188">
        <f t="shared" si="12"/>
        <v>0</v>
      </c>
      <c r="R64" s="190"/>
      <c r="S64" s="190" t="s">
        <v>195</v>
      </c>
      <c r="T64" s="191" t="s">
        <v>196</v>
      </c>
      <c r="U64" s="160">
        <v>0</v>
      </c>
      <c r="V64" s="160">
        <f t="shared" si="13"/>
        <v>0</v>
      </c>
      <c r="W64" s="160"/>
      <c r="X64" s="160" t="s">
        <v>230</v>
      </c>
      <c r="Y64" s="160" t="s">
        <v>198</v>
      </c>
      <c r="Z64" s="149"/>
      <c r="AA64" s="149"/>
      <c r="AB64" s="149"/>
      <c r="AC64" s="149"/>
      <c r="AD64" s="149"/>
      <c r="AE64" s="149"/>
      <c r="AF64" s="149"/>
      <c r="AG64" s="149" t="s">
        <v>231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85">
        <v>57</v>
      </c>
      <c r="B65" s="186" t="s">
        <v>1137</v>
      </c>
      <c r="C65" s="193" t="s">
        <v>1138</v>
      </c>
      <c r="D65" s="187" t="s">
        <v>982</v>
      </c>
      <c r="E65" s="188">
        <v>2</v>
      </c>
      <c r="F65" s="189"/>
      <c r="G65" s="190">
        <f t="shared" si="7"/>
        <v>0</v>
      </c>
      <c r="H65" s="189"/>
      <c r="I65" s="190">
        <f t="shared" si="8"/>
        <v>0</v>
      </c>
      <c r="J65" s="189"/>
      <c r="K65" s="190">
        <f t="shared" si="9"/>
        <v>0</v>
      </c>
      <c r="L65" s="190">
        <v>21</v>
      </c>
      <c r="M65" s="190">
        <f t="shared" si="10"/>
        <v>0</v>
      </c>
      <c r="N65" s="188">
        <v>0</v>
      </c>
      <c r="O65" s="188">
        <f t="shared" si="11"/>
        <v>0</v>
      </c>
      <c r="P65" s="188">
        <v>0</v>
      </c>
      <c r="Q65" s="188">
        <f t="shared" si="12"/>
        <v>0</v>
      </c>
      <c r="R65" s="190"/>
      <c r="S65" s="190" t="s">
        <v>195</v>
      </c>
      <c r="T65" s="191" t="s">
        <v>196</v>
      </c>
      <c r="U65" s="160">
        <v>0</v>
      </c>
      <c r="V65" s="160">
        <f t="shared" si="13"/>
        <v>0</v>
      </c>
      <c r="W65" s="160"/>
      <c r="X65" s="160" t="s">
        <v>230</v>
      </c>
      <c r="Y65" s="160" t="s">
        <v>198</v>
      </c>
      <c r="Z65" s="149"/>
      <c r="AA65" s="149"/>
      <c r="AB65" s="149"/>
      <c r="AC65" s="149"/>
      <c r="AD65" s="149"/>
      <c r="AE65" s="149"/>
      <c r="AF65" s="149"/>
      <c r="AG65" s="149" t="s">
        <v>231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85">
        <v>58</v>
      </c>
      <c r="B66" s="186" t="s">
        <v>1139</v>
      </c>
      <c r="C66" s="193" t="s">
        <v>1140</v>
      </c>
      <c r="D66" s="187" t="s">
        <v>982</v>
      </c>
      <c r="E66" s="188">
        <v>6</v>
      </c>
      <c r="F66" s="189"/>
      <c r="G66" s="190">
        <f t="shared" si="7"/>
        <v>0</v>
      </c>
      <c r="H66" s="189"/>
      <c r="I66" s="190">
        <f t="shared" si="8"/>
        <v>0</v>
      </c>
      <c r="J66" s="189"/>
      <c r="K66" s="190">
        <f t="shared" si="9"/>
        <v>0</v>
      </c>
      <c r="L66" s="190">
        <v>21</v>
      </c>
      <c r="M66" s="190">
        <f t="shared" si="10"/>
        <v>0</v>
      </c>
      <c r="N66" s="188">
        <v>0</v>
      </c>
      <c r="O66" s="188">
        <f t="shared" si="11"/>
        <v>0</v>
      </c>
      <c r="P66" s="188">
        <v>0</v>
      </c>
      <c r="Q66" s="188">
        <f t="shared" si="12"/>
        <v>0</v>
      </c>
      <c r="R66" s="190"/>
      <c r="S66" s="190" t="s">
        <v>195</v>
      </c>
      <c r="T66" s="191" t="s">
        <v>196</v>
      </c>
      <c r="U66" s="160">
        <v>0</v>
      </c>
      <c r="V66" s="160">
        <f t="shared" si="13"/>
        <v>0</v>
      </c>
      <c r="W66" s="160"/>
      <c r="X66" s="160" t="s">
        <v>230</v>
      </c>
      <c r="Y66" s="160" t="s">
        <v>198</v>
      </c>
      <c r="Z66" s="149"/>
      <c r="AA66" s="149"/>
      <c r="AB66" s="149"/>
      <c r="AC66" s="149"/>
      <c r="AD66" s="149"/>
      <c r="AE66" s="149"/>
      <c r="AF66" s="149"/>
      <c r="AG66" s="149" t="s">
        <v>231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85">
        <v>59</v>
      </c>
      <c r="B67" s="186" t="s">
        <v>1141</v>
      </c>
      <c r="C67" s="193" t="s">
        <v>1142</v>
      </c>
      <c r="D67" s="187" t="s">
        <v>982</v>
      </c>
      <c r="E67" s="188">
        <v>6</v>
      </c>
      <c r="F67" s="189"/>
      <c r="G67" s="190">
        <f t="shared" si="7"/>
        <v>0</v>
      </c>
      <c r="H67" s="189"/>
      <c r="I67" s="190">
        <f t="shared" si="8"/>
        <v>0</v>
      </c>
      <c r="J67" s="189"/>
      <c r="K67" s="190">
        <f t="shared" si="9"/>
        <v>0</v>
      </c>
      <c r="L67" s="190">
        <v>21</v>
      </c>
      <c r="M67" s="190">
        <f t="shared" si="10"/>
        <v>0</v>
      </c>
      <c r="N67" s="188">
        <v>0</v>
      </c>
      <c r="O67" s="188">
        <f t="shared" si="11"/>
        <v>0</v>
      </c>
      <c r="P67" s="188">
        <v>0</v>
      </c>
      <c r="Q67" s="188">
        <f t="shared" si="12"/>
        <v>0</v>
      </c>
      <c r="R67" s="190"/>
      <c r="S67" s="190" t="s">
        <v>195</v>
      </c>
      <c r="T67" s="191" t="s">
        <v>196</v>
      </c>
      <c r="U67" s="160">
        <v>0</v>
      </c>
      <c r="V67" s="160">
        <f t="shared" si="13"/>
        <v>0</v>
      </c>
      <c r="W67" s="160"/>
      <c r="X67" s="160" t="s">
        <v>230</v>
      </c>
      <c r="Y67" s="160" t="s">
        <v>198</v>
      </c>
      <c r="Z67" s="149"/>
      <c r="AA67" s="149"/>
      <c r="AB67" s="149"/>
      <c r="AC67" s="149"/>
      <c r="AD67" s="149"/>
      <c r="AE67" s="149"/>
      <c r="AF67" s="149"/>
      <c r="AG67" s="149" t="s">
        <v>231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85">
        <v>60</v>
      </c>
      <c r="B68" s="186" t="s">
        <v>1141</v>
      </c>
      <c r="C68" s="193" t="s">
        <v>1142</v>
      </c>
      <c r="D68" s="187" t="s">
        <v>982</v>
      </c>
      <c r="E68" s="188">
        <v>2</v>
      </c>
      <c r="F68" s="189"/>
      <c r="G68" s="190">
        <f t="shared" si="7"/>
        <v>0</v>
      </c>
      <c r="H68" s="189"/>
      <c r="I68" s="190">
        <f t="shared" si="8"/>
        <v>0</v>
      </c>
      <c r="J68" s="189"/>
      <c r="K68" s="190">
        <f t="shared" si="9"/>
        <v>0</v>
      </c>
      <c r="L68" s="190">
        <v>21</v>
      </c>
      <c r="M68" s="190">
        <f t="shared" si="10"/>
        <v>0</v>
      </c>
      <c r="N68" s="188">
        <v>0</v>
      </c>
      <c r="O68" s="188">
        <f t="shared" si="11"/>
        <v>0</v>
      </c>
      <c r="P68" s="188">
        <v>0</v>
      </c>
      <c r="Q68" s="188">
        <f t="shared" si="12"/>
        <v>0</v>
      </c>
      <c r="R68" s="190"/>
      <c r="S68" s="190" t="s">
        <v>195</v>
      </c>
      <c r="T68" s="191" t="s">
        <v>196</v>
      </c>
      <c r="U68" s="160">
        <v>0</v>
      </c>
      <c r="V68" s="160">
        <f t="shared" si="13"/>
        <v>0</v>
      </c>
      <c r="W68" s="160"/>
      <c r="X68" s="160" t="s">
        <v>230</v>
      </c>
      <c r="Y68" s="160" t="s">
        <v>198</v>
      </c>
      <c r="Z68" s="149"/>
      <c r="AA68" s="149"/>
      <c r="AB68" s="149"/>
      <c r="AC68" s="149"/>
      <c r="AD68" s="149"/>
      <c r="AE68" s="149"/>
      <c r="AF68" s="149"/>
      <c r="AG68" s="149" t="s">
        <v>231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85">
        <v>61</v>
      </c>
      <c r="B69" s="186" t="s">
        <v>1143</v>
      </c>
      <c r="C69" s="193" t="s">
        <v>1144</v>
      </c>
      <c r="D69" s="187" t="s">
        <v>982</v>
      </c>
      <c r="E69" s="188">
        <v>3</v>
      </c>
      <c r="F69" s="189"/>
      <c r="G69" s="190">
        <f t="shared" si="7"/>
        <v>0</v>
      </c>
      <c r="H69" s="189"/>
      <c r="I69" s="190">
        <f t="shared" si="8"/>
        <v>0</v>
      </c>
      <c r="J69" s="189"/>
      <c r="K69" s="190">
        <f t="shared" si="9"/>
        <v>0</v>
      </c>
      <c r="L69" s="190">
        <v>21</v>
      </c>
      <c r="M69" s="190">
        <f t="shared" si="10"/>
        <v>0</v>
      </c>
      <c r="N69" s="188">
        <v>0</v>
      </c>
      <c r="O69" s="188">
        <f t="shared" si="11"/>
        <v>0</v>
      </c>
      <c r="P69" s="188">
        <v>0</v>
      </c>
      <c r="Q69" s="188">
        <f t="shared" si="12"/>
        <v>0</v>
      </c>
      <c r="R69" s="190"/>
      <c r="S69" s="190" t="s">
        <v>195</v>
      </c>
      <c r="T69" s="191" t="s">
        <v>196</v>
      </c>
      <c r="U69" s="160">
        <v>0</v>
      </c>
      <c r="V69" s="160">
        <f t="shared" si="13"/>
        <v>0</v>
      </c>
      <c r="W69" s="160"/>
      <c r="X69" s="160" t="s">
        <v>230</v>
      </c>
      <c r="Y69" s="160" t="s">
        <v>198</v>
      </c>
      <c r="Z69" s="149"/>
      <c r="AA69" s="149"/>
      <c r="AB69" s="149"/>
      <c r="AC69" s="149"/>
      <c r="AD69" s="149"/>
      <c r="AE69" s="149"/>
      <c r="AF69" s="149"/>
      <c r="AG69" s="149" t="s">
        <v>231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85">
        <v>62</v>
      </c>
      <c r="B70" s="186" t="s">
        <v>1145</v>
      </c>
      <c r="C70" s="193" t="s">
        <v>1146</v>
      </c>
      <c r="D70" s="187" t="s">
        <v>982</v>
      </c>
      <c r="E70" s="188">
        <v>9</v>
      </c>
      <c r="F70" s="189"/>
      <c r="G70" s="190">
        <f t="shared" si="7"/>
        <v>0</v>
      </c>
      <c r="H70" s="189"/>
      <c r="I70" s="190">
        <f t="shared" si="8"/>
        <v>0</v>
      </c>
      <c r="J70" s="189"/>
      <c r="K70" s="190">
        <f t="shared" si="9"/>
        <v>0</v>
      </c>
      <c r="L70" s="190">
        <v>21</v>
      </c>
      <c r="M70" s="190">
        <f t="shared" si="10"/>
        <v>0</v>
      </c>
      <c r="N70" s="188">
        <v>0</v>
      </c>
      <c r="O70" s="188">
        <f t="shared" si="11"/>
        <v>0</v>
      </c>
      <c r="P70" s="188">
        <v>0</v>
      </c>
      <c r="Q70" s="188">
        <f t="shared" si="12"/>
        <v>0</v>
      </c>
      <c r="R70" s="190"/>
      <c r="S70" s="190" t="s">
        <v>195</v>
      </c>
      <c r="T70" s="191" t="s">
        <v>196</v>
      </c>
      <c r="U70" s="160">
        <v>0</v>
      </c>
      <c r="V70" s="160">
        <f t="shared" si="13"/>
        <v>0</v>
      </c>
      <c r="W70" s="160"/>
      <c r="X70" s="160" t="s">
        <v>230</v>
      </c>
      <c r="Y70" s="160" t="s">
        <v>198</v>
      </c>
      <c r="Z70" s="149"/>
      <c r="AA70" s="149"/>
      <c r="AB70" s="149"/>
      <c r="AC70" s="149"/>
      <c r="AD70" s="149"/>
      <c r="AE70" s="149"/>
      <c r="AF70" s="149"/>
      <c r="AG70" s="149" t="s">
        <v>231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5">
        <v>63</v>
      </c>
      <c r="B71" s="186" t="s">
        <v>1147</v>
      </c>
      <c r="C71" s="193" t="s">
        <v>1148</v>
      </c>
      <c r="D71" s="187" t="s">
        <v>982</v>
      </c>
      <c r="E71" s="188">
        <v>18</v>
      </c>
      <c r="F71" s="189"/>
      <c r="G71" s="190">
        <f t="shared" si="7"/>
        <v>0</v>
      </c>
      <c r="H71" s="189"/>
      <c r="I71" s="190">
        <f t="shared" si="8"/>
        <v>0</v>
      </c>
      <c r="J71" s="189"/>
      <c r="K71" s="190">
        <f t="shared" si="9"/>
        <v>0</v>
      </c>
      <c r="L71" s="190">
        <v>21</v>
      </c>
      <c r="M71" s="190">
        <f t="shared" si="10"/>
        <v>0</v>
      </c>
      <c r="N71" s="188">
        <v>0</v>
      </c>
      <c r="O71" s="188">
        <f t="shared" si="11"/>
        <v>0</v>
      </c>
      <c r="P71" s="188">
        <v>0</v>
      </c>
      <c r="Q71" s="188">
        <f t="shared" si="12"/>
        <v>0</v>
      </c>
      <c r="R71" s="190"/>
      <c r="S71" s="190" t="s">
        <v>195</v>
      </c>
      <c r="T71" s="191" t="s">
        <v>196</v>
      </c>
      <c r="U71" s="160">
        <v>0</v>
      </c>
      <c r="V71" s="160">
        <f t="shared" si="13"/>
        <v>0</v>
      </c>
      <c r="W71" s="160"/>
      <c r="X71" s="160" t="s">
        <v>230</v>
      </c>
      <c r="Y71" s="160" t="s">
        <v>198</v>
      </c>
      <c r="Z71" s="149"/>
      <c r="AA71" s="149"/>
      <c r="AB71" s="149"/>
      <c r="AC71" s="149"/>
      <c r="AD71" s="149"/>
      <c r="AE71" s="149"/>
      <c r="AF71" s="149"/>
      <c r="AG71" s="149" t="s">
        <v>231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85">
        <v>64</v>
      </c>
      <c r="B72" s="186" t="s">
        <v>1149</v>
      </c>
      <c r="C72" s="193" t="s">
        <v>1150</v>
      </c>
      <c r="D72" s="187" t="s">
        <v>982</v>
      </c>
      <c r="E72" s="188">
        <v>2</v>
      </c>
      <c r="F72" s="189"/>
      <c r="G72" s="190">
        <f t="shared" si="7"/>
        <v>0</v>
      </c>
      <c r="H72" s="189"/>
      <c r="I72" s="190">
        <f t="shared" si="8"/>
        <v>0</v>
      </c>
      <c r="J72" s="189"/>
      <c r="K72" s="190">
        <f t="shared" si="9"/>
        <v>0</v>
      </c>
      <c r="L72" s="190">
        <v>21</v>
      </c>
      <c r="M72" s="190">
        <f t="shared" si="10"/>
        <v>0</v>
      </c>
      <c r="N72" s="188">
        <v>0</v>
      </c>
      <c r="O72" s="188">
        <f t="shared" si="11"/>
        <v>0</v>
      </c>
      <c r="P72" s="188">
        <v>0</v>
      </c>
      <c r="Q72" s="188">
        <f t="shared" si="12"/>
        <v>0</v>
      </c>
      <c r="R72" s="190"/>
      <c r="S72" s="190" t="s">
        <v>195</v>
      </c>
      <c r="T72" s="191" t="s">
        <v>196</v>
      </c>
      <c r="U72" s="160">
        <v>0</v>
      </c>
      <c r="V72" s="160">
        <f t="shared" si="13"/>
        <v>0</v>
      </c>
      <c r="W72" s="160"/>
      <c r="X72" s="160" t="s">
        <v>230</v>
      </c>
      <c r="Y72" s="160" t="s">
        <v>198</v>
      </c>
      <c r="Z72" s="149"/>
      <c r="AA72" s="149"/>
      <c r="AB72" s="149"/>
      <c r="AC72" s="149"/>
      <c r="AD72" s="149"/>
      <c r="AE72" s="149"/>
      <c r="AF72" s="149"/>
      <c r="AG72" s="149" t="s">
        <v>231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85">
        <v>65</v>
      </c>
      <c r="B73" s="186" t="s">
        <v>1149</v>
      </c>
      <c r="C73" s="193" t="s">
        <v>1150</v>
      </c>
      <c r="D73" s="187" t="s">
        <v>982</v>
      </c>
      <c r="E73" s="188">
        <v>8</v>
      </c>
      <c r="F73" s="189"/>
      <c r="G73" s="190">
        <f t="shared" ref="G73:G77" si="14">ROUND(E73*F73,2)</f>
        <v>0</v>
      </c>
      <c r="H73" s="189"/>
      <c r="I73" s="190">
        <f t="shared" ref="I73:I77" si="15">ROUND(E73*H73,2)</f>
        <v>0</v>
      </c>
      <c r="J73" s="189"/>
      <c r="K73" s="190">
        <f t="shared" ref="K73:K77" si="16">ROUND(E73*J73,2)</f>
        <v>0</v>
      </c>
      <c r="L73" s="190">
        <v>21</v>
      </c>
      <c r="M73" s="190">
        <f t="shared" ref="M73:M77" si="17">G73*(1+L73/100)</f>
        <v>0</v>
      </c>
      <c r="N73" s="188">
        <v>0</v>
      </c>
      <c r="O73" s="188">
        <f t="shared" ref="O73:O77" si="18">ROUND(E73*N73,2)</f>
        <v>0</v>
      </c>
      <c r="P73" s="188">
        <v>0</v>
      </c>
      <c r="Q73" s="188">
        <f t="shared" ref="Q73:Q77" si="19">ROUND(E73*P73,2)</f>
        <v>0</v>
      </c>
      <c r="R73" s="190"/>
      <c r="S73" s="190" t="s">
        <v>195</v>
      </c>
      <c r="T73" s="191" t="s">
        <v>196</v>
      </c>
      <c r="U73" s="160">
        <v>0</v>
      </c>
      <c r="V73" s="160">
        <f t="shared" ref="V73:V77" si="20">ROUND(E73*U73,2)</f>
        <v>0</v>
      </c>
      <c r="W73" s="160"/>
      <c r="X73" s="160" t="s">
        <v>230</v>
      </c>
      <c r="Y73" s="160" t="s">
        <v>198</v>
      </c>
      <c r="Z73" s="149"/>
      <c r="AA73" s="149"/>
      <c r="AB73" s="149"/>
      <c r="AC73" s="149"/>
      <c r="AD73" s="149"/>
      <c r="AE73" s="149"/>
      <c r="AF73" s="149"/>
      <c r="AG73" s="149" t="s">
        <v>231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85">
        <v>66</v>
      </c>
      <c r="B74" s="186" t="s">
        <v>1151</v>
      </c>
      <c r="C74" s="193" t="s">
        <v>1152</v>
      </c>
      <c r="D74" s="187" t="s">
        <v>982</v>
      </c>
      <c r="E74" s="188">
        <v>17</v>
      </c>
      <c r="F74" s="189"/>
      <c r="G74" s="190">
        <f t="shared" si="14"/>
        <v>0</v>
      </c>
      <c r="H74" s="189"/>
      <c r="I74" s="190">
        <f t="shared" si="15"/>
        <v>0</v>
      </c>
      <c r="J74" s="189"/>
      <c r="K74" s="190">
        <f t="shared" si="16"/>
        <v>0</v>
      </c>
      <c r="L74" s="190">
        <v>21</v>
      </c>
      <c r="M74" s="190">
        <f t="shared" si="17"/>
        <v>0</v>
      </c>
      <c r="N74" s="188">
        <v>0</v>
      </c>
      <c r="O74" s="188">
        <f t="shared" si="18"/>
        <v>0</v>
      </c>
      <c r="P74" s="188">
        <v>0</v>
      </c>
      <c r="Q74" s="188">
        <f t="shared" si="19"/>
        <v>0</v>
      </c>
      <c r="R74" s="190"/>
      <c r="S74" s="190" t="s">
        <v>195</v>
      </c>
      <c r="T74" s="191" t="s">
        <v>196</v>
      </c>
      <c r="U74" s="160">
        <v>0</v>
      </c>
      <c r="V74" s="160">
        <f t="shared" si="20"/>
        <v>0</v>
      </c>
      <c r="W74" s="160"/>
      <c r="X74" s="160" t="s">
        <v>230</v>
      </c>
      <c r="Y74" s="160" t="s">
        <v>198</v>
      </c>
      <c r="Z74" s="149"/>
      <c r="AA74" s="149"/>
      <c r="AB74" s="149"/>
      <c r="AC74" s="149"/>
      <c r="AD74" s="149"/>
      <c r="AE74" s="149"/>
      <c r="AF74" s="149"/>
      <c r="AG74" s="149" t="s">
        <v>231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85">
        <v>67</v>
      </c>
      <c r="B75" s="186" t="s">
        <v>1153</v>
      </c>
      <c r="C75" s="193" t="s">
        <v>1154</v>
      </c>
      <c r="D75" s="187" t="s">
        <v>982</v>
      </c>
      <c r="E75" s="188">
        <v>1</v>
      </c>
      <c r="F75" s="189"/>
      <c r="G75" s="190">
        <f t="shared" si="14"/>
        <v>0</v>
      </c>
      <c r="H75" s="189"/>
      <c r="I75" s="190">
        <f t="shared" si="15"/>
        <v>0</v>
      </c>
      <c r="J75" s="189"/>
      <c r="K75" s="190">
        <f t="shared" si="16"/>
        <v>0</v>
      </c>
      <c r="L75" s="190">
        <v>21</v>
      </c>
      <c r="M75" s="190">
        <f t="shared" si="17"/>
        <v>0</v>
      </c>
      <c r="N75" s="188">
        <v>0</v>
      </c>
      <c r="O75" s="188">
        <f t="shared" si="18"/>
        <v>0</v>
      </c>
      <c r="P75" s="188">
        <v>0</v>
      </c>
      <c r="Q75" s="188">
        <f t="shared" si="19"/>
        <v>0</v>
      </c>
      <c r="R75" s="190"/>
      <c r="S75" s="190" t="s">
        <v>195</v>
      </c>
      <c r="T75" s="191" t="s">
        <v>196</v>
      </c>
      <c r="U75" s="160">
        <v>0</v>
      </c>
      <c r="V75" s="160">
        <f t="shared" si="20"/>
        <v>0</v>
      </c>
      <c r="W75" s="160"/>
      <c r="X75" s="160" t="s">
        <v>230</v>
      </c>
      <c r="Y75" s="160" t="s">
        <v>198</v>
      </c>
      <c r="Z75" s="149"/>
      <c r="AA75" s="149"/>
      <c r="AB75" s="149"/>
      <c r="AC75" s="149"/>
      <c r="AD75" s="149"/>
      <c r="AE75" s="149"/>
      <c r="AF75" s="149"/>
      <c r="AG75" s="149" t="s">
        <v>231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5">
        <v>68</v>
      </c>
      <c r="B76" s="186" t="s">
        <v>1155</v>
      </c>
      <c r="C76" s="193" t="s">
        <v>1156</v>
      </c>
      <c r="D76" s="187" t="s">
        <v>228</v>
      </c>
      <c r="E76" s="188">
        <v>80</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195</v>
      </c>
      <c r="T76" s="191" t="s">
        <v>196</v>
      </c>
      <c r="U76" s="160">
        <v>0</v>
      </c>
      <c r="V76" s="160">
        <f t="shared" si="20"/>
        <v>0</v>
      </c>
      <c r="W76" s="160"/>
      <c r="X76" s="160" t="s">
        <v>230</v>
      </c>
      <c r="Y76" s="160" t="s">
        <v>198</v>
      </c>
      <c r="Z76" s="149"/>
      <c r="AA76" s="149"/>
      <c r="AB76" s="149"/>
      <c r="AC76" s="149"/>
      <c r="AD76" s="149"/>
      <c r="AE76" s="149"/>
      <c r="AF76" s="149"/>
      <c r="AG76" s="149" t="s">
        <v>231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85">
        <v>69</v>
      </c>
      <c r="B77" s="186" t="s">
        <v>195</v>
      </c>
      <c r="C77" s="193" t="s">
        <v>1157</v>
      </c>
      <c r="D77" s="187" t="s">
        <v>982</v>
      </c>
      <c r="E77" s="188">
        <v>12</v>
      </c>
      <c r="F77" s="189"/>
      <c r="G77" s="190">
        <f t="shared" si="14"/>
        <v>0</v>
      </c>
      <c r="H77" s="189"/>
      <c r="I77" s="190">
        <f t="shared" si="15"/>
        <v>0</v>
      </c>
      <c r="J77" s="189"/>
      <c r="K77" s="190">
        <f t="shared" si="16"/>
        <v>0</v>
      </c>
      <c r="L77" s="190">
        <v>21</v>
      </c>
      <c r="M77" s="190">
        <f t="shared" si="17"/>
        <v>0</v>
      </c>
      <c r="N77" s="188">
        <v>0</v>
      </c>
      <c r="O77" s="188">
        <f t="shared" si="18"/>
        <v>0</v>
      </c>
      <c r="P77" s="188">
        <v>0</v>
      </c>
      <c r="Q77" s="188">
        <f t="shared" si="19"/>
        <v>0</v>
      </c>
      <c r="R77" s="190"/>
      <c r="S77" s="190" t="s">
        <v>195</v>
      </c>
      <c r="T77" s="191" t="s">
        <v>196</v>
      </c>
      <c r="U77" s="160">
        <v>0</v>
      </c>
      <c r="V77" s="160">
        <f t="shared" si="20"/>
        <v>0</v>
      </c>
      <c r="W77" s="160"/>
      <c r="X77" s="160" t="s">
        <v>230</v>
      </c>
      <c r="Y77" s="160" t="s">
        <v>198</v>
      </c>
      <c r="Z77" s="149"/>
      <c r="AA77" s="149"/>
      <c r="AB77" s="149"/>
      <c r="AC77" s="149"/>
      <c r="AD77" s="149"/>
      <c r="AE77" s="149"/>
      <c r="AF77" s="149"/>
      <c r="AG77" s="149" t="s">
        <v>231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x14ac:dyDescent="0.2">
      <c r="A78" s="163" t="s">
        <v>190</v>
      </c>
      <c r="B78" s="164" t="s">
        <v>144</v>
      </c>
      <c r="C78" s="178" t="s">
        <v>145</v>
      </c>
      <c r="D78" s="165"/>
      <c r="E78" s="166"/>
      <c r="F78" s="167"/>
      <c r="G78" s="167">
        <f>SUMIF(AG79:AG146,"&lt;&gt;NOR",G79:G146)</f>
        <v>0</v>
      </c>
      <c r="H78" s="167"/>
      <c r="I78" s="167">
        <f>SUM(I79:I146)</f>
        <v>0</v>
      </c>
      <c r="J78" s="167"/>
      <c r="K78" s="167">
        <f>SUM(K79:K146)</f>
        <v>0</v>
      </c>
      <c r="L78" s="167"/>
      <c r="M78" s="167">
        <f>SUM(M79:M146)</f>
        <v>0</v>
      </c>
      <c r="N78" s="166"/>
      <c r="O78" s="166">
        <f>SUM(O79:O146)</f>
        <v>0</v>
      </c>
      <c r="P78" s="166"/>
      <c r="Q78" s="166">
        <f>SUM(Q79:Q146)</f>
        <v>0</v>
      </c>
      <c r="R78" s="167"/>
      <c r="S78" s="167"/>
      <c r="T78" s="168"/>
      <c r="U78" s="162"/>
      <c r="V78" s="162">
        <f>SUM(V79:V146)</f>
        <v>0</v>
      </c>
      <c r="W78" s="162"/>
      <c r="X78" s="162"/>
      <c r="Y78" s="162"/>
      <c r="AG78" t="s">
        <v>191</v>
      </c>
    </row>
    <row r="79" spans="1:60" outlineLevel="1" x14ac:dyDescent="0.2">
      <c r="A79" s="185">
        <v>70</v>
      </c>
      <c r="B79" s="186" t="s">
        <v>1158</v>
      </c>
      <c r="C79" s="193" t="s">
        <v>1159</v>
      </c>
      <c r="D79" s="187" t="s">
        <v>228</v>
      </c>
      <c r="E79" s="188">
        <v>152</v>
      </c>
      <c r="F79" s="189"/>
      <c r="G79" s="190">
        <f t="shared" ref="G79:G102" si="21">ROUND(E79*F79,2)</f>
        <v>0</v>
      </c>
      <c r="H79" s="189"/>
      <c r="I79" s="190">
        <f t="shared" ref="I79:I102" si="22">ROUND(E79*H79,2)</f>
        <v>0</v>
      </c>
      <c r="J79" s="189"/>
      <c r="K79" s="190">
        <f t="shared" ref="K79:K102" si="23">ROUND(E79*J79,2)</f>
        <v>0</v>
      </c>
      <c r="L79" s="190">
        <v>21</v>
      </c>
      <c r="M79" s="190">
        <f t="shared" ref="M79:M102" si="24">G79*(1+L79/100)</f>
        <v>0</v>
      </c>
      <c r="N79" s="188">
        <v>0</v>
      </c>
      <c r="O79" s="188">
        <f t="shared" ref="O79:O102" si="25">ROUND(E79*N79,2)</f>
        <v>0</v>
      </c>
      <c r="P79" s="188">
        <v>0</v>
      </c>
      <c r="Q79" s="188">
        <f t="shared" ref="Q79:Q102" si="26">ROUND(E79*P79,2)</f>
        <v>0</v>
      </c>
      <c r="R79" s="190"/>
      <c r="S79" s="190" t="s">
        <v>195</v>
      </c>
      <c r="T79" s="191" t="s">
        <v>196</v>
      </c>
      <c r="U79" s="160">
        <v>0</v>
      </c>
      <c r="V79" s="160">
        <f t="shared" ref="V79:V102" si="27">ROUND(E79*U79,2)</f>
        <v>0</v>
      </c>
      <c r="W79" s="160"/>
      <c r="X79" s="160" t="s">
        <v>408</v>
      </c>
      <c r="Y79" s="160" t="s">
        <v>198</v>
      </c>
      <c r="Z79" s="149"/>
      <c r="AA79" s="149"/>
      <c r="AB79" s="149"/>
      <c r="AC79" s="149"/>
      <c r="AD79" s="149"/>
      <c r="AE79" s="149"/>
      <c r="AF79" s="149"/>
      <c r="AG79" s="149" t="s">
        <v>409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5">
        <v>71</v>
      </c>
      <c r="B80" s="186" t="s">
        <v>1160</v>
      </c>
      <c r="C80" s="193" t="s">
        <v>1161</v>
      </c>
      <c r="D80" s="187" t="s">
        <v>228</v>
      </c>
      <c r="E80" s="188">
        <v>285</v>
      </c>
      <c r="F80" s="189"/>
      <c r="G80" s="190">
        <f t="shared" si="21"/>
        <v>0</v>
      </c>
      <c r="H80" s="189"/>
      <c r="I80" s="190">
        <f t="shared" si="22"/>
        <v>0</v>
      </c>
      <c r="J80" s="189"/>
      <c r="K80" s="190">
        <f t="shared" si="23"/>
        <v>0</v>
      </c>
      <c r="L80" s="190">
        <v>21</v>
      </c>
      <c r="M80" s="190">
        <f t="shared" si="24"/>
        <v>0</v>
      </c>
      <c r="N80" s="188">
        <v>0</v>
      </c>
      <c r="O80" s="188">
        <f t="shared" si="25"/>
        <v>0</v>
      </c>
      <c r="P80" s="188">
        <v>0</v>
      </c>
      <c r="Q80" s="188">
        <f t="shared" si="26"/>
        <v>0</v>
      </c>
      <c r="R80" s="190"/>
      <c r="S80" s="190" t="s">
        <v>195</v>
      </c>
      <c r="T80" s="191" t="s">
        <v>196</v>
      </c>
      <c r="U80" s="160">
        <v>0</v>
      </c>
      <c r="V80" s="160">
        <f t="shared" si="27"/>
        <v>0</v>
      </c>
      <c r="W80" s="160"/>
      <c r="X80" s="160" t="s">
        <v>408</v>
      </c>
      <c r="Y80" s="160" t="s">
        <v>198</v>
      </c>
      <c r="Z80" s="149"/>
      <c r="AA80" s="149"/>
      <c r="AB80" s="149"/>
      <c r="AC80" s="149"/>
      <c r="AD80" s="149"/>
      <c r="AE80" s="149"/>
      <c r="AF80" s="149"/>
      <c r="AG80" s="149" t="s">
        <v>409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5">
        <v>72</v>
      </c>
      <c r="B81" s="186" t="s">
        <v>1162</v>
      </c>
      <c r="C81" s="193" t="s">
        <v>1163</v>
      </c>
      <c r="D81" s="187" t="s">
        <v>228</v>
      </c>
      <c r="E81" s="188">
        <v>48</v>
      </c>
      <c r="F81" s="189"/>
      <c r="G81" s="190">
        <f t="shared" si="21"/>
        <v>0</v>
      </c>
      <c r="H81" s="189"/>
      <c r="I81" s="190">
        <f t="shared" si="22"/>
        <v>0</v>
      </c>
      <c r="J81" s="189"/>
      <c r="K81" s="190">
        <f t="shared" si="23"/>
        <v>0</v>
      </c>
      <c r="L81" s="190">
        <v>21</v>
      </c>
      <c r="M81" s="190">
        <f t="shared" si="24"/>
        <v>0</v>
      </c>
      <c r="N81" s="188">
        <v>0</v>
      </c>
      <c r="O81" s="188">
        <f t="shared" si="25"/>
        <v>0</v>
      </c>
      <c r="P81" s="188">
        <v>0</v>
      </c>
      <c r="Q81" s="188">
        <f t="shared" si="26"/>
        <v>0</v>
      </c>
      <c r="R81" s="190"/>
      <c r="S81" s="190" t="s">
        <v>195</v>
      </c>
      <c r="T81" s="191" t="s">
        <v>196</v>
      </c>
      <c r="U81" s="160">
        <v>0</v>
      </c>
      <c r="V81" s="160">
        <f t="shared" si="27"/>
        <v>0</v>
      </c>
      <c r="W81" s="160"/>
      <c r="X81" s="160" t="s">
        <v>408</v>
      </c>
      <c r="Y81" s="160" t="s">
        <v>198</v>
      </c>
      <c r="Z81" s="149"/>
      <c r="AA81" s="149"/>
      <c r="AB81" s="149"/>
      <c r="AC81" s="149"/>
      <c r="AD81" s="149"/>
      <c r="AE81" s="149"/>
      <c r="AF81" s="149"/>
      <c r="AG81" s="149" t="s">
        <v>409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85">
        <v>73</v>
      </c>
      <c r="B82" s="186" t="s">
        <v>1164</v>
      </c>
      <c r="C82" s="193" t="s">
        <v>1165</v>
      </c>
      <c r="D82" s="187" t="s">
        <v>228</v>
      </c>
      <c r="E82" s="188">
        <v>115</v>
      </c>
      <c r="F82" s="189"/>
      <c r="G82" s="190">
        <f t="shared" si="21"/>
        <v>0</v>
      </c>
      <c r="H82" s="189"/>
      <c r="I82" s="190">
        <f t="shared" si="22"/>
        <v>0</v>
      </c>
      <c r="J82" s="189"/>
      <c r="K82" s="190">
        <f t="shared" si="23"/>
        <v>0</v>
      </c>
      <c r="L82" s="190">
        <v>21</v>
      </c>
      <c r="M82" s="190">
        <f t="shared" si="24"/>
        <v>0</v>
      </c>
      <c r="N82" s="188">
        <v>0</v>
      </c>
      <c r="O82" s="188">
        <f t="shared" si="25"/>
        <v>0</v>
      </c>
      <c r="P82" s="188">
        <v>0</v>
      </c>
      <c r="Q82" s="188">
        <f t="shared" si="26"/>
        <v>0</v>
      </c>
      <c r="R82" s="190"/>
      <c r="S82" s="190" t="s">
        <v>195</v>
      </c>
      <c r="T82" s="191" t="s">
        <v>196</v>
      </c>
      <c r="U82" s="160">
        <v>0</v>
      </c>
      <c r="V82" s="160">
        <f t="shared" si="27"/>
        <v>0</v>
      </c>
      <c r="W82" s="160"/>
      <c r="X82" s="160" t="s">
        <v>408</v>
      </c>
      <c r="Y82" s="160" t="s">
        <v>198</v>
      </c>
      <c r="Z82" s="149"/>
      <c r="AA82" s="149"/>
      <c r="AB82" s="149"/>
      <c r="AC82" s="149"/>
      <c r="AD82" s="149"/>
      <c r="AE82" s="149"/>
      <c r="AF82" s="149"/>
      <c r="AG82" s="149" t="s">
        <v>409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85">
        <v>74</v>
      </c>
      <c r="B83" s="186" t="s">
        <v>1166</v>
      </c>
      <c r="C83" s="193" t="s">
        <v>1167</v>
      </c>
      <c r="D83" s="187" t="s">
        <v>982</v>
      </c>
      <c r="E83" s="188">
        <v>61</v>
      </c>
      <c r="F83" s="189"/>
      <c r="G83" s="190">
        <f t="shared" si="21"/>
        <v>0</v>
      </c>
      <c r="H83" s="189"/>
      <c r="I83" s="190">
        <f t="shared" si="22"/>
        <v>0</v>
      </c>
      <c r="J83" s="189"/>
      <c r="K83" s="190">
        <f t="shared" si="23"/>
        <v>0</v>
      </c>
      <c r="L83" s="190">
        <v>21</v>
      </c>
      <c r="M83" s="190">
        <f t="shared" si="24"/>
        <v>0</v>
      </c>
      <c r="N83" s="188">
        <v>0</v>
      </c>
      <c r="O83" s="188">
        <f t="shared" si="25"/>
        <v>0</v>
      </c>
      <c r="P83" s="188">
        <v>0</v>
      </c>
      <c r="Q83" s="188">
        <f t="shared" si="26"/>
        <v>0</v>
      </c>
      <c r="R83" s="190"/>
      <c r="S83" s="190" t="s">
        <v>195</v>
      </c>
      <c r="T83" s="191" t="s">
        <v>196</v>
      </c>
      <c r="U83" s="160">
        <v>0</v>
      </c>
      <c r="V83" s="160">
        <f t="shared" si="27"/>
        <v>0</v>
      </c>
      <c r="W83" s="160"/>
      <c r="X83" s="160" t="s">
        <v>408</v>
      </c>
      <c r="Y83" s="160" t="s">
        <v>198</v>
      </c>
      <c r="Z83" s="149"/>
      <c r="AA83" s="149"/>
      <c r="AB83" s="149"/>
      <c r="AC83" s="149"/>
      <c r="AD83" s="149"/>
      <c r="AE83" s="149"/>
      <c r="AF83" s="149"/>
      <c r="AG83" s="149" t="s">
        <v>409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85">
        <v>75</v>
      </c>
      <c r="B84" s="186" t="s">
        <v>1168</v>
      </c>
      <c r="C84" s="193" t="s">
        <v>1169</v>
      </c>
      <c r="D84" s="187" t="s">
        <v>982</v>
      </c>
      <c r="E84" s="188">
        <v>20</v>
      </c>
      <c r="F84" s="189"/>
      <c r="G84" s="190">
        <f t="shared" si="21"/>
        <v>0</v>
      </c>
      <c r="H84" s="189"/>
      <c r="I84" s="190">
        <f t="shared" si="22"/>
        <v>0</v>
      </c>
      <c r="J84" s="189"/>
      <c r="K84" s="190">
        <f t="shared" si="23"/>
        <v>0</v>
      </c>
      <c r="L84" s="190">
        <v>21</v>
      </c>
      <c r="M84" s="190">
        <f t="shared" si="24"/>
        <v>0</v>
      </c>
      <c r="N84" s="188">
        <v>0</v>
      </c>
      <c r="O84" s="188">
        <f t="shared" si="25"/>
        <v>0</v>
      </c>
      <c r="P84" s="188">
        <v>0</v>
      </c>
      <c r="Q84" s="188">
        <f t="shared" si="26"/>
        <v>0</v>
      </c>
      <c r="R84" s="190"/>
      <c r="S84" s="190" t="s">
        <v>195</v>
      </c>
      <c r="T84" s="191" t="s">
        <v>196</v>
      </c>
      <c r="U84" s="160">
        <v>0</v>
      </c>
      <c r="V84" s="160">
        <f t="shared" si="27"/>
        <v>0</v>
      </c>
      <c r="W84" s="160"/>
      <c r="X84" s="160" t="s">
        <v>408</v>
      </c>
      <c r="Y84" s="160" t="s">
        <v>198</v>
      </c>
      <c r="Z84" s="149"/>
      <c r="AA84" s="149"/>
      <c r="AB84" s="149"/>
      <c r="AC84" s="149"/>
      <c r="AD84" s="149"/>
      <c r="AE84" s="149"/>
      <c r="AF84" s="149"/>
      <c r="AG84" s="149" t="s">
        <v>409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85">
        <v>76</v>
      </c>
      <c r="B85" s="186" t="s">
        <v>1170</v>
      </c>
      <c r="C85" s="193" t="s">
        <v>1171</v>
      </c>
      <c r="D85" s="187" t="s">
        <v>982</v>
      </c>
      <c r="E85" s="188">
        <v>2</v>
      </c>
      <c r="F85" s="189"/>
      <c r="G85" s="190">
        <f t="shared" si="21"/>
        <v>0</v>
      </c>
      <c r="H85" s="189"/>
      <c r="I85" s="190">
        <f t="shared" si="22"/>
        <v>0</v>
      </c>
      <c r="J85" s="189"/>
      <c r="K85" s="190">
        <f t="shared" si="23"/>
        <v>0</v>
      </c>
      <c r="L85" s="190">
        <v>21</v>
      </c>
      <c r="M85" s="190">
        <f t="shared" si="24"/>
        <v>0</v>
      </c>
      <c r="N85" s="188">
        <v>0</v>
      </c>
      <c r="O85" s="188">
        <f t="shared" si="25"/>
        <v>0</v>
      </c>
      <c r="P85" s="188">
        <v>0</v>
      </c>
      <c r="Q85" s="188">
        <f t="shared" si="26"/>
        <v>0</v>
      </c>
      <c r="R85" s="190"/>
      <c r="S85" s="190" t="s">
        <v>195</v>
      </c>
      <c r="T85" s="191" t="s">
        <v>196</v>
      </c>
      <c r="U85" s="160">
        <v>0</v>
      </c>
      <c r="V85" s="160">
        <f t="shared" si="27"/>
        <v>0</v>
      </c>
      <c r="W85" s="160"/>
      <c r="X85" s="160" t="s">
        <v>408</v>
      </c>
      <c r="Y85" s="160" t="s">
        <v>198</v>
      </c>
      <c r="Z85" s="149"/>
      <c r="AA85" s="149"/>
      <c r="AB85" s="149"/>
      <c r="AC85" s="149"/>
      <c r="AD85" s="149"/>
      <c r="AE85" s="149"/>
      <c r="AF85" s="149"/>
      <c r="AG85" s="149" t="s">
        <v>409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85">
        <v>77</v>
      </c>
      <c r="B86" s="186" t="s">
        <v>1172</v>
      </c>
      <c r="C86" s="193" t="s">
        <v>1173</v>
      </c>
      <c r="D86" s="187" t="s">
        <v>982</v>
      </c>
      <c r="E86" s="188">
        <v>45</v>
      </c>
      <c r="F86" s="189"/>
      <c r="G86" s="190">
        <f t="shared" si="21"/>
        <v>0</v>
      </c>
      <c r="H86" s="189"/>
      <c r="I86" s="190">
        <f t="shared" si="22"/>
        <v>0</v>
      </c>
      <c r="J86" s="189"/>
      <c r="K86" s="190">
        <f t="shared" si="23"/>
        <v>0</v>
      </c>
      <c r="L86" s="190">
        <v>21</v>
      </c>
      <c r="M86" s="190">
        <f t="shared" si="24"/>
        <v>0</v>
      </c>
      <c r="N86" s="188">
        <v>0</v>
      </c>
      <c r="O86" s="188">
        <f t="shared" si="25"/>
        <v>0</v>
      </c>
      <c r="P86" s="188">
        <v>0</v>
      </c>
      <c r="Q86" s="188">
        <f t="shared" si="26"/>
        <v>0</v>
      </c>
      <c r="R86" s="190"/>
      <c r="S86" s="190" t="s">
        <v>195</v>
      </c>
      <c r="T86" s="191" t="s">
        <v>196</v>
      </c>
      <c r="U86" s="160">
        <v>0</v>
      </c>
      <c r="V86" s="160">
        <f t="shared" si="27"/>
        <v>0</v>
      </c>
      <c r="W86" s="160"/>
      <c r="X86" s="160" t="s">
        <v>408</v>
      </c>
      <c r="Y86" s="160" t="s">
        <v>198</v>
      </c>
      <c r="Z86" s="149"/>
      <c r="AA86" s="149"/>
      <c r="AB86" s="149"/>
      <c r="AC86" s="149"/>
      <c r="AD86" s="149"/>
      <c r="AE86" s="149"/>
      <c r="AF86" s="149"/>
      <c r="AG86" s="149" t="s">
        <v>409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5">
        <v>78</v>
      </c>
      <c r="B87" s="186" t="s">
        <v>1174</v>
      </c>
      <c r="C87" s="193" t="s">
        <v>1175</v>
      </c>
      <c r="D87" s="187" t="s">
        <v>982</v>
      </c>
      <c r="E87" s="188">
        <v>18</v>
      </c>
      <c r="F87" s="189"/>
      <c r="G87" s="190">
        <f t="shared" si="21"/>
        <v>0</v>
      </c>
      <c r="H87" s="189"/>
      <c r="I87" s="190">
        <f t="shared" si="22"/>
        <v>0</v>
      </c>
      <c r="J87" s="189"/>
      <c r="K87" s="190">
        <f t="shared" si="23"/>
        <v>0</v>
      </c>
      <c r="L87" s="190">
        <v>21</v>
      </c>
      <c r="M87" s="190">
        <f t="shared" si="24"/>
        <v>0</v>
      </c>
      <c r="N87" s="188">
        <v>0</v>
      </c>
      <c r="O87" s="188">
        <f t="shared" si="25"/>
        <v>0</v>
      </c>
      <c r="P87" s="188">
        <v>0</v>
      </c>
      <c r="Q87" s="188">
        <f t="shared" si="26"/>
        <v>0</v>
      </c>
      <c r="R87" s="190"/>
      <c r="S87" s="190" t="s">
        <v>195</v>
      </c>
      <c r="T87" s="191" t="s">
        <v>196</v>
      </c>
      <c r="U87" s="160">
        <v>0</v>
      </c>
      <c r="V87" s="160">
        <f t="shared" si="27"/>
        <v>0</v>
      </c>
      <c r="W87" s="160"/>
      <c r="X87" s="160" t="s">
        <v>408</v>
      </c>
      <c r="Y87" s="160" t="s">
        <v>198</v>
      </c>
      <c r="Z87" s="149"/>
      <c r="AA87" s="149"/>
      <c r="AB87" s="149"/>
      <c r="AC87" s="149"/>
      <c r="AD87" s="149"/>
      <c r="AE87" s="149"/>
      <c r="AF87" s="149"/>
      <c r="AG87" s="149" t="s">
        <v>409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33.75" outlineLevel="1" x14ac:dyDescent="0.2">
      <c r="A88" s="185">
        <v>79</v>
      </c>
      <c r="B88" s="186" t="s">
        <v>1176</v>
      </c>
      <c r="C88" s="193" t="s">
        <v>1177</v>
      </c>
      <c r="D88" s="187" t="s">
        <v>982</v>
      </c>
      <c r="E88" s="188">
        <v>31</v>
      </c>
      <c r="F88" s="189"/>
      <c r="G88" s="190">
        <f t="shared" si="21"/>
        <v>0</v>
      </c>
      <c r="H88" s="189"/>
      <c r="I88" s="190">
        <f t="shared" si="22"/>
        <v>0</v>
      </c>
      <c r="J88" s="189"/>
      <c r="K88" s="190">
        <f t="shared" si="23"/>
        <v>0</v>
      </c>
      <c r="L88" s="190">
        <v>21</v>
      </c>
      <c r="M88" s="190">
        <f t="shared" si="24"/>
        <v>0</v>
      </c>
      <c r="N88" s="188">
        <v>0</v>
      </c>
      <c r="O88" s="188">
        <f t="shared" si="25"/>
        <v>0</v>
      </c>
      <c r="P88" s="188">
        <v>0</v>
      </c>
      <c r="Q88" s="188">
        <f t="shared" si="26"/>
        <v>0</v>
      </c>
      <c r="R88" s="190"/>
      <c r="S88" s="190" t="s">
        <v>195</v>
      </c>
      <c r="T88" s="191" t="s">
        <v>196</v>
      </c>
      <c r="U88" s="160">
        <v>0</v>
      </c>
      <c r="V88" s="160">
        <f t="shared" si="27"/>
        <v>0</v>
      </c>
      <c r="W88" s="160"/>
      <c r="X88" s="160" t="s">
        <v>408</v>
      </c>
      <c r="Y88" s="160" t="s">
        <v>198</v>
      </c>
      <c r="Z88" s="149"/>
      <c r="AA88" s="149"/>
      <c r="AB88" s="149"/>
      <c r="AC88" s="149"/>
      <c r="AD88" s="149"/>
      <c r="AE88" s="149"/>
      <c r="AF88" s="149"/>
      <c r="AG88" s="149" t="s">
        <v>409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85">
        <v>80</v>
      </c>
      <c r="B89" s="186" t="s">
        <v>993</v>
      </c>
      <c r="C89" s="193" t="s">
        <v>1178</v>
      </c>
      <c r="D89" s="187" t="s">
        <v>982</v>
      </c>
      <c r="E89" s="188">
        <v>55</v>
      </c>
      <c r="F89" s="189"/>
      <c r="G89" s="190">
        <f t="shared" si="21"/>
        <v>0</v>
      </c>
      <c r="H89" s="189"/>
      <c r="I89" s="190">
        <f t="shared" si="22"/>
        <v>0</v>
      </c>
      <c r="J89" s="189"/>
      <c r="K89" s="190">
        <f t="shared" si="23"/>
        <v>0</v>
      </c>
      <c r="L89" s="190">
        <v>21</v>
      </c>
      <c r="M89" s="190">
        <f t="shared" si="24"/>
        <v>0</v>
      </c>
      <c r="N89" s="188">
        <v>0</v>
      </c>
      <c r="O89" s="188">
        <f t="shared" si="25"/>
        <v>0</v>
      </c>
      <c r="P89" s="188">
        <v>0</v>
      </c>
      <c r="Q89" s="188">
        <f t="shared" si="26"/>
        <v>0</v>
      </c>
      <c r="R89" s="190"/>
      <c r="S89" s="190" t="s">
        <v>195</v>
      </c>
      <c r="T89" s="191" t="s">
        <v>196</v>
      </c>
      <c r="U89" s="160">
        <v>0</v>
      </c>
      <c r="V89" s="160">
        <f t="shared" si="27"/>
        <v>0</v>
      </c>
      <c r="W89" s="160"/>
      <c r="X89" s="160" t="s">
        <v>408</v>
      </c>
      <c r="Y89" s="160" t="s">
        <v>198</v>
      </c>
      <c r="Z89" s="149"/>
      <c r="AA89" s="149"/>
      <c r="AB89" s="149"/>
      <c r="AC89" s="149"/>
      <c r="AD89" s="149"/>
      <c r="AE89" s="149"/>
      <c r="AF89" s="149"/>
      <c r="AG89" s="149" t="s">
        <v>409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33.75" outlineLevel="1" x14ac:dyDescent="0.2">
      <c r="A90" s="185">
        <v>81</v>
      </c>
      <c r="B90" s="186" t="s">
        <v>1179</v>
      </c>
      <c r="C90" s="193" t="s">
        <v>1180</v>
      </c>
      <c r="D90" s="187" t="s">
        <v>982</v>
      </c>
      <c r="E90" s="188">
        <v>24</v>
      </c>
      <c r="F90" s="189"/>
      <c r="G90" s="190">
        <f t="shared" si="21"/>
        <v>0</v>
      </c>
      <c r="H90" s="189"/>
      <c r="I90" s="190">
        <f t="shared" si="22"/>
        <v>0</v>
      </c>
      <c r="J90" s="189"/>
      <c r="K90" s="190">
        <f t="shared" si="23"/>
        <v>0</v>
      </c>
      <c r="L90" s="190">
        <v>21</v>
      </c>
      <c r="M90" s="190">
        <f t="shared" si="24"/>
        <v>0</v>
      </c>
      <c r="N90" s="188">
        <v>0</v>
      </c>
      <c r="O90" s="188">
        <f t="shared" si="25"/>
        <v>0</v>
      </c>
      <c r="P90" s="188">
        <v>0</v>
      </c>
      <c r="Q90" s="188">
        <f t="shared" si="26"/>
        <v>0</v>
      </c>
      <c r="R90" s="190"/>
      <c r="S90" s="190" t="s">
        <v>195</v>
      </c>
      <c r="T90" s="191" t="s">
        <v>196</v>
      </c>
      <c r="U90" s="160">
        <v>0</v>
      </c>
      <c r="V90" s="160">
        <f t="shared" si="27"/>
        <v>0</v>
      </c>
      <c r="W90" s="160"/>
      <c r="X90" s="160" t="s">
        <v>408</v>
      </c>
      <c r="Y90" s="160" t="s">
        <v>198</v>
      </c>
      <c r="Z90" s="149"/>
      <c r="AA90" s="149"/>
      <c r="AB90" s="149"/>
      <c r="AC90" s="149"/>
      <c r="AD90" s="149"/>
      <c r="AE90" s="149"/>
      <c r="AF90" s="149"/>
      <c r="AG90" s="149" t="s">
        <v>409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33.75" outlineLevel="1" x14ac:dyDescent="0.2">
      <c r="A91" s="185">
        <v>82</v>
      </c>
      <c r="B91" s="186" t="s">
        <v>1181</v>
      </c>
      <c r="C91" s="193" t="s">
        <v>1182</v>
      </c>
      <c r="D91" s="187" t="s">
        <v>982</v>
      </c>
      <c r="E91" s="188">
        <v>12</v>
      </c>
      <c r="F91" s="189"/>
      <c r="G91" s="190">
        <f t="shared" si="21"/>
        <v>0</v>
      </c>
      <c r="H91" s="189"/>
      <c r="I91" s="190">
        <f t="shared" si="22"/>
        <v>0</v>
      </c>
      <c r="J91" s="189"/>
      <c r="K91" s="190">
        <f t="shared" si="23"/>
        <v>0</v>
      </c>
      <c r="L91" s="190">
        <v>21</v>
      </c>
      <c r="M91" s="190">
        <f t="shared" si="24"/>
        <v>0</v>
      </c>
      <c r="N91" s="188">
        <v>0</v>
      </c>
      <c r="O91" s="188">
        <f t="shared" si="25"/>
        <v>0</v>
      </c>
      <c r="P91" s="188">
        <v>0</v>
      </c>
      <c r="Q91" s="188">
        <f t="shared" si="26"/>
        <v>0</v>
      </c>
      <c r="R91" s="190"/>
      <c r="S91" s="190" t="s">
        <v>195</v>
      </c>
      <c r="T91" s="191" t="s">
        <v>196</v>
      </c>
      <c r="U91" s="160">
        <v>0</v>
      </c>
      <c r="V91" s="160">
        <f t="shared" si="27"/>
        <v>0</v>
      </c>
      <c r="W91" s="160"/>
      <c r="X91" s="160" t="s">
        <v>408</v>
      </c>
      <c r="Y91" s="160" t="s">
        <v>198</v>
      </c>
      <c r="Z91" s="149"/>
      <c r="AA91" s="149"/>
      <c r="AB91" s="149"/>
      <c r="AC91" s="149"/>
      <c r="AD91" s="149"/>
      <c r="AE91" s="149"/>
      <c r="AF91" s="149"/>
      <c r="AG91" s="149" t="s">
        <v>409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85">
        <v>83</v>
      </c>
      <c r="B92" s="186" t="s">
        <v>1183</v>
      </c>
      <c r="C92" s="193" t="s">
        <v>1184</v>
      </c>
      <c r="D92" s="187" t="s">
        <v>228</v>
      </c>
      <c r="E92" s="188">
        <v>592</v>
      </c>
      <c r="F92" s="189"/>
      <c r="G92" s="190">
        <f t="shared" si="21"/>
        <v>0</v>
      </c>
      <c r="H92" s="189"/>
      <c r="I92" s="190">
        <f t="shared" si="22"/>
        <v>0</v>
      </c>
      <c r="J92" s="189"/>
      <c r="K92" s="190">
        <f t="shared" si="23"/>
        <v>0</v>
      </c>
      <c r="L92" s="190">
        <v>21</v>
      </c>
      <c r="M92" s="190">
        <f t="shared" si="24"/>
        <v>0</v>
      </c>
      <c r="N92" s="188">
        <v>0</v>
      </c>
      <c r="O92" s="188">
        <f t="shared" si="25"/>
        <v>0</v>
      </c>
      <c r="P92" s="188">
        <v>0</v>
      </c>
      <c r="Q92" s="188">
        <f t="shared" si="26"/>
        <v>0</v>
      </c>
      <c r="R92" s="190"/>
      <c r="S92" s="190" t="s">
        <v>195</v>
      </c>
      <c r="T92" s="191" t="s">
        <v>196</v>
      </c>
      <c r="U92" s="160">
        <v>0</v>
      </c>
      <c r="V92" s="160">
        <f t="shared" si="27"/>
        <v>0</v>
      </c>
      <c r="W92" s="160"/>
      <c r="X92" s="160" t="s">
        <v>408</v>
      </c>
      <c r="Y92" s="160" t="s">
        <v>198</v>
      </c>
      <c r="Z92" s="149"/>
      <c r="AA92" s="149"/>
      <c r="AB92" s="149"/>
      <c r="AC92" s="149"/>
      <c r="AD92" s="149"/>
      <c r="AE92" s="149"/>
      <c r="AF92" s="149"/>
      <c r="AG92" s="149" t="s">
        <v>409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85">
        <v>84</v>
      </c>
      <c r="B93" s="186" t="s">
        <v>1185</v>
      </c>
      <c r="C93" s="193" t="s">
        <v>1186</v>
      </c>
      <c r="D93" s="187" t="s">
        <v>228</v>
      </c>
      <c r="E93" s="188">
        <v>896</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195</v>
      </c>
      <c r="T93" s="191" t="s">
        <v>196</v>
      </c>
      <c r="U93" s="160">
        <v>0</v>
      </c>
      <c r="V93" s="160">
        <f t="shared" si="27"/>
        <v>0</v>
      </c>
      <c r="W93" s="160"/>
      <c r="X93" s="160" t="s">
        <v>408</v>
      </c>
      <c r="Y93" s="160" t="s">
        <v>198</v>
      </c>
      <c r="Z93" s="149"/>
      <c r="AA93" s="149"/>
      <c r="AB93" s="149"/>
      <c r="AC93" s="149"/>
      <c r="AD93" s="149"/>
      <c r="AE93" s="149"/>
      <c r="AF93" s="149"/>
      <c r="AG93" s="149" t="s">
        <v>409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85">
        <v>85</v>
      </c>
      <c r="B94" s="186" t="s">
        <v>1187</v>
      </c>
      <c r="C94" s="193" t="s">
        <v>1188</v>
      </c>
      <c r="D94" s="187" t="s">
        <v>228</v>
      </c>
      <c r="E94" s="188">
        <v>2380</v>
      </c>
      <c r="F94" s="189"/>
      <c r="G94" s="190">
        <f t="shared" si="21"/>
        <v>0</v>
      </c>
      <c r="H94" s="189"/>
      <c r="I94" s="190">
        <f t="shared" si="22"/>
        <v>0</v>
      </c>
      <c r="J94" s="189"/>
      <c r="K94" s="190">
        <f t="shared" si="23"/>
        <v>0</v>
      </c>
      <c r="L94" s="190">
        <v>21</v>
      </c>
      <c r="M94" s="190">
        <f t="shared" si="24"/>
        <v>0</v>
      </c>
      <c r="N94" s="188">
        <v>0</v>
      </c>
      <c r="O94" s="188">
        <f t="shared" si="25"/>
        <v>0</v>
      </c>
      <c r="P94" s="188">
        <v>0</v>
      </c>
      <c r="Q94" s="188">
        <f t="shared" si="26"/>
        <v>0</v>
      </c>
      <c r="R94" s="190"/>
      <c r="S94" s="190" t="s">
        <v>195</v>
      </c>
      <c r="T94" s="191" t="s">
        <v>196</v>
      </c>
      <c r="U94" s="160">
        <v>0</v>
      </c>
      <c r="V94" s="160">
        <f t="shared" si="27"/>
        <v>0</v>
      </c>
      <c r="W94" s="160"/>
      <c r="X94" s="160" t="s">
        <v>408</v>
      </c>
      <c r="Y94" s="160" t="s">
        <v>198</v>
      </c>
      <c r="Z94" s="149"/>
      <c r="AA94" s="149"/>
      <c r="AB94" s="149"/>
      <c r="AC94" s="149"/>
      <c r="AD94" s="149"/>
      <c r="AE94" s="149"/>
      <c r="AF94" s="149"/>
      <c r="AG94" s="149" t="s">
        <v>409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85">
        <v>86</v>
      </c>
      <c r="B95" s="186" t="s">
        <v>1189</v>
      </c>
      <c r="C95" s="193" t="s">
        <v>1190</v>
      </c>
      <c r="D95" s="187" t="s">
        <v>228</v>
      </c>
      <c r="E95" s="188">
        <v>27</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195</v>
      </c>
      <c r="T95" s="191" t="s">
        <v>196</v>
      </c>
      <c r="U95" s="160">
        <v>0</v>
      </c>
      <c r="V95" s="160">
        <f t="shared" si="27"/>
        <v>0</v>
      </c>
      <c r="W95" s="160"/>
      <c r="X95" s="160" t="s">
        <v>408</v>
      </c>
      <c r="Y95" s="160" t="s">
        <v>198</v>
      </c>
      <c r="Z95" s="149"/>
      <c r="AA95" s="149"/>
      <c r="AB95" s="149"/>
      <c r="AC95" s="149"/>
      <c r="AD95" s="149"/>
      <c r="AE95" s="149"/>
      <c r="AF95" s="149"/>
      <c r="AG95" s="149" t="s">
        <v>409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85">
        <v>87</v>
      </c>
      <c r="B96" s="186" t="s">
        <v>1191</v>
      </c>
      <c r="C96" s="193" t="s">
        <v>1192</v>
      </c>
      <c r="D96" s="187" t="s">
        <v>228</v>
      </c>
      <c r="E96" s="188">
        <v>105</v>
      </c>
      <c r="F96" s="189"/>
      <c r="G96" s="190">
        <f t="shared" si="21"/>
        <v>0</v>
      </c>
      <c r="H96" s="189"/>
      <c r="I96" s="190">
        <f t="shared" si="22"/>
        <v>0</v>
      </c>
      <c r="J96" s="189"/>
      <c r="K96" s="190">
        <f t="shared" si="23"/>
        <v>0</v>
      </c>
      <c r="L96" s="190">
        <v>21</v>
      </c>
      <c r="M96" s="190">
        <f t="shared" si="24"/>
        <v>0</v>
      </c>
      <c r="N96" s="188">
        <v>0</v>
      </c>
      <c r="O96" s="188">
        <f t="shared" si="25"/>
        <v>0</v>
      </c>
      <c r="P96" s="188">
        <v>0</v>
      </c>
      <c r="Q96" s="188">
        <f t="shared" si="26"/>
        <v>0</v>
      </c>
      <c r="R96" s="190"/>
      <c r="S96" s="190" t="s">
        <v>195</v>
      </c>
      <c r="T96" s="191" t="s">
        <v>196</v>
      </c>
      <c r="U96" s="160">
        <v>0</v>
      </c>
      <c r="V96" s="160">
        <f t="shared" si="27"/>
        <v>0</v>
      </c>
      <c r="W96" s="160"/>
      <c r="X96" s="160" t="s">
        <v>408</v>
      </c>
      <c r="Y96" s="160" t="s">
        <v>198</v>
      </c>
      <c r="Z96" s="149"/>
      <c r="AA96" s="149"/>
      <c r="AB96" s="149"/>
      <c r="AC96" s="149"/>
      <c r="AD96" s="149"/>
      <c r="AE96" s="149"/>
      <c r="AF96" s="149"/>
      <c r="AG96" s="149" t="s">
        <v>409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85">
        <v>88</v>
      </c>
      <c r="B97" s="186" t="s">
        <v>1193</v>
      </c>
      <c r="C97" s="193" t="s">
        <v>1194</v>
      </c>
      <c r="D97" s="187" t="s">
        <v>1195</v>
      </c>
      <c r="E97" s="188">
        <v>220</v>
      </c>
      <c r="F97" s="189"/>
      <c r="G97" s="190">
        <f t="shared" si="21"/>
        <v>0</v>
      </c>
      <c r="H97" s="189"/>
      <c r="I97" s="190">
        <f t="shared" si="22"/>
        <v>0</v>
      </c>
      <c r="J97" s="189"/>
      <c r="K97" s="190">
        <f t="shared" si="23"/>
        <v>0</v>
      </c>
      <c r="L97" s="190">
        <v>21</v>
      </c>
      <c r="M97" s="190">
        <f t="shared" si="24"/>
        <v>0</v>
      </c>
      <c r="N97" s="188">
        <v>0</v>
      </c>
      <c r="O97" s="188">
        <f t="shared" si="25"/>
        <v>0</v>
      </c>
      <c r="P97" s="188">
        <v>0</v>
      </c>
      <c r="Q97" s="188">
        <f t="shared" si="26"/>
        <v>0</v>
      </c>
      <c r="R97" s="190"/>
      <c r="S97" s="190" t="s">
        <v>195</v>
      </c>
      <c r="T97" s="191" t="s">
        <v>196</v>
      </c>
      <c r="U97" s="160">
        <v>0</v>
      </c>
      <c r="V97" s="160">
        <f t="shared" si="27"/>
        <v>0</v>
      </c>
      <c r="W97" s="160"/>
      <c r="X97" s="160" t="s">
        <v>408</v>
      </c>
      <c r="Y97" s="160" t="s">
        <v>198</v>
      </c>
      <c r="Z97" s="149"/>
      <c r="AA97" s="149"/>
      <c r="AB97" s="149"/>
      <c r="AC97" s="149"/>
      <c r="AD97" s="149"/>
      <c r="AE97" s="149"/>
      <c r="AF97" s="149"/>
      <c r="AG97" s="149" t="s">
        <v>409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1" x14ac:dyDescent="0.2">
      <c r="A98" s="185">
        <v>89</v>
      </c>
      <c r="B98" s="186" t="s">
        <v>1196</v>
      </c>
      <c r="C98" s="193" t="s">
        <v>1197</v>
      </c>
      <c r="D98" s="187" t="s">
        <v>982</v>
      </c>
      <c r="E98" s="188">
        <v>19</v>
      </c>
      <c r="F98" s="189"/>
      <c r="G98" s="190">
        <f t="shared" si="21"/>
        <v>0</v>
      </c>
      <c r="H98" s="189"/>
      <c r="I98" s="190">
        <f t="shared" si="22"/>
        <v>0</v>
      </c>
      <c r="J98" s="189"/>
      <c r="K98" s="190">
        <f t="shared" si="23"/>
        <v>0</v>
      </c>
      <c r="L98" s="190">
        <v>21</v>
      </c>
      <c r="M98" s="190">
        <f t="shared" si="24"/>
        <v>0</v>
      </c>
      <c r="N98" s="188">
        <v>0</v>
      </c>
      <c r="O98" s="188">
        <f t="shared" si="25"/>
        <v>0</v>
      </c>
      <c r="P98" s="188">
        <v>0</v>
      </c>
      <c r="Q98" s="188">
        <f t="shared" si="26"/>
        <v>0</v>
      </c>
      <c r="R98" s="190"/>
      <c r="S98" s="190" t="s">
        <v>195</v>
      </c>
      <c r="T98" s="191" t="s">
        <v>196</v>
      </c>
      <c r="U98" s="160">
        <v>0</v>
      </c>
      <c r="V98" s="160">
        <f t="shared" si="27"/>
        <v>0</v>
      </c>
      <c r="W98" s="160"/>
      <c r="X98" s="160" t="s">
        <v>408</v>
      </c>
      <c r="Y98" s="160" t="s">
        <v>198</v>
      </c>
      <c r="Z98" s="149"/>
      <c r="AA98" s="149"/>
      <c r="AB98" s="149"/>
      <c r="AC98" s="149"/>
      <c r="AD98" s="149"/>
      <c r="AE98" s="149"/>
      <c r="AF98" s="149"/>
      <c r="AG98" s="149" t="s">
        <v>409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85">
        <v>90</v>
      </c>
      <c r="B99" s="186" t="s">
        <v>1198</v>
      </c>
      <c r="C99" s="193" t="s">
        <v>1199</v>
      </c>
      <c r="D99" s="187" t="s">
        <v>982</v>
      </c>
      <c r="E99" s="188">
        <v>456</v>
      </c>
      <c r="F99" s="189"/>
      <c r="G99" s="190">
        <f t="shared" si="21"/>
        <v>0</v>
      </c>
      <c r="H99" s="189"/>
      <c r="I99" s="190">
        <f t="shared" si="22"/>
        <v>0</v>
      </c>
      <c r="J99" s="189"/>
      <c r="K99" s="190">
        <f t="shared" si="23"/>
        <v>0</v>
      </c>
      <c r="L99" s="190">
        <v>21</v>
      </c>
      <c r="M99" s="190">
        <f t="shared" si="24"/>
        <v>0</v>
      </c>
      <c r="N99" s="188">
        <v>0</v>
      </c>
      <c r="O99" s="188">
        <f t="shared" si="25"/>
        <v>0</v>
      </c>
      <c r="P99" s="188">
        <v>0</v>
      </c>
      <c r="Q99" s="188">
        <f t="shared" si="26"/>
        <v>0</v>
      </c>
      <c r="R99" s="190"/>
      <c r="S99" s="190" t="s">
        <v>195</v>
      </c>
      <c r="T99" s="191" t="s">
        <v>196</v>
      </c>
      <c r="U99" s="160">
        <v>0</v>
      </c>
      <c r="V99" s="160">
        <f t="shared" si="27"/>
        <v>0</v>
      </c>
      <c r="W99" s="160"/>
      <c r="X99" s="160" t="s">
        <v>408</v>
      </c>
      <c r="Y99" s="160" t="s">
        <v>198</v>
      </c>
      <c r="Z99" s="149"/>
      <c r="AA99" s="149"/>
      <c r="AB99" s="149"/>
      <c r="AC99" s="149"/>
      <c r="AD99" s="149"/>
      <c r="AE99" s="149"/>
      <c r="AF99" s="149"/>
      <c r="AG99" s="149" t="s">
        <v>409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85">
        <v>91</v>
      </c>
      <c r="B100" s="186" t="s">
        <v>1200</v>
      </c>
      <c r="C100" s="193" t="s">
        <v>1156</v>
      </c>
      <c r="D100" s="187" t="s">
        <v>228</v>
      </c>
      <c r="E100" s="188">
        <v>80</v>
      </c>
      <c r="F100" s="189"/>
      <c r="G100" s="190">
        <f t="shared" si="21"/>
        <v>0</v>
      </c>
      <c r="H100" s="189"/>
      <c r="I100" s="190">
        <f t="shared" si="22"/>
        <v>0</v>
      </c>
      <c r="J100" s="189"/>
      <c r="K100" s="190">
        <f t="shared" si="23"/>
        <v>0</v>
      </c>
      <c r="L100" s="190">
        <v>21</v>
      </c>
      <c r="M100" s="190">
        <f t="shared" si="24"/>
        <v>0</v>
      </c>
      <c r="N100" s="188">
        <v>0</v>
      </c>
      <c r="O100" s="188">
        <f t="shared" si="25"/>
        <v>0</v>
      </c>
      <c r="P100" s="188">
        <v>0</v>
      </c>
      <c r="Q100" s="188">
        <f t="shared" si="26"/>
        <v>0</v>
      </c>
      <c r="R100" s="190"/>
      <c r="S100" s="190" t="s">
        <v>195</v>
      </c>
      <c r="T100" s="191" t="s">
        <v>196</v>
      </c>
      <c r="U100" s="160">
        <v>0</v>
      </c>
      <c r="V100" s="160">
        <f t="shared" si="27"/>
        <v>0</v>
      </c>
      <c r="W100" s="160"/>
      <c r="X100" s="160" t="s">
        <v>408</v>
      </c>
      <c r="Y100" s="160" t="s">
        <v>198</v>
      </c>
      <c r="Z100" s="149"/>
      <c r="AA100" s="149"/>
      <c r="AB100" s="149"/>
      <c r="AC100" s="149"/>
      <c r="AD100" s="149"/>
      <c r="AE100" s="149"/>
      <c r="AF100" s="149"/>
      <c r="AG100" s="149" t="s">
        <v>409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85">
        <v>92</v>
      </c>
      <c r="B101" s="186" t="s">
        <v>1201</v>
      </c>
      <c r="C101" s="193" t="s">
        <v>1202</v>
      </c>
      <c r="D101" s="187" t="s">
        <v>228</v>
      </c>
      <c r="E101" s="188">
        <v>11</v>
      </c>
      <c r="F101" s="189"/>
      <c r="G101" s="190">
        <f t="shared" si="21"/>
        <v>0</v>
      </c>
      <c r="H101" s="189"/>
      <c r="I101" s="190">
        <f t="shared" si="22"/>
        <v>0</v>
      </c>
      <c r="J101" s="189"/>
      <c r="K101" s="190">
        <f t="shared" si="23"/>
        <v>0</v>
      </c>
      <c r="L101" s="190">
        <v>21</v>
      </c>
      <c r="M101" s="190">
        <f t="shared" si="24"/>
        <v>0</v>
      </c>
      <c r="N101" s="188">
        <v>0</v>
      </c>
      <c r="O101" s="188">
        <f t="shared" si="25"/>
        <v>0</v>
      </c>
      <c r="P101" s="188">
        <v>0</v>
      </c>
      <c r="Q101" s="188">
        <f t="shared" si="26"/>
        <v>0</v>
      </c>
      <c r="R101" s="190"/>
      <c r="S101" s="190" t="s">
        <v>195</v>
      </c>
      <c r="T101" s="191" t="s">
        <v>196</v>
      </c>
      <c r="U101" s="160">
        <v>0</v>
      </c>
      <c r="V101" s="160">
        <f t="shared" si="27"/>
        <v>0</v>
      </c>
      <c r="W101" s="160"/>
      <c r="X101" s="160" t="s">
        <v>408</v>
      </c>
      <c r="Y101" s="160" t="s">
        <v>198</v>
      </c>
      <c r="Z101" s="149"/>
      <c r="AA101" s="149"/>
      <c r="AB101" s="149"/>
      <c r="AC101" s="149"/>
      <c r="AD101" s="149"/>
      <c r="AE101" s="149"/>
      <c r="AF101" s="149"/>
      <c r="AG101" s="149" t="s">
        <v>409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33.75" outlineLevel="1" x14ac:dyDescent="0.2">
      <c r="A102" s="170">
        <v>93</v>
      </c>
      <c r="B102" s="171" t="s">
        <v>1203</v>
      </c>
      <c r="C102" s="179" t="s">
        <v>1204</v>
      </c>
      <c r="D102" s="172" t="s">
        <v>982</v>
      </c>
      <c r="E102" s="173">
        <v>12</v>
      </c>
      <c r="F102" s="174"/>
      <c r="G102" s="175">
        <f t="shared" si="21"/>
        <v>0</v>
      </c>
      <c r="H102" s="174"/>
      <c r="I102" s="175">
        <f t="shared" si="22"/>
        <v>0</v>
      </c>
      <c r="J102" s="174"/>
      <c r="K102" s="175">
        <f t="shared" si="23"/>
        <v>0</v>
      </c>
      <c r="L102" s="175">
        <v>21</v>
      </c>
      <c r="M102" s="175">
        <f t="shared" si="24"/>
        <v>0</v>
      </c>
      <c r="N102" s="173">
        <v>0</v>
      </c>
      <c r="O102" s="173">
        <f t="shared" si="25"/>
        <v>0</v>
      </c>
      <c r="P102" s="173">
        <v>0</v>
      </c>
      <c r="Q102" s="173">
        <f t="shared" si="26"/>
        <v>0</v>
      </c>
      <c r="R102" s="175"/>
      <c r="S102" s="175" t="s">
        <v>195</v>
      </c>
      <c r="T102" s="176" t="s">
        <v>196</v>
      </c>
      <c r="U102" s="160">
        <v>0</v>
      </c>
      <c r="V102" s="160">
        <f t="shared" si="27"/>
        <v>0</v>
      </c>
      <c r="W102" s="160"/>
      <c r="X102" s="160" t="s">
        <v>408</v>
      </c>
      <c r="Y102" s="160" t="s">
        <v>198</v>
      </c>
      <c r="Z102" s="149"/>
      <c r="AA102" s="149"/>
      <c r="AB102" s="149"/>
      <c r="AC102" s="149"/>
      <c r="AD102" s="149"/>
      <c r="AE102" s="149"/>
      <c r="AF102" s="149"/>
      <c r="AG102" s="149" t="s">
        <v>409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53" t="s">
        <v>1205</v>
      </c>
      <c r="D103" s="254"/>
      <c r="E103" s="254"/>
      <c r="F103" s="254"/>
      <c r="G103" s="254"/>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201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85">
        <v>94</v>
      </c>
      <c r="B104" s="186" t="s">
        <v>1206</v>
      </c>
      <c r="C104" s="193" t="s">
        <v>1207</v>
      </c>
      <c r="D104" s="187" t="s">
        <v>982</v>
      </c>
      <c r="E104" s="188">
        <v>4</v>
      </c>
      <c r="F104" s="189"/>
      <c r="G104" s="190">
        <f t="shared" ref="G104:G146" si="28">ROUND(E104*F104,2)</f>
        <v>0</v>
      </c>
      <c r="H104" s="189"/>
      <c r="I104" s="190">
        <f t="shared" ref="I104:I146" si="29">ROUND(E104*H104,2)</f>
        <v>0</v>
      </c>
      <c r="J104" s="189"/>
      <c r="K104" s="190">
        <f t="shared" ref="K104:K146" si="30">ROUND(E104*J104,2)</f>
        <v>0</v>
      </c>
      <c r="L104" s="190">
        <v>21</v>
      </c>
      <c r="M104" s="190">
        <f t="shared" ref="M104:M146" si="31">G104*(1+L104/100)</f>
        <v>0</v>
      </c>
      <c r="N104" s="188">
        <v>0</v>
      </c>
      <c r="O104" s="188">
        <f t="shared" ref="O104:O146" si="32">ROUND(E104*N104,2)</f>
        <v>0</v>
      </c>
      <c r="P104" s="188">
        <v>0</v>
      </c>
      <c r="Q104" s="188">
        <f t="shared" ref="Q104:Q146" si="33">ROUND(E104*P104,2)</f>
        <v>0</v>
      </c>
      <c r="R104" s="190"/>
      <c r="S104" s="190" t="s">
        <v>195</v>
      </c>
      <c r="T104" s="191" t="s">
        <v>196</v>
      </c>
      <c r="U104" s="160">
        <v>0</v>
      </c>
      <c r="V104" s="160">
        <f t="shared" ref="V104:V146" si="34">ROUND(E104*U104,2)</f>
        <v>0</v>
      </c>
      <c r="W104" s="160"/>
      <c r="X104" s="160" t="s">
        <v>408</v>
      </c>
      <c r="Y104" s="160" t="s">
        <v>198</v>
      </c>
      <c r="Z104" s="149"/>
      <c r="AA104" s="149"/>
      <c r="AB104" s="149"/>
      <c r="AC104" s="149"/>
      <c r="AD104" s="149"/>
      <c r="AE104" s="149"/>
      <c r="AF104" s="149"/>
      <c r="AG104" s="149" t="s">
        <v>409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85">
        <v>95</v>
      </c>
      <c r="B105" s="186" t="s">
        <v>1208</v>
      </c>
      <c r="C105" s="193" t="s">
        <v>1209</v>
      </c>
      <c r="D105" s="187" t="s">
        <v>982</v>
      </c>
      <c r="E105" s="188">
        <v>2</v>
      </c>
      <c r="F105" s="189"/>
      <c r="G105" s="190">
        <f t="shared" si="28"/>
        <v>0</v>
      </c>
      <c r="H105" s="189"/>
      <c r="I105" s="190">
        <f t="shared" si="29"/>
        <v>0</v>
      </c>
      <c r="J105" s="189"/>
      <c r="K105" s="190">
        <f t="shared" si="30"/>
        <v>0</v>
      </c>
      <c r="L105" s="190">
        <v>21</v>
      </c>
      <c r="M105" s="190">
        <f t="shared" si="31"/>
        <v>0</v>
      </c>
      <c r="N105" s="188">
        <v>0</v>
      </c>
      <c r="O105" s="188">
        <f t="shared" si="32"/>
        <v>0</v>
      </c>
      <c r="P105" s="188">
        <v>0</v>
      </c>
      <c r="Q105" s="188">
        <f t="shared" si="33"/>
        <v>0</v>
      </c>
      <c r="R105" s="190"/>
      <c r="S105" s="190" t="s">
        <v>195</v>
      </c>
      <c r="T105" s="191" t="s">
        <v>196</v>
      </c>
      <c r="U105" s="160">
        <v>0</v>
      </c>
      <c r="V105" s="160">
        <f t="shared" si="34"/>
        <v>0</v>
      </c>
      <c r="W105" s="160"/>
      <c r="X105" s="160" t="s">
        <v>408</v>
      </c>
      <c r="Y105" s="160" t="s">
        <v>198</v>
      </c>
      <c r="Z105" s="149"/>
      <c r="AA105" s="149"/>
      <c r="AB105" s="149"/>
      <c r="AC105" s="149"/>
      <c r="AD105" s="149"/>
      <c r="AE105" s="149"/>
      <c r="AF105" s="149"/>
      <c r="AG105" s="149" t="s">
        <v>409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85">
        <v>96</v>
      </c>
      <c r="B106" s="186" t="s">
        <v>1210</v>
      </c>
      <c r="C106" s="193" t="s">
        <v>1211</v>
      </c>
      <c r="D106" s="187" t="s">
        <v>982</v>
      </c>
      <c r="E106" s="188">
        <v>3</v>
      </c>
      <c r="F106" s="189"/>
      <c r="G106" s="190">
        <f t="shared" si="28"/>
        <v>0</v>
      </c>
      <c r="H106" s="189"/>
      <c r="I106" s="190">
        <f t="shared" si="29"/>
        <v>0</v>
      </c>
      <c r="J106" s="189"/>
      <c r="K106" s="190">
        <f t="shared" si="30"/>
        <v>0</v>
      </c>
      <c r="L106" s="190">
        <v>21</v>
      </c>
      <c r="M106" s="190">
        <f t="shared" si="31"/>
        <v>0</v>
      </c>
      <c r="N106" s="188">
        <v>0</v>
      </c>
      <c r="O106" s="188">
        <f t="shared" si="32"/>
        <v>0</v>
      </c>
      <c r="P106" s="188">
        <v>0</v>
      </c>
      <c r="Q106" s="188">
        <f t="shared" si="33"/>
        <v>0</v>
      </c>
      <c r="R106" s="190"/>
      <c r="S106" s="190" t="s">
        <v>195</v>
      </c>
      <c r="T106" s="191" t="s">
        <v>196</v>
      </c>
      <c r="U106" s="160">
        <v>0</v>
      </c>
      <c r="V106" s="160">
        <f t="shared" si="34"/>
        <v>0</v>
      </c>
      <c r="W106" s="160"/>
      <c r="X106" s="160" t="s">
        <v>408</v>
      </c>
      <c r="Y106" s="160" t="s">
        <v>198</v>
      </c>
      <c r="Z106" s="149"/>
      <c r="AA106" s="149"/>
      <c r="AB106" s="149"/>
      <c r="AC106" s="149"/>
      <c r="AD106" s="149"/>
      <c r="AE106" s="149"/>
      <c r="AF106" s="149"/>
      <c r="AG106" s="149" t="s">
        <v>409</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85">
        <v>97</v>
      </c>
      <c r="B107" s="186" t="s">
        <v>1212</v>
      </c>
      <c r="C107" s="193" t="s">
        <v>1213</v>
      </c>
      <c r="D107" s="187" t="s">
        <v>982</v>
      </c>
      <c r="E107" s="188">
        <v>9</v>
      </c>
      <c r="F107" s="189"/>
      <c r="G107" s="190">
        <f t="shared" si="28"/>
        <v>0</v>
      </c>
      <c r="H107" s="189"/>
      <c r="I107" s="190">
        <f t="shared" si="29"/>
        <v>0</v>
      </c>
      <c r="J107" s="189"/>
      <c r="K107" s="190">
        <f t="shared" si="30"/>
        <v>0</v>
      </c>
      <c r="L107" s="190">
        <v>21</v>
      </c>
      <c r="M107" s="190">
        <f t="shared" si="31"/>
        <v>0</v>
      </c>
      <c r="N107" s="188">
        <v>0</v>
      </c>
      <c r="O107" s="188">
        <f t="shared" si="32"/>
        <v>0</v>
      </c>
      <c r="P107" s="188">
        <v>0</v>
      </c>
      <c r="Q107" s="188">
        <f t="shared" si="33"/>
        <v>0</v>
      </c>
      <c r="R107" s="190"/>
      <c r="S107" s="190" t="s">
        <v>195</v>
      </c>
      <c r="T107" s="191" t="s">
        <v>196</v>
      </c>
      <c r="U107" s="160">
        <v>0</v>
      </c>
      <c r="V107" s="160">
        <f t="shared" si="34"/>
        <v>0</v>
      </c>
      <c r="W107" s="160"/>
      <c r="X107" s="160" t="s">
        <v>408</v>
      </c>
      <c r="Y107" s="160" t="s">
        <v>198</v>
      </c>
      <c r="Z107" s="149"/>
      <c r="AA107" s="149"/>
      <c r="AB107" s="149"/>
      <c r="AC107" s="149"/>
      <c r="AD107" s="149"/>
      <c r="AE107" s="149"/>
      <c r="AF107" s="149"/>
      <c r="AG107" s="149" t="s">
        <v>409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85">
        <v>98</v>
      </c>
      <c r="B108" s="186" t="s">
        <v>1214</v>
      </c>
      <c r="C108" s="193" t="s">
        <v>1215</v>
      </c>
      <c r="D108" s="187" t="s">
        <v>982</v>
      </c>
      <c r="E108" s="188">
        <v>2</v>
      </c>
      <c r="F108" s="189"/>
      <c r="G108" s="190">
        <f t="shared" si="28"/>
        <v>0</v>
      </c>
      <c r="H108" s="189"/>
      <c r="I108" s="190">
        <f t="shared" si="29"/>
        <v>0</v>
      </c>
      <c r="J108" s="189"/>
      <c r="K108" s="190">
        <f t="shared" si="30"/>
        <v>0</v>
      </c>
      <c r="L108" s="190">
        <v>21</v>
      </c>
      <c r="M108" s="190">
        <f t="shared" si="31"/>
        <v>0</v>
      </c>
      <c r="N108" s="188">
        <v>0</v>
      </c>
      <c r="O108" s="188">
        <f t="shared" si="32"/>
        <v>0</v>
      </c>
      <c r="P108" s="188">
        <v>0</v>
      </c>
      <c r="Q108" s="188">
        <f t="shared" si="33"/>
        <v>0</v>
      </c>
      <c r="R108" s="190"/>
      <c r="S108" s="190" t="s">
        <v>195</v>
      </c>
      <c r="T108" s="191" t="s">
        <v>196</v>
      </c>
      <c r="U108" s="160">
        <v>0</v>
      </c>
      <c r="V108" s="160">
        <f t="shared" si="34"/>
        <v>0</v>
      </c>
      <c r="W108" s="160"/>
      <c r="X108" s="160" t="s">
        <v>408</v>
      </c>
      <c r="Y108" s="160" t="s">
        <v>198</v>
      </c>
      <c r="Z108" s="149"/>
      <c r="AA108" s="149"/>
      <c r="AB108" s="149"/>
      <c r="AC108" s="149"/>
      <c r="AD108" s="149"/>
      <c r="AE108" s="149"/>
      <c r="AF108" s="149"/>
      <c r="AG108" s="149" t="s">
        <v>409</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85">
        <v>99</v>
      </c>
      <c r="B109" s="186" t="s">
        <v>1216</v>
      </c>
      <c r="C109" s="193" t="s">
        <v>1217</v>
      </c>
      <c r="D109" s="187" t="s">
        <v>982</v>
      </c>
      <c r="E109" s="188">
        <v>2</v>
      </c>
      <c r="F109" s="189"/>
      <c r="G109" s="190">
        <f t="shared" si="28"/>
        <v>0</v>
      </c>
      <c r="H109" s="189"/>
      <c r="I109" s="190">
        <f t="shared" si="29"/>
        <v>0</v>
      </c>
      <c r="J109" s="189"/>
      <c r="K109" s="190">
        <f t="shared" si="30"/>
        <v>0</v>
      </c>
      <c r="L109" s="190">
        <v>21</v>
      </c>
      <c r="M109" s="190">
        <f t="shared" si="31"/>
        <v>0</v>
      </c>
      <c r="N109" s="188">
        <v>0</v>
      </c>
      <c r="O109" s="188">
        <f t="shared" si="32"/>
        <v>0</v>
      </c>
      <c r="P109" s="188">
        <v>0</v>
      </c>
      <c r="Q109" s="188">
        <f t="shared" si="33"/>
        <v>0</v>
      </c>
      <c r="R109" s="190"/>
      <c r="S109" s="190" t="s">
        <v>195</v>
      </c>
      <c r="T109" s="191" t="s">
        <v>196</v>
      </c>
      <c r="U109" s="160">
        <v>0</v>
      </c>
      <c r="V109" s="160">
        <f t="shared" si="34"/>
        <v>0</v>
      </c>
      <c r="W109" s="160"/>
      <c r="X109" s="160" t="s">
        <v>408</v>
      </c>
      <c r="Y109" s="160" t="s">
        <v>198</v>
      </c>
      <c r="Z109" s="149"/>
      <c r="AA109" s="149"/>
      <c r="AB109" s="149"/>
      <c r="AC109" s="149"/>
      <c r="AD109" s="149"/>
      <c r="AE109" s="149"/>
      <c r="AF109" s="149"/>
      <c r="AG109" s="149" t="s">
        <v>409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33.75" outlineLevel="1" x14ac:dyDescent="0.2">
      <c r="A110" s="185">
        <v>100</v>
      </c>
      <c r="B110" s="186" t="s">
        <v>1218</v>
      </c>
      <c r="C110" s="193" t="s">
        <v>1219</v>
      </c>
      <c r="D110" s="187" t="s">
        <v>982</v>
      </c>
      <c r="E110" s="188">
        <v>8</v>
      </c>
      <c r="F110" s="189"/>
      <c r="G110" s="190">
        <f t="shared" si="28"/>
        <v>0</v>
      </c>
      <c r="H110" s="189"/>
      <c r="I110" s="190">
        <f t="shared" si="29"/>
        <v>0</v>
      </c>
      <c r="J110" s="189"/>
      <c r="K110" s="190">
        <f t="shared" si="30"/>
        <v>0</v>
      </c>
      <c r="L110" s="190">
        <v>21</v>
      </c>
      <c r="M110" s="190">
        <f t="shared" si="31"/>
        <v>0</v>
      </c>
      <c r="N110" s="188">
        <v>0</v>
      </c>
      <c r="O110" s="188">
        <f t="shared" si="32"/>
        <v>0</v>
      </c>
      <c r="P110" s="188">
        <v>0</v>
      </c>
      <c r="Q110" s="188">
        <f t="shared" si="33"/>
        <v>0</v>
      </c>
      <c r="R110" s="190"/>
      <c r="S110" s="190" t="s">
        <v>195</v>
      </c>
      <c r="T110" s="191" t="s">
        <v>196</v>
      </c>
      <c r="U110" s="160">
        <v>0</v>
      </c>
      <c r="V110" s="160">
        <f t="shared" si="34"/>
        <v>0</v>
      </c>
      <c r="W110" s="160"/>
      <c r="X110" s="160" t="s">
        <v>408</v>
      </c>
      <c r="Y110" s="160" t="s">
        <v>198</v>
      </c>
      <c r="Z110" s="149"/>
      <c r="AA110" s="149"/>
      <c r="AB110" s="149"/>
      <c r="AC110" s="149"/>
      <c r="AD110" s="149"/>
      <c r="AE110" s="149"/>
      <c r="AF110" s="149"/>
      <c r="AG110" s="149" t="s">
        <v>409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85">
        <v>101</v>
      </c>
      <c r="B111" s="186" t="s">
        <v>1220</v>
      </c>
      <c r="C111" s="193" t="s">
        <v>1221</v>
      </c>
      <c r="D111" s="187" t="s">
        <v>982</v>
      </c>
      <c r="E111" s="188">
        <v>45</v>
      </c>
      <c r="F111" s="189"/>
      <c r="G111" s="190">
        <f t="shared" si="28"/>
        <v>0</v>
      </c>
      <c r="H111" s="189"/>
      <c r="I111" s="190">
        <f t="shared" si="29"/>
        <v>0</v>
      </c>
      <c r="J111" s="189"/>
      <c r="K111" s="190">
        <f t="shared" si="30"/>
        <v>0</v>
      </c>
      <c r="L111" s="190">
        <v>21</v>
      </c>
      <c r="M111" s="190">
        <f t="shared" si="31"/>
        <v>0</v>
      </c>
      <c r="N111" s="188">
        <v>0</v>
      </c>
      <c r="O111" s="188">
        <f t="shared" si="32"/>
        <v>0</v>
      </c>
      <c r="P111" s="188">
        <v>0</v>
      </c>
      <c r="Q111" s="188">
        <f t="shared" si="33"/>
        <v>0</v>
      </c>
      <c r="R111" s="190"/>
      <c r="S111" s="190" t="s">
        <v>195</v>
      </c>
      <c r="T111" s="191" t="s">
        <v>196</v>
      </c>
      <c r="U111" s="160">
        <v>0</v>
      </c>
      <c r="V111" s="160">
        <f t="shared" si="34"/>
        <v>0</v>
      </c>
      <c r="W111" s="160"/>
      <c r="X111" s="160" t="s">
        <v>408</v>
      </c>
      <c r="Y111" s="160" t="s">
        <v>198</v>
      </c>
      <c r="Z111" s="149"/>
      <c r="AA111" s="149"/>
      <c r="AB111" s="149"/>
      <c r="AC111" s="149"/>
      <c r="AD111" s="149"/>
      <c r="AE111" s="149"/>
      <c r="AF111" s="149"/>
      <c r="AG111" s="149" t="s">
        <v>409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85">
        <v>102</v>
      </c>
      <c r="B112" s="186" t="s">
        <v>1222</v>
      </c>
      <c r="C112" s="193" t="s">
        <v>1223</v>
      </c>
      <c r="D112" s="187" t="s">
        <v>982</v>
      </c>
      <c r="E112" s="188">
        <v>220</v>
      </c>
      <c r="F112" s="189"/>
      <c r="G112" s="190">
        <f t="shared" si="28"/>
        <v>0</v>
      </c>
      <c r="H112" s="189"/>
      <c r="I112" s="190">
        <f t="shared" si="29"/>
        <v>0</v>
      </c>
      <c r="J112" s="189"/>
      <c r="K112" s="190">
        <f t="shared" si="30"/>
        <v>0</v>
      </c>
      <c r="L112" s="190">
        <v>21</v>
      </c>
      <c r="M112" s="190">
        <f t="shared" si="31"/>
        <v>0</v>
      </c>
      <c r="N112" s="188">
        <v>0</v>
      </c>
      <c r="O112" s="188">
        <f t="shared" si="32"/>
        <v>0</v>
      </c>
      <c r="P112" s="188">
        <v>0</v>
      </c>
      <c r="Q112" s="188">
        <f t="shared" si="33"/>
        <v>0</v>
      </c>
      <c r="R112" s="190"/>
      <c r="S112" s="190" t="s">
        <v>195</v>
      </c>
      <c r="T112" s="191" t="s">
        <v>196</v>
      </c>
      <c r="U112" s="160">
        <v>0</v>
      </c>
      <c r="V112" s="160">
        <f t="shared" si="34"/>
        <v>0</v>
      </c>
      <c r="W112" s="160"/>
      <c r="X112" s="160" t="s">
        <v>408</v>
      </c>
      <c r="Y112" s="160" t="s">
        <v>198</v>
      </c>
      <c r="Z112" s="149"/>
      <c r="AA112" s="149"/>
      <c r="AB112" s="149"/>
      <c r="AC112" s="149"/>
      <c r="AD112" s="149"/>
      <c r="AE112" s="149"/>
      <c r="AF112" s="149"/>
      <c r="AG112" s="149" t="s">
        <v>409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85">
        <v>103</v>
      </c>
      <c r="B113" s="186" t="s">
        <v>995</v>
      </c>
      <c r="C113" s="193" t="s">
        <v>996</v>
      </c>
      <c r="D113" s="187" t="s">
        <v>982</v>
      </c>
      <c r="E113" s="188">
        <v>293</v>
      </c>
      <c r="F113" s="189"/>
      <c r="G113" s="190">
        <f t="shared" si="28"/>
        <v>0</v>
      </c>
      <c r="H113" s="189"/>
      <c r="I113" s="190">
        <f t="shared" si="29"/>
        <v>0</v>
      </c>
      <c r="J113" s="189"/>
      <c r="K113" s="190">
        <f t="shared" si="30"/>
        <v>0</v>
      </c>
      <c r="L113" s="190">
        <v>21</v>
      </c>
      <c r="M113" s="190">
        <f t="shared" si="31"/>
        <v>0</v>
      </c>
      <c r="N113" s="188">
        <v>0</v>
      </c>
      <c r="O113" s="188">
        <f t="shared" si="32"/>
        <v>0</v>
      </c>
      <c r="P113" s="188">
        <v>0</v>
      </c>
      <c r="Q113" s="188">
        <f t="shared" si="33"/>
        <v>0</v>
      </c>
      <c r="R113" s="190"/>
      <c r="S113" s="190" t="s">
        <v>195</v>
      </c>
      <c r="T113" s="191" t="s">
        <v>196</v>
      </c>
      <c r="U113" s="160">
        <v>0</v>
      </c>
      <c r="V113" s="160">
        <f t="shared" si="34"/>
        <v>0</v>
      </c>
      <c r="W113" s="160"/>
      <c r="X113" s="160" t="s">
        <v>408</v>
      </c>
      <c r="Y113" s="160" t="s">
        <v>198</v>
      </c>
      <c r="Z113" s="149"/>
      <c r="AA113" s="149"/>
      <c r="AB113" s="149"/>
      <c r="AC113" s="149"/>
      <c r="AD113" s="149"/>
      <c r="AE113" s="149"/>
      <c r="AF113" s="149"/>
      <c r="AG113" s="149" t="s">
        <v>409</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85">
        <v>104</v>
      </c>
      <c r="B114" s="186" t="s">
        <v>997</v>
      </c>
      <c r="C114" s="193" t="s">
        <v>990</v>
      </c>
      <c r="D114" s="187" t="s">
        <v>982</v>
      </c>
      <c r="E114" s="188">
        <v>18</v>
      </c>
      <c r="F114" s="189"/>
      <c r="G114" s="190">
        <f t="shared" si="28"/>
        <v>0</v>
      </c>
      <c r="H114" s="189"/>
      <c r="I114" s="190">
        <f t="shared" si="29"/>
        <v>0</v>
      </c>
      <c r="J114" s="189"/>
      <c r="K114" s="190">
        <f t="shared" si="30"/>
        <v>0</v>
      </c>
      <c r="L114" s="190">
        <v>21</v>
      </c>
      <c r="M114" s="190">
        <f t="shared" si="31"/>
        <v>0</v>
      </c>
      <c r="N114" s="188">
        <v>0</v>
      </c>
      <c r="O114" s="188">
        <f t="shared" si="32"/>
        <v>0</v>
      </c>
      <c r="P114" s="188">
        <v>0</v>
      </c>
      <c r="Q114" s="188">
        <f t="shared" si="33"/>
        <v>0</v>
      </c>
      <c r="R114" s="190"/>
      <c r="S114" s="190" t="s">
        <v>195</v>
      </c>
      <c r="T114" s="191" t="s">
        <v>196</v>
      </c>
      <c r="U114" s="160">
        <v>0</v>
      </c>
      <c r="V114" s="160">
        <f t="shared" si="34"/>
        <v>0</v>
      </c>
      <c r="W114" s="160"/>
      <c r="X114" s="160" t="s">
        <v>408</v>
      </c>
      <c r="Y114" s="160" t="s">
        <v>198</v>
      </c>
      <c r="Z114" s="149"/>
      <c r="AA114" s="149"/>
      <c r="AB114" s="149"/>
      <c r="AC114" s="149"/>
      <c r="AD114" s="149"/>
      <c r="AE114" s="149"/>
      <c r="AF114" s="149"/>
      <c r="AG114" s="149" t="s">
        <v>409</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85">
        <v>105</v>
      </c>
      <c r="B115" s="186" t="s">
        <v>1224</v>
      </c>
      <c r="C115" s="193" t="s">
        <v>1225</v>
      </c>
      <c r="D115" s="187" t="s">
        <v>982</v>
      </c>
      <c r="E115" s="188">
        <v>18</v>
      </c>
      <c r="F115" s="189"/>
      <c r="G115" s="190">
        <f t="shared" si="28"/>
        <v>0</v>
      </c>
      <c r="H115" s="189"/>
      <c r="I115" s="190">
        <f t="shared" si="29"/>
        <v>0</v>
      </c>
      <c r="J115" s="189"/>
      <c r="K115" s="190">
        <f t="shared" si="30"/>
        <v>0</v>
      </c>
      <c r="L115" s="190">
        <v>21</v>
      </c>
      <c r="M115" s="190">
        <f t="shared" si="31"/>
        <v>0</v>
      </c>
      <c r="N115" s="188">
        <v>0</v>
      </c>
      <c r="O115" s="188">
        <f t="shared" si="32"/>
        <v>0</v>
      </c>
      <c r="P115" s="188">
        <v>0</v>
      </c>
      <c r="Q115" s="188">
        <f t="shared" si="33"/>
        <v>0</v>
      </c>
      <c r="R115" s="190"/>
      <c r="S115" s="190" t="s">
        <v>195</v>
      </c>
      <c r="T115" s="191" t="s">
        <v>196</v>
      </c>
      <c r="U115" s="160">
        <v>0</v>
      </c>
      <c r="V115" s="160">
        <f t="shared" si="34"/>
        <v>0</v>
      </c>
      <c r="W115" s="160"/>
      <c r="X115" s="160" t="s">
        <v>408</v>
      </c>
      <c r="Y115" s="160" t="s">
        <v>198</v>
      </c>
      <c r="Z115" s="149"/>
      <c r="AA115" s="149"/>
      <c r="AB115" s="149"/>
      <c r="AC115" s="149"/>
      <c r="AD115" s="149"/>
      <c r="AE115" s="149"/>
      <c r="AF115" s="149"/>
      <c r="AG115" s="149" t="s">
        <v>409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85">
        <v>106</v>
      </c>
      <c r="B116" s="186" t="s">
        <v>1226</v>
      </c>
      <c r="C116" s="193" t="s">
        <v>1083</v>
      </c>
      <c r="D116" s="187" t="s">
        <v>982</v>
      </c>
      <c r="E116" s="188">
        <v>49</v>
      </c>
      <c r="F116" s="189"/>
      <c r="G116" s="190">
        <f t="shared" si="28"/>
        <v>0</v>
      </c>
      <c r="H116" s="189"/>
      <c r="I116" s="190">
        <f t="shared" si="29"/>
        <v>0</v>
      </c>
      <c r="J116" s="189"/>
      <c r="K116" s="190">
        <f t="shared" si="30"/>
        <v>0</v>
      </c>
      <c r="L116" s="190">
        <v>21</v>
      </c>
      <c r="M116" s="190">
        <f t="shared" si="31"/>
        <v>0</v>
      </c>
      <c r="N116" s="188">
        <v>0</v>
      </c>
      <c r="O116" s="188">
        <f t="shared" si="32"/>
        <v>0</v>
      </c>
      <c r="P116" s="188">
        <v>0</v>
      </c>
      <c r="Q116" s="188">
        <f t="shared" si="33"/>
        <v>0</v>
      </c>
      <c r="R116" s="190"/>
      <c r="S116" s="190" t="s">
        <v>195</v>
      </c>
      <c r="T116" s="191" t="s">
        <v>196</v>
      </c>
      <c r="U116" s="160">
        <v>0</v>
      </c>
      <c r="V116" s="160">
        <f t="shared" si="34"/>
        <v>0</v>
      </c>
      <c r="W116" s="160"/>
      <c r="X116" s="160" t="s">
        <v>408</v>
      </c>
      <c r="Y116" s="160" t="s">
        <v>198</v>
      </c>
      <c r="Z116" s="149"/>
      <c r="AA116" s="149"/>
      <c r="AB116" s="149"/>
      <c r="AC116" s="149"/>
      <c r="AD116" s="149"/>
      <c r="AE116" s="149"/>
      <c r="AF116" s="149"/>
      <c r="AG116" s="149" t="s">
        <v>409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85">
        <v>107</v>
      </c>
      <c r="B117" s="186" t="s">
        <v>1227</v>
      </c>
      <c r="C117" s="193" t="s">
        <v>1118</v>
      </c>
      <c r="D117" s="187" t="s">
        <v>228</v>
      </c>
      <c r="E117" s="188">
        <v>90</v>
      </c>
      <c r="F117" s="189"/>
      <c r="G117" s="190">
        <f t="shared" si="28"/>
        <v>0</v>
      </c>
      <c r="H117" s="189"/>
      <c r="I117" s="190">
        <f t="shared" si="29"/>
        <v>0</v>
      </c>
      <c r="J117" s="189"/>
      <c r="K117" s="190">
        <f t="shared" si="30"/>
        <v>0</v>
      </c>
      <c r="L117" s="190">
        <v>21</v>
      </c>
      <c r="M117" s="190">
        <f t="shared" si="31"/>
        <v>0</v>
      </c>
      <c r="N117" s="188">
        <v>0</v>
      </c>
      <c r="O117" s="188">
        <f t="shared" si="32"/>
        <v>0</v>
      </c>
      <c r="P117" s="188">
        <v>0</v>
      </c>
      <c r="Q117" s="188">
        <f t="shared" si="33"/>
        <v>0</v>
      </c>
      <c r="R117" s="190"/>
      <c r="S117" s="190" t="s">
        <v>195</v>
      </c>
      <c r="T117" s="191" t="s">
        <v>196</v>
      </c>
      <c r="U117" s="160">
        <v>0</v>
      </c>
      <c r="V117" s="160">
        <f t="shared" si="34"/>
        <v>0</v>
      </c>
      <c r="W117" s="160"/>
      <c r="X117" s="160" t="s">
        <v>408</v>
      </c>
      <c r="Y117" s="160" t="s">
        <v>198</v>
      </c>
      <c r="Z117" s="149"/>
      <c r="AA117" s="149"/>
      <c r="AB117" s="149"/>
      <c r="AC117" s="149"/>
      <c r="AD117" s="149"/>
      <c r="AE117" s="149"/>
      <c r="AF117" s="149"/>
      <c r="AG117" s="149" t="s">
        <v>409</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85">
        <v>108</v>
      </c>
      <c r="B118" s="186" t="s">
        <v>1228</v>
      </c>
      <c r="C118" s="193" t="s">
        <v>1229</v>
      </c>
      <c r="D118" s="187" t="s">
        <v>982</v>
      </c>
      <c r="E118" s="188">
        <v>2</v>
      </c>
      <c r="F118" s="189"/>
      <c r="G118" s="190">
        <f t="shared" si="28"/>
        <v>0</v>
      </c>
      <c r="H118" s="189"/>
      <c r="I118" s="190">
        <f t="shared" si="29"/>
        <v>0</v>
      </c>
      <c r="J118" s="189"/>
      <c r="K118" s="190">
        <f t="shared" si="30"/>
        <v>0</v>
      </c>
      <c r="L118" s="190">
        <v>21</v>
      </c>
      <c r="M118" s="190">
        <f t="shared" si="31"/>
        <v>0</v>
      </c>
      <c r="N118" s="188">
        <v>0</v>
      </c>
      <c r="O118" s="188">
        <f t="shared" si="32"/>
        <v>0</v>
      </c>
      <c r="P118" s="188">
        <v>0</v>
      </c>
      <c r="Q118" s="188">
        <f t="shared" si="33"/>
        <v>0</v>
      </c>
      <c r="R118" s="190"/>
      <c r="S118" s="190" t="s">
        <v>195</v>
      </c>
      <c r="T118" s="191" t="s">
        <v>196</v>
      </c>
      <c r="U118" s="160">
        <v>0</v>
      </c>
      <c r="V118" s="160">
        <f t="shared" si="34"/>
        <v>0</v>
      </c>
      <c r="W118" s="160"/>
      <c r="X118" s="160" t="s">
        <v>408</v>
      </c>
      <c r="Y118" s="160" t="s">
        <v>198</v>
      </c>
      <c r="Z118" s="149"/>
      <c r="AA118" s="149"/>
      <c r="AB118" s="149"/>
      <c r="AC118" s="149"/>
      <c r="AD118" s="149"/>
      <c r="AE118" s="149"/>
      <c r="AF118" s="149"/>
      <c r="AG118" s="149" t="s">
        <v>409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85">
        <v>109</v>
      </c>
      <c r="B119" s="186" t="s">
        <v>1230</v>
      </c>
      <c r="C119" s="193" t="s">
        <v>1085</v>
      </c>
      <c r="D119" s="187" t="s">
        <v>982</v>
      </c>
      <c r="E119" s="188">
        <v>12</v>
      </c>
      <c r="F119" s="189"/>
      <c r="G119" s="190">
        <f t="shared" si="28"/>
        <v>0</v>
      </c>
      <c r="H119" s="189"/>
      <c r="I119" s="190">
        <f t="shared" si="29"/>
        <v>0</v>
      </c>
      <c r="J119" s="189"/>
      <c r="K119" s="190">
        <f t="shared" si="30"/>
        <v>0</v>
      </c>
      <c r="L119" s="190">
        <v>21</v>
      </c>
      <c r="M119" s="190">
        <f t="shared" si="31"/>
        <v>0</v>
      </c>
      <c r="N119" s="188">
        <v>0</v>
      </c>
      <c r="O119" s="188">
        <f t="shared" si="32"/>
        <v>0</v>
      </c>
      <c r="P119" s="188">
        <v>0</v>
      </c>
      <c r="Q119" s="188">
        <f t="shared" si="33"/>
        <v>0</v>
      </c>
      <c r="R119" s="190"/>
      <c r="S119" s="190" t="s">
        <v>195</v>
      </c>
      <c r="T119" s="191" t="s">
        <v>196</v>
      </c>
      <c r="U119" s="160">
        <v>0</v>
      </c>
      <c r="V119" s="160">
        <f t="shared" si="34"/>
        <v>0</v>
      </c>
      <c r="W119" s="160"/>
      <c r="X119" s="160" t="s">
        <v>408</v>
      </c>
      <c r="Y119" s="160" t="s">
        <v>198</v>
      </c>
      <c r="Z119" s="149"/>
      <c r="AA119" s="149"/>
      <c r="AB119" s="149"/>
      <c r="AC119" s="149"/>
      <c r="AD119" s="149"/>
      <c r="AE119" s="149"/>
      <c r="AF119" s="149"/>
      <c r="AG119" s="149" t="s">
        <v>409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85">
        <v>110</v>
      </c>
      <c r="B120" s="186" t="s">
        <v>1231</v>
      </c>
      <c r="C120" s="193" t="s">
        <v>1087</v>
      </c>
      <c r="D120" s="187" t="s">
        <v>982</v>
      </c>
      <c r="E120" s="188">
        <v>6</v>
      </c>
      <c r="F120" s="189"/>
      <c r="G120" s="190">
        <f t="shared" si="28"/>
        <v>0</v>
      </c>
      <c r="H120" s="189"/>
      <c r="I120" s="190">
        <f t="shared" si="29"/>
        <v>0</v>
      </c>
      <c r="J120" s="189"/>
      <c r="K120" s="190">
        <f t="shared" si="30"/>
        <v>0</v>
      </c>
      <c r="L120" s="190">
        <v>21</v>
      </c>
      <c r="M120" s="190">
        <f t="shared" si="31"/>
        <v>0</v>
      </c>
      <c r="N120" s="188">
        <v>0</v>
      </c>
      <c r="O120" s="188">
        <f t="shared" si="32"/>
        <v>0</v>
      </c>
      <c r="P120" s="188">
        <v>0</v>
      </c>
      <c r="Q120" s="188">
        <f t="shared" si="33"/>
        <v>0</v>
      </c>
      <c r="R120" s="190"/>
      <c r="S120" s="190" t="s">
        <v>195</v>
      </c>
      <c r="T120" s="191" t="s">
        <v>196</v>
      </c>
      <c r="U120" s="160">
        <v>0</v>
      </c>
      <c r="V120" s="160">
        <f t="shared" si="34"/>
        <v>0</v>
      </c>
      <c r="W120" s="160"/>
      <c r="X120" s="160" t="s">
        <v>408</v>
      </c>
      <c r="Y120" s="160" t="s">
        <v>198</v>
      </c>
      <c r="Z120" s="149"/>
      <c r="AA120" s="149"/>
      <c r="AB120" s="149"/>
      <c r="AC120" s="149"/>
      <c r="AD120" s="149"/>
      <c r="AE120" s="149"/>
      <c r="AF120" s="149"/>
      <c r="AG120" s="149" t="s">
        <v>409</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1" x14ac:dyDescent="0.2">
      <c r="A121" s="185">
        <v>111</v>
      </c>
      <c r="B121" s="186" t="s">
        <v>998</v>
      </c>
      <c r="C121" s="193" t="s">
        <v>1232</v>
      </c>
      <c r="D121" s="187" t="s">
        <v>982</v>
      </c>
      <c r="E121" s="188">
        <v>45</v>
      </c>
      <c r="F121" s="189"/>
      <c r="G121" s="190">
        <f t="shared" si="28"/>
        <v>0</v>
      </c>
      <c r="H121" s="189"/>
      <c r="I121" s="190">
        <f t="shared" si="29"/>
        <v>0</v>
      </c>
      <c r="J121" s="189"/>
      <c r="K121" s="190">
        <f t="shared" si="30"/>
        <v>0</v>
      </c>
      <c r="L121" s="190">
        <v>21</v>
      </c>
      <c r="M121" s="190">
        <f t="shared" si="31"/>
        <v>0</v>
      </c>
      <c r="N121" s="188">
        <v>0</v>
      </c>
      <c r="O121" s="188">
        <f t="shared" si="32"/>
        <v>0</v>
      </c>
      <c r="P121" s="188">
        <v>0</v>
      </c>
      <c r="Q121" s="188">
        <f t="shared" si="33"/>
        <v>0</v>
      </c>
      <c r="R121" s="190"/>
      <c r="S121" s="190" t="s">
        <v>195</v>
      </c>
      <c r="T121" s="191" t="s">
        <v>196</v>
      </c>
      <c r="U121" s="160">
        <v>0</v>
      </c>
      <c r="V121" s="160">
        <f t="shared" si="34"/>
        <v>0</v>
      </c>
      <c r="W121" s="160"/>
      <c r="X121" s="160" t="s">
        <v>408</v>
      </c>
      <c r="Y121" s="160" t="s">
        <v>198</v>
      </c>
      <c r="Z121" s="149"/>
      <c r="AA121" s="149"/>
      <c r="AB121" s="149"/>
      <c r="AC121" s="149"/>
      <c r="AD121" s="149"/>
      <c r="AE121" s="149"/>
      <c r="AF121" s="149"/>
      <c r="AG121" s="149" t="s">
        <v>409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x14ac:dyDescent="0.2">
      <c r="A122" s="185">
        <v>112</v>
      </c>
      <c r="B122" s="186" t="s">
        <v>1233</v>
      </c>
      <c r="C122" s="193" t="s">
        <v>1234</v>
      </c>
      <c r="D122" s="187" t="s">
        <v>982</v>
      </c>
      <c r="E122" s="188">
        <v>1</v>
      </c>
      <c r="F122" s="189"/>
      <c r="G122" s="190">
        <f t="shared" si="28"/>
        <v>0</v>
      </c>
      <c r="H122" s="189"/>
      <c r="I122" s="190">
        <f t="shared" si="29"/>
        <v>0</v>
      </c>
      <c r="J122" s="189"/>
      <c r="K122" s="190">
        <f t="shared" si="30"/>
        <v>0</v>
      </c>
      <c r="L122" s="190">
        <v>21</v>
      </c>
      <c r="M122" s="190">
        <f t="shared" si="31"/>
        <v>0</v>
      </c>
      <c r="N122" s="188">
        <v>0</v>
      </c>
      <c r="O122" s="188">
        <f t="shared" si="32"/>
        <v>0</v>
      </c>
      <c r="P122" s="188">
        <v>0</v>
      </c>
      <c r="Q122" s="188">
        <f t="shared" si="33"/>
        <v>0</v>
      </c>
      <c r="R122" s="190"/>
      <c r="S122" s="190" t="s">
        <v>195</v>
      </c>
      <c r="T122" s="191" t="s">
        <v>196</v>
      </c>
      <c r="U122" s="160">
        <v>0</v>
      </c>
      <c r="V122" s="160">
        <f t="shared" si="34"/>
        <v>0</v>
      </c>
      <c r="W122" s="160"/>
      <c r="X122" s="160" t="s">
        <v>408</v>
      </c>
      <c r="Y122" s="160" t="s">
        <v>198</v>
      </c>
      <c r="Z122" s="149"/>
      <c r="AA122" s="149"/>
      <c r="AB122" s="149"/>
      <c r="AC122" s="149"/>
      <c r="AD122" s="149"/>
      <c r="AE122" s="149"/>
      <c r="AF122" s="149"/>
      <c r="AG122" s="149" t="s">
        <v>409</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1" x14ac:dyDescent="0.2">
      <c r="A123" s="185">
        <v>113</v>
      </c>
      <c r="B123" s="186" t="s">
        <v>1235</v>
      </c>
      <c r="C123" s="193" t="s">
        <v>1236</v>
      </c>
      <c r="D123" s="187" t="s">
        <v>982</v>
      </c>
      <c r="E123" s="188">
        <v>3</v>
      </c>
      <c r="F123" s="189"/>
      <c r="G123" s="190">
        <f t="shared" si="28"/>
        <v>0</v>
      </c>
      <c r="H123" s="189"/>
      <c r="I123" s="190">
        <f t="shared" si="29"/>
        <v>0</v>
      </c>
      <c r="J123" s="189"/>
      <c r="K123" s="190">
        <f t="shared" si="30"/>
        <v>0</v>
      </c>
      <c r="L123" s="190">
        <v>21</v>
      </c>
      <c r="M123" s="190">
        <f t="shared" si="31"/>
        <v>0</v>
      </c>
      <c r="N123" s="188">
        <v>0</v>
      </c>
      <c r="O123" s="188">
        <f t="shared" si="32"/>
        <v>0</v>
      </c>
      <c r="P123" s="188">
        <v>0</v>
      </c>
      <c r="Q123" s="188">
        <f t="shared" si="33"/>
        <v>0</v>
      </c>
      <c r="R123" s="190"/>
      <c r="S123" s="190" t="s">
        <v>195</v>
      </c>
      <c r="T123" s="191" t="s">
        <v>196</v>
      </c>
      <c r="U123" s="160">
        <v>0</v>
      </c>
      <c r="V123" s="160">
        <f t="shared" si="34"/>
        <v>0</v>
      </c>
      <c r="W123" s="160"/>
      <c r="X123" s="160" t="s">
        <v>408</v>
      </c>
      <c r="Y123" s="160" t="s">
        <v>198</v>
      </c>
      <c r="Z123" s="149"/>
      <c r="AA123" s="149"/>
      <c r="AB123" s="149"/>
      <c r="AC123" s="149"/>
      <c r="AD123" s="149"/>
      <c r="AE123" s="149"/>
      <c r="AF123" s="149"/>
      <c r="AG123" s="149" t="s">
        <v>409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85">
        <v>114</v>
      </c>
      <c r="B124" s="186" t="s">
        <v>1237</v>
      </c>
      <c r="C124" s="193" t="s">
        <v>1238</v>
      </c>
      <c r="D124" s="187" t="s">
        <v>982</v>
      </c>
      <c r="E124" s="188">
        <v>19</v>
      </c>
      <c r="F124" s="189"/>
      <c r="G124" s="190">
        <f t="shared" si="28"/>
        <v>0</v>
      </c>
      <c r="H124" s="189"/>
      <c r="I124" s="190">
        <f t="shared" si="29"/>
        <v>0</v>
      </c>
      <c r="J124" s="189"/>
      <c r="K124" s="190">
        <f t="shared" si="30"/>
        <v>0</v>
      </c>
      <c r="L124" s="190">
        <v>21</v>
      </c>
      <c r="M124" s="190">
        <f t="shared" si="31"/>
        <v>0</v>
      </c>
      <c r="N124" s="188">
        <v>0</v>
      </c>
      <c r="O124" s="188">
        <f t="shared" si="32"/>
        <v>0</v>
      </c>
      <c r="P124" s="188">
        <v>0</v>
      </c>
      <c r="Q124" s="188">
        <f t="shared" si="33"/>
        <v>0</v>
      </c>
      <c r="R124" s="190"/>
      <c r="S124" s="190" t="s">
        <v>195</v>
      </c>
      <c r="T124" s="191" t="s">
        <v>196</v>
      </c>
      <c r="U124" s="160">
        <v>0</v>
      </c>
      <c r="V124" s="160">
        <f t="shared" si="34"/>
        <v>0</v>
      </c>
      <c r="W124" s="160"/>
      <c r="X124" s="160" t="s">
        <v>408</v>
      </c>
      <c r="Y124" s="160" t="s">
        <v>198</v>
      </c>
      <c r="Z124" s="149"/>
      <c r="AA124" s="149"/>
      <c r="AB124" s="149"/>
      <c r="AC124" s="149"/>
      <c r="AD124" s="149"/>
      <c r="AE124" s="149"/>
      <c r="AF124" s="149"/>
      <c r="AG124" s="149" t="s">
        <v>409</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85">
        <v>115</v>
      </c>
      <c r="B125" s="186" t="s">
        <v>1239</v>
      </c>
      <c r="C125" s="193" t="s">
        <v>1240</v>
      </c>
      <c r="D125" s="187" t="s">
        <v>982</v>
      </c>
      <c r="E125" s="188">
        <v>2</v>
      </c>
      <c r="F125" s="189"/>
      <c r="G125" s="190">
        <f t="shared" si="28"/>
        <v>0</v>
      </c>
      <c r="H125" s="189"/>
      <c r="I125" s="190">
        <f t="shared" si="29"/>
        <v>0</v>
      </c>
      <c r="J125" s="189"/>
      <c r="K125" s="190">
        <f t="shared" si="30"/>
        <v>0</v>
      </c>
      <c r="L125" s="190">
        <v>21</v>
      </c>
      <c r="M125" s="190">
        <f t="shared" si="31"/>
        <v>0</v>
      </c>
      <c r="N125" s="188">
        <v>0</v>
      </c>
      <c r="O125" s="188">
        <f t="shared" si="32"/>
        <v>0</v>
      </c>
      <c r="P125" s="188">
        <v>0</v>
      </c>
      <c r="Q125" s="188">
        <f t="shared" si="33"/>
        <v>0</v>
      </c>
      <c r="R125" s="190"/>
      <c r="S125" s="190" t="s">
        <v>195</v>
      </c>
      <c r="T125" s="191" t="s">
        <v>196</v>
      </c>
      <c r="U125" s="160">
        <v>0</v>
      </c>
      <c r="V125" s="160">
        <f t="shared" si="34"/>
        <v>0</v>
      </c>
      <c r="W125" s="160"/>
      <c r="X125" s="160" t="s">
        <v>408</v>
      </c>
      <c r="Y125" s="160" t="s">
        <v>198</v>
      </c>
      <c r="Z125" s="149"/>
      <c r="AA125" s="149"/>
      <c r="AB125" s="149"/>
      <c r="AC125" s="149"/>
      <c r="AD125" s="149"/>
      <c r="AE125" s="149"/>
      <c r="AF125" s="149"/>
      <c r="AG125" s="149" t="s">
        <v>409</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85">
        <v>116</v>
      </c>
      <c r="B126" s="186" t="s">
        <v>1241</v>
      </c>
      <c r="C126" s="193" t="s">
        <v>1242</v>
      </c>
      <c r="D126" s="187" t="s">
        <v>982</v>
      </c>
      <c r="E126" s="188">
        <v>7</v>
      </c>
      <c r="F126" s="189"/>
      <c r="G126" s="190">
        <f t="shared" si="28"/>
        <v>0</v>
      </c>
      <c r="H126" s="189"/>
      <c r="I126" s="190">
        <f t="shared" si="29"/>
        <v>0</v>
      </c>
      <c r="J126" s="189"/>
      <c r="K126" s="190">
        <f t="shared" si="30"/>
        <v>0</v>
      </c>
      <c r="L126" s="190">
        <v>21</v>
      </c>
      <c r="M126" s="190">
        <f t="shared" si="31"/>
        <v>0</v>
      </c>
      <c r="N126" s="188">
        <v>0</v>
      </c>
      <c r="O126" s="188">
        <f t="shared" si="32"/>
        <v>0</v>
      </c>
      <c r="P126" s="188">
        <v>0</v>
      </c>
      <c r="Q126" s="188">
        <f t="shared" si="33"/>
        <v>0</v>
      </c>
      <c r="R126" s="190"/>
      <c r="S126" s="190" t="s">
        <v>195</v>
      </c>
      <c r="T126" s="191" t="s">
        <v>196</v>
      </c>
      <c r="U126" s="160">
        <v>0</v>
      </c>
      <c r="V126" s="160">
        <f t="shared" si="34"/>
        <v>0</v>
      </c>
      <c r="W126" s="160"/>
      <c r="X126" s="160" t="s">
        <v>408</v>
      </c>
      <c r="Y126" s="160" t="s">
        <v>198</v>
      </c>
      <c r="Z126" s="149"/>
      <c r="AA126" s="149"/>
      <c r="AB126" s="149"/>
      <c r="AC126" s="149"/>
      <c r="AD126" s="149"/>
      <c r="AE126" s="149"/>
      <c r="AF126" s="149"/>
      <c r="AG126" s="149" t="s">
        <v>409</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85">
        <v>117</v>
      </c>
      <c r="B127" s="186" t="s">
        <v>1243</v>
      </c>
      <c r="C127" s="193" t="s">
        <v>1244</v>
      </c>
      <c r="D127" s="187" t="s">
        <v>982</v>
      </c>
      <c r="E127" s="188">
        <v>2</v>
      </c>
      <c r="F127" s="189"/>
      <c r="G127" s="190">
        <f t="shared" si="28"/>
        <v>0</v>
      </c>
      <c r="H127" s="189"/>
      <c r="I127" s="190">
        <f t="shared" si="29"/>
        <v>0</v>
      </c>
      <c r="J127" s="189"/>
      <c r="K127" s="190">
        <f t="shared" si="30"/>
        <v>0</v>
      </c>
      <c r="L127" s="190">
        <v>21</v>
      </c>
      <c r="M127" s="190">
        <f t="shared" si="31"/>
        <v>0</v>
      </c>
      <c r="N127" s="188">
        <v>0</v>
      </c>
      <c r="O127" s="188">
        <f t="shared" si="32"/>
        <v>0</v>
      </c>
      <c r="P127" s="188">
        <v>0</v>
      </c>
      <c r="Q127" s="188">
        <f t="shared" si="33"/>
        <v>0</v>
      </c>
      <c r="R127" s="190"/>
      <c r="S127" s="190" t="s">
        <v>195</v>
      </c>
      <c r="T127" s="191" t="s">
        <v>196</v>
      </c>
      <c r="U127" s="160">
        <v>0</v>
      </c>
      <c r="V127" s="160">
        <f t="shared" si="34"/>
        <v>0</v>
      </c>
      <c r="W127" s="160"/>
      <c r="X127" s="160" t="s">
        <v>408</v>
      </c>
      <c r="Y127" s="160" t="s">
        <v>198</v>
      </c>
      <c r="Z127" s="149"/>
      <c r="AA127" s="149"/>
      <c r="AB127" s="149"/>
      <c r="AC127" s="149"/>
      <c r="AD127" s="149"/>
      <c r="AE127" s="149"/>
      <c r="AF127" s="149"/>
      <c r="AG127" s="149" t="s">
        <v>409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33.75" outlineLevel="1" x14ac:dyDescent="0.2">
      <c r="A128" s="185">
        <v>118</v>
      </c>
      <c r="B128" s="186" t="s">
        <v>1245</v>
      </c>
      <c r="C128" s="193" t="s">
        <v>1246</v>
      </c>
      <c r="D128" s="187" t="s">
        <v>982</v>
      </c>
      <c r="E128" s="188">
        <v>123</v>
      </c>
      <c r="F128" s="189"/>
      <c r="G128" s="190">
        <f t="shared" si="28"/>
        <v>0</v>
      </c>
      <c r="H128" s="189"/>
      <c r="I128" s="190">
        <f t="shared" si="29"/>
        <v>0</v>
      </c>
      <c r="J128" s="189"/>
      <c r="K128" s="190">
        <f t="shared" si="30"/>
        <v>0</v>
      </c>
      <c r="L128" s="190">
        <v>21</v>
      </c>
      <c r="M128" s="190">
        <f t="shared" si="31"/>
        <v>0</v>
      </c>
      <c r="N128" s="188">
        <v>0</v>
      </c>
      <c r="O128" s="188">
        <f t="shared" si="32"/>
        <v>0</v>
      </c>
      <c r="P128" s="188">
        <v>0</v>
      </c>
      <c r="Q128" s="188">
        <f t="shared" si="33"/>
        <v>0</v>
      </c>
      <c r="R128" s="190"/>
      <c r="S128" s="190" t="s">
        <v>195</v>
      </c>
      <c r="T128" s="191" t="s">
        <v>196</v>
      </c>
      <c r="U128" s="160">
        <v>0</v>
      </c>
      <c r="V128" s="160">
        <f t="shared" si="34"/>
        <v>0</v>
      </c>
      <c r="W128" s="160"/>
      <c r="X128" s="160" t="s">
        <v>408</v>
      </c>
      <c r="Y128" s="160" t="s">
        <v>198</v>
      </c>
      <c r="Z128" s="149"/>
      <c r="AA128" s="149"/>
      <c r="AB128" s="149"/>
      <c r="AC128" s="149"/>
      <c r="AD128" s="149"/>
      <c r="AE128" s="149"/>
      <c r="AF128" s="149"/>
      <c r="AG128" s="149" t="s">
        <v>409</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85">
        <v>119</v>
      </c>
      <c r="B129" s="186" t="s">
        <v>1247</v>
      </c>
      <c r="C129" s="193" t="s">
        <v>1248</v>
      </c>
      <c r="D129" s="187" t="s">
        <v>982</v>
      </c>
      <c r="E129" s="188">
        <v>2</v>
      </c>
      <c r="F129" s="189"/>
      <c r="G129" s="190">
        <f t="shared" si="28"/>
        <v>0</v>
      </c>
      <c r="H129" s="189"/>
      <c r="I129" s="190">
        <f t="shared" si="29"/>
        <v>0</v>
      </c>
      <c r="J129" s="189"/>
      <c r="K129" s="190">
        <f t="shared" si="30"/>
        <v>0</v>
      </c>
      <c r="L129" s="190">
        <v>21</v>
      </c>
      <c r="M129" s="190">
        <f t="shared" si="31"/>
        <v>0</v>
      </c>
      <c r="N129" s="188">
        <v>0</v>
      </c>
      <c r="O129" s="188">
        <f t="shared" si="32"/>
        <v>0</v>
      </c>
      <c r="P129" s="188">
        <v>0</v>
      </c>
      <c r="Q129" s="188">
        <f t="shared" si="33"/>
        <v>0</v>
      </c>
      <c r="R129" s="190"/>
      <c r="S129" s="190" t="s">
        <v>195</v>
      </c>
      <c r="T129" s="191" t="s">
        <v>196</v>
      </c>
      <c r="U129" s="160">
        <v>0</v>
      </c>
      <c r="V129" s="160">
        <f t="shared" si="34"/>
        <v>0</v>
      </c>
      <c r="W129" s="160"/>
      <c r="X129" s="160" t="s">
        <v>408</v>
      </c>
      <c r="Y129" s="160" t="s">
        <v>198</v>
      </c>
      <c r="Z129" s="149"/>
      <c r="AA129" s="149"/>
      <c r="AB129" s="149"/>
      <c r="AC129" s="149"/>
      <c r="AD129" s="149"/>
      <c r="AE129" s="149"/>
      <c r="AF129" s="149"/>
      <c r="AG129" s="149" t="s">
        <v>409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85">
        <v>120</v>
      </c>
      <c r="B130" s="186" t="s">
        <v>1249</v>
      </c>
      <c r="C130" s="193" t="s">
        <v>1250</v>
      </c>
      <c r="D130" s="187" t="s">
        <v>982</v>
      </c>
      <c r="E130" s="188">
        <v>2</v>
      </c>
      <c r="F130" s="189"/>
      <c r="G130" s="190">
        <f t="shared" si="28"/>
        <v>0</v>
      </c>
      <c r="H130" s="189"/>
      <c r="I130" s="190">
        <f t="shared" si="29"/>
        <v>0</v>
      </c>
      <c r="J130" s="189"/>
      <c r="K130" s="190">
        <f t="shared" si="30"/>
        <v>0</v>
      </c>
      <c r="L130" s="190">
        <v>21</v>
      </c>
      <c r="M130" s="190">
        <f t="shared" si="31"/>
        <v>0</v>
      </c>
      <c r="N130" s="188">
        <v>0</v>
      </c>
      <c r="O130" s="188">
        <f t="shared" si="32"/>
        <v>0</v>
      </c>
      <c r="P130" s="188">
        <v>0</v>
      </c>
      <c r="Q130" s="188">
        <f t="shared" si="33"/>
        <v>0</v>
      </c>
      <c r="R130" s="190"/>
      <c r="S130" s="190" t="s">
        <v>195</v>
      </c>
      <c r="T130" s="191" t="s">
        <v>196</v>
      </c>
      <c r="U130" s="160">
        <v>0</v>
      </c>
      <c r="V130" s="160">
        <f t="shared" si="34"/>
        <v>0</v>
      </c>
      <c r="W130" s="160"/>
      <c r="X130" s="160" t="s">
        <v>408</v>
      </c>
      <c r="Y130" s="160" t="s">
        <v>198</v>
      </c>
      <c r="Z130" s="149"/>
      <c r="AA130" s="149"/>
      <c r="AB130" s="149"/>
      <c r="AC130" s="149"/>
      <c r="AD130" s="149"/>
      <c r="AE130" s="149"/>
      <c r="AF130" s="149"/>
      <c r="AG130" s="149" t="s">
        <v>409</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85">
        <v>121</v>
      </c>
      <c r="B131" s="186" t="s">
        <v>1251</v>
      </c>
      <c r="C131" s="193" t="s">
        <v>1252</v>
      </c>
      <c r="D131" s="187" t="s">
        <v>228</v>
      </c>
      <c r="E131" s="188">
        <v>146</v>
      </c>
      <c r="F131" s="189"/>
      <c r="G131" s="190">
        <f t="shared" si="28"/>
        <v>0</v>
      </c>
      <c r="H131" s="189"/>
      <c r="I131" s="190">
        <f t="shared" si="29"/>
        <v>0</v>
      </c>
      <c r="J131" s="189"/>
      <c r="K131" s="190">
        <f t="shared" si="30"/>
        <v>0</v>
      </c>
      <c r="L131" s="190">
        <v>21</v>
      </c>
      <c r="M131" s="190">
        <f t="shared" si="31"/>
        <v>0</v>
      </c>
      <c r="N131" s="188">
        <v>0</v>
      </c>
      <c r="O131" s="188">
        <f t="shared" si="32"/>
        <v>0</v>
      </c>
      <c r="P131" s="188">
        <v>0</v>
      </c>
      <c r="Q131" s="188">
        <f t="shared" si="33"/>
        <v>0</v>
      </c>
      <c r="R131" s="190"/>
      <c r="S131" s="190" t="s">
        <v>195</v>
      </c>
      <c r="T131" s="191" t="s">
        <v>196</v>
      </c>
      <c r="U131" s="160">
        <v>0</v>
      </c>
      <c r="V131" s="160">
        <f t="shared" si="34"/>
        <v>0</v>
      </c>
      <c r="W131" s="160"/>
      <c r="X131" s="160" t="s">
        <v>408</v>
      </c>
      <c r="Y131" s="160" t="s">
        <v>198</v>
      </c>
      <c r="Z131" s="149"/>
      <c r="AA131" s="149"/>
      <c r="AB131" s="149"/>
      <c r="AC131" s="149"/>
      <c r="AD131" s="149"/>
      <c r="AE131" s="149"/>
      <c r="AF131" s="149"/>
      <c r="AG131" s="149" t="s">
        <v>409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85">
        <v>122</v>
      </c>
      <c r="B132" s="186" t="s">
        <v>1253</v>
      </c>
      <c r="C132" s="193" t="s">
        <v>1254</v>
      </c>
      <c r="D132" s="187" t="s">
        <v>228</v>
      </c>
      <c r="E132" s="188">
        <v>86</v>
      </c>
      <c r="F132" s="189"/>
      <c r="G132" s="190">
        <f t="shared" si="28"/>
        <v>0</v>
      </c>
      <c r="H132" s="189"/>
      <c r="I132" s="190">
        <f t="shared" si="29"/>
        <v>0</v>
      </c>
      <c r="J132" s="189"/>
      <c r="K132" s="190">
        <f t="shared" si="30"/>
        <v>0</v>
      </c>
      <c r="L132" s="190">
        <v>21</v>
      </c>
      <c r="M132" s="190">
        <f t="shared" si="31"/>
        <v>0</v>
      </c>
      <c r="N132" s="188">
        <v>0</v>
      </c>
      <c r="O132" s="188">
        <f t="shared" si="32"/>
        <v>0</v>
      </c>
      <c r="P132" s="188">
        <v>0</v>
      </c>
      <c r="Q132" s="188">
        <f t="shared" si="33"/>
        <v>0</v>
      </c>
      <c r="R132" s="190"/>
      <c r="S132" s="190" t="s">
        <v>195</v>
      </c>
      <c r="T132" s="191" t="s">
        <v>196</v>
      </c>
      <c r="U132" s="160">
        <v>0</v>
      </c>
      <c r="V132" s="160">
        <f t="shared" si="34"/>
        <v>0</v>
      </c>
      <c r="W132" s="160"/>
      <c r="X132" s="160" t="s">
        <v>408</v>
      </c>
      <c r="Y132" s="160" t="s">
        <v>198</v>
      </c>
      <c r="Z132" s="149"/>
      <c r="AA132" s="149"/>
      <c r="AB132" s="149"/>
      <c r="AC132" s="149"/>
      <c r="AD132" s="149"/>
      <c r="AE132" s="149"/>
      <c r="AF132" s="149"/>
      <c r="AG132" s="149" t="s">
        <v>409</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85">
        <v>123</v>
      </c>
      <c r="B133" s="186" t="s">
        <v>1000</v>
      </c>
      <c r="C133" s="193" t="s">
        <v>1255</v>
      </c>
      <c r="D133" s="187" t="s">
        <v>228</v>
      </c>
      <c r="E133" s="188">
        <v>3120</v>
      </c>
      <c r="F133" s="189"/>
      <c r="G133" s="190">
        <f t="shared" si="28"/>
        <v>0</v>
      </c>
      <c r="H133" s="189"/>
      <c r="I133" s="190">
        <f t="shared" si="29"/>
        <v>0</v>
      </c>
      <c r="J133" s="189"/>
      <c r="K133" s="190">
        <f t="shared" si="30"/>
        <v>0</v>
      </c>
      <c r="L133" s="190">
        <v>21</v>
      </c>
      <c r="M133" s="190">
        <f t="shared" si="31"/>
        <v>0</v>
      </c>
      <c r="N133" s="188">
        <v>0</v>
      </c>
      <c r="O133" s="188">
        <f t="shared" si="32"/>
        <v>0</v>
      </c>
      <c r="P133" s="188">
        <v>0</v>
      </c>
      <c r="Q133" s="188">
        <f t="shared" si="33"/>
        <v>0</v>
      </c>
      <c r="R133" s="190"/>
      <c r="S133" s="190" t="s">
        <v>195</v>
      </c>
      <c r="T133" s="191" t="s">
        <v>196</v>
      </c>
      <c r="U133" s="160">
        <v>0</v>
      </c>
      <c r="V133" s="160">
        <f t="shared" si="34"/>
        <v>0</v>
      </c>
      <c r="W133" s="160"/>
      <c r="X133" s="160" t="s">
        <v>408</v>
      </c>
      <c r="Y133" s="160" t="s">
        <v>198</v>
      </c>
      <c r="Z133" s="149"/>
      <c r="AA133" s="149"/>
      <c r="AB133" s="149"/>
      <c r="AC133" s="149"/>
      <c r="AD133" s="149"/>
      <c r="AE133" s="149"/>
      <c r="AF133" s="149"/>
      <c r="AG133" s="149" t="s">
        <v>409</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85">
        <v>124</v>
      </c>
      <c r="B134" s="186" t="s">
        <v>1256</v>
      </c>
      <c r="C134" s="193" t="s">
        <v>1257</v>
      </c>
      <c r="D134" s="187" t="s">
        <v>228</v>
      </c>
      <c r="E134" s="188">
        <v>3966</v>
      </c>
      <c r="F134" s="189"/>
      <c r="G134" s="190">
        <f t="shared" si="28"/>
        <v>0</v>
      </c>
      <c r="H134" s="189"/>
      <c r="I134" s="190">
        <f t="shared" si="29"/>
        <v>0</v>
      </c>
      <c r="J134" s="189"/>
      <c r="K134" s="190">
        <f t="shared" si="30"/>
        <v>0</v>
      </c>
      <c r="L134" s="190">
        <v>21</v>
      </c>
      <c r="M134" s="190">
        <f t="shared" si="31"/>
        <v>0</v>
      </c>
      <c r="N134" s="188">
        <v>0</v>
      </c>
      <c r="O134" s="188">
        <f t="shared" si="32"/>
        <v>0</v>
      </c>
      <c r="P134" s="188">
        <v>0</v>
      </c>
      <c r="Q134" s="188">
        <f t="shared" si="33"/>
        <v>0</v>
      </c>
      <c r="R134" s="190"/>
      <c r="S134" s="190" t="s">
        <v>195</v>
      </c>
      <c r="T134" s="191" t="s">
        <v>196</v>
      </c>
      <c r="U134" s="160">
        <v>0</v>
      </c>
      <c r="V134" s="160">
        <f t="shared" si="34"/>
        <v>0</v>
      </c>
      <c r="W134" s="160"/>
      <c r="X134" s="160" t="s">
        <v>408</v>
      </c>
      <c r="Y134" s="160" t="s">
        <v>198</v>
      </c>
      <c r="Z134" s="149"/>
      <c r="AA134" s="149"/>
      <c r="AB134" s="149"/>
      <c r="AC134" s="149"/>
      <c r="AD134" s="149"/>
      <c r="AE134" s="149"/>
      <c r="AF134" s="149"/>
      <c r="AG134" s="149" t="s">
        <v>409</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2.5" outlineLevel="1" x14ac:dyDescent="0.2">
      <c r="A135" s="185">
        <v>125</v>
      </c>
      <c r="B135" s="186" t="s">
        <v>1258</v>
      </c>
      <c r="C135" s="193" t="s">
        <v>1259</v>
      </c>
      <c r="D135" s="187" t="s">
        <v>982</v>
      </c>
      <c r="E135" s="188">
        <v>11</v>
      </c>
      <c r="F135" s="189"/>
      <c r="G135" s="190">
        <f t="shared" si="28"/>
        <v>0</v>
      </c>
      <c r="H135" s="189"/>
      <c r="I135" s="190">
        <f t="shared" si="29"/>
        <v>0</v>
      </c>
      <c r="J135" s="189"/>
      <c r="K135" s="190">
        <f t="shared" si="30"/>
        <v>0</v>
      </c>
      <c r="L135" s="190">
        <v>21</v>
      </c>
      <c r="M135" s="190">
        <f t="shared" si="31"/>
        <v>0</v>
      </c>
      <c r="N135" s="188">
        <v>0</v>
      </c>
      <c r="O135" s="188">
        <f t="shared" si="32"/>
        <v>0</v>
      </c>
      <c r="P135" s="188">
        <v>0</v>
      </c>
      <c r="Q135" s="188">
        <f t="shared" si="33"/>
        <v>0</v>
      </c>
      <c r="R135" s="190"/>
      <c r="S135" s="190" t="s">
        <v>195</v>
      </c>
      <c r="T135" s="191" t="s">
        <v>196</v>
      </c>
      <c r="U135" s="160">
        <v>0</v>
      </c>
      <c r="V135" s="160">
        <f t="shared" si="34"/>
        <v>0</v>
      </c>
      <c r="W135" s="160"/>
      <c r="X135" s="160" t="s">
        <v>408</v>
      </c>
      <c r="Y135" s="160" t="s">
        <v>198</v>
      </c>
      <c r="Z135" s="149"/>
      <c r="AA135" s="149"/>
      <c r="AB135" s="149"/>
      <c r="AC135" s="149"/>
      <c r="AD135" s="149"/>
      <c r="AE135" s="149"/>
      <c r="AF135" s="149"/>
      <c r="AG135" s="149" t="s">
        <v>409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2.5" outlineLevel="1" x14ac:dyDescent="0.2">
      <c r="A136" s="185">
        <v>126</v>
      </c>
      <c r="B136" s="186" t="s">
        <v>1260</v>
      </c>
      <c r="C136" s="193" t="s">
        <v>1261</v>
      </c>
      <c r="D136" s="187" t="s">
        <v>982</v>
      </c>
      <c r="E136" s="188">
        <v>2</v>
      </c>
      <c r="F136" s="189"/>
      <c r="G136" s="190">
        <f t="shared" si="28"/>
        <v>0</v>
      </c>
      <c r="H136" s="189"/>
      <c r="I136" s="190">
        <f t="shared" si="29"/>
        <v>0</v>
      </c>
      <c r="J136" s="189"/>
      <c r="K136" s="190">
        <f t="shared" si="30"/>
        <v>0</v>
      </c>
      <c r="L136" s="190">
        <v>21</v>
      </c>
      <c r="M136" s="190">
        <f t="shared" si="31"/>
        <v>0</v>
      </c>
      <c r="N136" s="188">
        <v>0</v>
      </c>
      <c r="O136" s="188">
        <f t="shared" si="32"/>
        <v>0</v>
      </c>
      <c r="P136" s="188">
        <v>0</v>
      </c>
      <c r="Q136" s="188">
        <f t="shared" si="33"/>
        <v>0</v>
      </c>
      <c r="R136" s="190"/>
      <c r="S136" s="190" t="s">
        <v>195</v>
      </c>
      <c r="T136" s="191" t="s">
        <v>196</v>
      </c>
      <c r="U136" s="160">
        <v>0</v>
      </c>
      <c r="V136" s="160">
        <f t="shared" si="34"/>
        <v>0</v>
      </c>
      <c r="W136" s="160"/>
      <c r="X136" s="160" t="s">
        <v>408</v>
      </c>
      <c r="Y136" s="160" t="s">
        <v>198</v>
      </c>
      <c r="Z136" s="149"/>
      <c r="AA136" s="149"/>
      <c r="AB136" s="149"/>
      <c r="AC136" s="149"/>
      <c r="AD136" s="149"/>
      <c r="AE136" s="149"/>
      <c r="AF136" s="149"/>
      <c r="AG136" s="149" t="s">
        <v>409</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x14ac:dyDescent="0.2">
      <c r="A137" s="185">
        <v>127</v>
      </c>
      <c r="B137" s="186" t="s">
        <v>1262</v>
      </c>
      <c r="C137" s="193" t="s">
        <v>1263</v>
      </c>
      <c r="D137" s="187" t="s">
        <v>982</v>
      </c>
      <c r="E137" s="188">
        <v>12</v>
      </c>
      <c r="F137" s="189"/>
      <c r="G137" s="190">
        <f t="shared" si="28"/>
        <v>0</v>
      </c>
      <c r="H137" s="189"/>
      <c r="I137" s="190">
        <f t="shared" si="29"/>
        <v>0</v>
      </c>
      <c r="J137" s="189"/>
      <c r="K137" s="190">
        <f t="shared" si="30"/>
        <v>0</v>
      </c>
      <c r="L137" s="190">
        <v>21</v>
      </c>
      <c r="M137" s="190">
        <f t="shared" si="31"/>
        <v>0</v>
      </c>
      <c r="N137" s="188">
        <v>0</v>
      </c>
      <c r="O137" s="188">
        <f t="shared" si="32"/>
        <v>0</v>
      </c>
      <c r="P137" s="188">
        <v>0</v>
      </c>
      <c r="Q137" s="188">
        <f t="shared" si="33"/>
        <v>0</v>
      </c>
      <c r="R137" s="190"/>
      <c r="S137" s="190" t="s">
        <v>195</v>
      </c>
      <c r="T137" s="191" t="s">
        <v>196</v>
      </c>
      <c r="U137" s="160">
        <v>0</v>
      </c>
      <c r="V137" s="160">
        <f t="shared" si="34"/>
        <v>0</v>
      </c>
      <c r="W137" s="160"/>
      <c r="X137" s="160" t="s">
        <v>408</v>
      </c>
      <c r="Y137" s="160" t="s">
        <v>198</v>
      </c>
      <c r="Z137" s="149"/>
      <c r="AA137" s="149"/>
      <c r="AB137" s="149"/>
      <c r="AC137" s="149"/>
      <c r="AD137" s="149"/>
      <c r="AE137" s="149"/>
      <c r="AF137" s="149"/>
      <c r="AG137" s="149" t="s">
        <v>409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85">
        <v>128</v>
      </c>
      <c r="B138" s="186" t="s">
        <v>1002</v>
      </c>
      <c r="C138" s="193" t="s">
        <v>1264</v>
      </c>
      <c r="D138" s="187" t="s">
        <v>982</v>
      </c>
      <c r="E138" s="188">
        <v>9</v>
      </c>
      <c r="F138" s="189"/>
      <c r="G138" s="190">
        <f t="shared" si="28"/>
        <v>0</v>
      </c>
      <c r="H138" s="189"/>
      <c r="I138" s="190">
        <f t="shared" si="29"/>
        <v>0</v>
      </c>
      <c r="J138" s="189"/>
      <c r="K138" s="190">
        <f t="shared" si="30"/>
        <v>0</v>
      </c>
      <c r="L138" s="190">
        <v>21</v>
      </c>
      <c r="M138" s="190">
        <f t="shared" si="31"/>
        <v>0</v>
      </c>
      <c r="N138" s="188">
        <v>0</v>
      </c>
      <c r="O138" s="188">
        <f t="shared" si="32"/>
        <v>0</v>
      </c>
      <c r="P138" s="188">
        <v>0</v>
      </c>
      <c r="Q138" s="188">
        <f t="shared" si="33"/>
        <v>0</v>
      </c>
      <c r="R138" s="190"/>
      <c r="S138" s="190" t="s">
        <v>195</v>
      </c>
      <c r="T138" s="191" t="s">
        <v>196</v>
      </c>
      <c r="U138" s="160">
        <v>0</v>
      </c>
      <c r="V138" s="160">
        <f t="shared" si="34"/>
        <v>0</v>
      </c>
      <c r="W138" s="160"/>
      <c r="X138" s="160" t="s">
        <v>408</v>
      </c>
      <c r="Y138" s="160" t="s">
        <v>198</v>
      </c>
      <c r="Z138" s="149"/>
      <c r="AA138" s="149"/>
      <c r="AB138" s="149"/>
      <c r="AC138" s="149"/>
      <c r="AD138" s="149"/>
      <c r="AE138" s="149"/>
      <c r="AF138" s="149"/>
      <c r="AG138" s="149" t="s">
        <v>409</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85">
        <v>129</v>
      </c>
      <c r="B139" s="186" t="s">
        <v>1265</v>
      </c>
      <c r="C139" s="193" t="s">
        <v>1266</v>
      </c>
      <c r="D139" s="187" t="s">
        <v>982</v>
      </c>
      <c r="E139" s="188">
        <v>2</v>
      </c>
      <c r="F139" s="189"/>
      <c r="G139" s="190">
        <f t="shared" si="28"/>
        <v>0</v>
      </c>
      <c r="H139" s="189"/>
      <c r="I139" s="190">
        <f t="shared" si="29"/>
        <v>0</v>
      </c>
      <c r="J139" s="189"/>
      <c r="K139" s="190">
        <f t="shared" si="30"/>
        <v>0</v>
      </c>
      <c r="L139" s="190">
        <v>21</v>
      </c>
      <c r="M139" s="190">
        <f t="shared" si="31"/>
        <v>0</v>
      </c>
      <c r="N139" s="188">
        <v>0</v>
      </c>
      <c r="O139" s="188">
        <f t="shared" si="32"/>
        <v>0</v>
      </c>
      <c r="P139" s="188">
        <v>0</v>
      </c>
      <c r="Q139" s="188">
        <f t="shared" si="33"/>
        <v>0</v>
      </c>
      <c r="R139" s="190"/>
      <c r="S139" s="190" t="s">
        <v>195</v>
      </c>
      <c r="T139" s="191" t="s">
        <v>196</v>
      </c>
      <c r="U139" s="160">
        <v>0</v>
      </c>
      <c r="V139" s="160">
        <f t="shared" si="34"/>
        <v>0</v>
      </c>
      <c r="W139" s="160"/>
      <c r="X139" s="160" t="s">
        <v>408</v>
      </c>
      <c r="Y139" s="160" t="s">
        <v>198</v>
      </c>
      <c r="Z139" s="149"/>
      <c r="AA139" s="149"/>
      <c r="AB139" s="149"/>
      <c r="AC139" s="149"/>
      <c r="AD139" s="149"/>
      <c r="AE139" s="149"/>
      <c r="AF139" s="149"/>
      <c r="AG139" s="149" t="s">
        <v>409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85">
        <v>130</v>
      </c>
      <c r="B140" s="186" t="s">
        <v>1267</v>
      </c>
      <c r="C140" s="193" t="s">
        <v>1112</v>
      </c>
      <c r="D140" s="187" t="s">
        <v>982</v>
      </c>
      <c r="E140" s="188">
        <v>4</v>
      </c>
      <c r="F140" s="189"/>
      <c r="G140" s="190">
        <f t="shared" si="28"/>
        <v>0</v>
      </c>
      <c r="H140" s="189"/>
      <c r="I140" s="190">
        <f t="shared" si="29"/>
        <v>0</v>
      </c>
      <c r="J140" s="189"/>
      <c r="K140" s="190">
        <f t="shared" si="30"/>
        <v>0</v>
      </c>
      <c r="L140" s="190">
        <v>21</v>
      </c>
      <c r="M140" s="190">
        <f t="shared" si="31"/>
        <v>0</v>
      </c>
      <c r="N140" s="188">
        <v>0</v>
      </c>
      <c r="O140" s="188">
        <f t="shared" si="32"/>
        <v>0</v>
      </c>
      <c r="P140" s="188">
        <v>0</v>
      </c>
      <c r="Q140" s="188">
        <f t="shared" si="33"/>
        <v>0</v>
      </c>
      <c r="R140" s="190"/>
      <c r="S140" s="190" t="s">
        <v>195</v>
      </c>
      <c r="T140" s="191" t="s">
        <v>196</v>
      </c>
      <c r="U140" s="160">
        <v>0</v>
      </c>
      <c r="V140" s="160">
        <f t="shared" si="34"/>
        <v>0</v>
      </c>
      <c r="W140" s="160"/>
      <c r="X140" s="160" t="s">
        <v>408</v>
      </c>
      <c r="Y140" s="160" t="s">
        <v>198</v>
      </c>
      <c r="Z140" s="149"/>
      <c r="AA140" s="149"/>
      <c r="AB140" s="149"/>
      <c r="AC140" s="149"/>
      <c r="AD140" s="149"/>
      <c r="AE140" s="149"/>
      <c r="AF140" s="149"/>
      <c r="AG140" s="149" t="s">
        <v>409</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85">
        <v>131</v>
      </c>
      <c r="B141" s="186" t="s">
        <v>1268</v>
      </c>
      <c r="C141" s="193" t="s">
        <v>1116</v>
      </c>
      <c r="D141" s="187" t="s">
        <v>228</v>
      </c>
      <c r="E141" s="188">
        <v>6786</v>
      </c>
      <c r="F141" s="189"/>
      <c r="G141" s="190">
        <f t="shared" si="28"/>
        <v>0</v>
      </c>
      <c r="H141" s="189"/>
      <c r="I141" s="190">
        <f t="shared" si="29"/>
        <v>0</v>
      </c>
      <c r="J141" s="189"/>
      <c r="K141" s="190">
        <f t="shared" si="30"/>
        <v>0</v>
      </c>
      <c r="L141" s="190">
        <v>21</v>
      </c>
      <c r="M141" s="190">
        <f t="shared" si="31"/>
        <v>0</v>
      </c>
      <c r="N141" s="188">
        <v>0</v>
      </c>
      <c r="O141" s="188">
        <f t="shared" si="32"/>
        <v>0</v>
      </c>
      <c r="P141" s="188">
        <v>0</v>
      </c>
      <c r="Q141" s="188">
        <f t="shared" si="33"/>
        <v>0</v>
      </c>
      <c r="R141" s="190"/>
      <c r="S141" s="190" t="s">
        <v>195</v>
      </c>
      <c r="T141" s="191" t="s">
        <v>196</v>
      </c>
      <c r="U141" s="160">
        <v>0</v>
      </c>
      <c r="V141" s="160">
        <f t="shared" si="34"/>
        <v>0</v>
      </c>
      <c r="W141" s="160"/>
      <c r="X141" s="160" t="s">
        <v>408</v>
      </c>
      <c r="Y141" s="160" t="s">
        <v>198</v>
      </c>
      <c r="Z141" s="149"/>
      <c r="AA141" s="149"/>
      <c r="AB141" s="149"/>
      <c r="AC141" s="149"/>
      <c r="AD141" s="149"/>
      <c r="AE141" s="149"/>
      <c r="AF141" s="149"/>
      <c r="AG141" s="149" t="s">
        <v>409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85">
        <v>132</v>
      </c>
      <c r="B142" s="186" t="s">
        <v>1269</v>
      </c>
      <c r="C142" s="193" t="s">
        <v>1110</v>
      </c>
      <c r="D142" s="187" t="s">
        <v>228</v>
      </c>
      <c r="E142" s="188">
        <v>30</v>
      </c>
      <c r="F142" s="189"/>
      <c r="G142" s="190">
        <f t="shared" si="28"/>
        <v>0</v>
      </c>
      <c r="H142" s="189"/>
      <c r="I142" s="190">
        <f t="shared" si="29"/>
        <v>0</v>
      </c>
      <c r="J142" s="189"/>
      <c r="K142" s="190">
        <f t="shared" si="30"/>
        <v>0</v>
      </c>
      <c r="L142" s="190">
        <v>21</v>
      </c>
      <c r="M142" s="190">
        <f t="shared" si="31"/>
        <v>0</v>
      </c>
      <c r="N142" s="188">
        <v>0</v>
      </c>
      <c r="O142" s="188">
        <f t="shared" si="32"/>
        <v>0</v>
      </c>
      <c r="P142" s="188">
        <v>0</v>
      </c>
      <c r="Q142" s="188">
        <f t="shared" si="33"/>
        <v>0</v>
      </c>
      <c r="R142" s="190"/>
      <c r="S142" s="190" t="s">
        <v>195</v>
      </c>
      <c r="T142" s="191" t="s">
        <v>196</v>
      </c>
      <c r="U142" s="160">
        <v>0</v>
      </c>
      <c r="V142" s="160">
        <f t="shared" si="34"/>
        <v>0</v>
      </c>
      <c r="W142" s="160"/>
      <c r="X142" s="160" t="s">
        <v>408</v>
      </c>
      <c r="Y142" s="160" t="s">
        <v>198</v>
      </c>
      <c r="Z142" s="149"/>
      <c r="AA142" s="149"/>
      <c r="AB142" s="149"/>
      <c r="AC142" s="149"/>
      <c r="AD142" s="149"/>
      <c r="AE142" s="149"/>
      <c r="AF142" s="149"/>
      <c r="AG142" s="149" t="s">
        <v>409</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1" x14ac:dyDescent="0.2">
      <c r="A143" s="185">
        <v>133</v>
      </c>
      <c r="B143" s="186" t="s">
        <v>1270</v>
      </c>
      <c r="C143" s="193" t="s">
        <v>1271</v>
      </c>
      <c r="D143" s="187" t="s">
        <v>228</v>
      </c>
      <c r="E143" s="188">
        <v>193</v>
      </c>
      <c r="F143" s="189"/>
      <c r="G143" s="190">
        <f t="shared" si="28"/>
        <v>0</v>
      </c>
      <c r="H143" s="189"/>
      <c r="I143" s="190">
        <f t="shared" si="29"/>
        <v>0</v>
      </c>
      <c r="J143" s="189"/>
      <c r="K143" s="190">
        <f t="shared" si="30"/>
        <v>0</v>
      </c>
      <c r="L143" s="190">
        <v>21</v>
      </c>
      <c r="M143" s="190">
        <f t="shared" si="31"/>
        <v>0</v>
      </c>
      <c r="N143" s="188">
        <v>0</v>
      </c>
      <c r="O143" s="188">
        <f t="shared" si="32"/>
        <v>0</v>
      </c>
      <c r="P143" s="188">
        <v>0</v>
      </c>
      <c r="Q143" s="188">
        <f t="shared" si="33"/>
        <v>0</v>
      </c>
      <c r="R143" s="190"/>
      <c r="S143" s="190" t="s">
        <v>195</v>
      </c>
      <c r="T143" s="191" t="s">
        <v>196</v>
      </c>
      <c r="U143" s="160">
        <v>0</v>
      </c>
      <c r="V143" s="160">
        <f t="shared" si="34"/>
        <v>0</v>
      </c>
      <c r="W143" s="160"/>
      <c r="X143" s="160" t="s">
        <v>408</v>
      </c>
      <c r="Y143" s="160" t="s">
        <v>198</v>
      </c>
      <c r="Z143" s="149"/>
      <c r="AA143" s="149"/>
      <c r="AB143" s="149"/>
      <c r="AC143" s="149"/>
      <c r="AD143" s="149"/>
      <c r="AE143" s="149"/>
      <c r="AF143" s="149"/>
      <c r="AG143" s="149" t="s">
        <v>409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85">
        <v>134</v>
      </c>
      <c r="B144" s="186" t="s">
        <v>1004</v>
      </c>
      <c r="C144" s="193" t="s">
        <v>1005</v>
      </c>
      <c r="D144" s="187" t="s">
        <v>982</v>
      </c>
      <c r="E144" s="188">
        <v>23</v>
      </c>
      <c r="F144" s="189"/>
      <c r="G144" s="190">
        <f t="shared" si="28"/>
        <v>0</v>
      </c>
      <c r="H144" s="189"/>
      <c r="I144" s="190">
        <f t="shared" si="29"/>
        <v>0</v>
      </c>
      <c r="J144" s="189"/>
      <c r="K144" s="190">
        <f t="shared" si="30"/>
        <v>0</v>
      </c>
      <c r="L144" s="190">
        <v>21</v>
      </c>
      <c r="M144" s="190">
        <f t="shared" si="31"/>
        <v>0</v>
      </c>
      <c r="N144" s="188">
        <v>0</v>
      </c>
      <c r="O144" s="188">
        <f t="shared" si="32"/>
        <v>0</v>
      </c>
      <c r="P144" s="188">
        <v>0</v>
      </c>
      <c r="Q144" s="188">
        <f t="shared" si="33"/>
        <v>0</v>
      </c>
      <c r="R144" s="190"/>
      <c r="S144" s="190" t="s">
        <v>195</v>
      </c>
      <c r="T144" s="191" t="s">
        <v>196</v>
      </c>
      <c r="U144" s="160">
        <v>0</v>
      </c>
      <c r="V144" s="160">
        <f t="shared" si="34"/>
        <v>0</v>
      </c>
      <c r="W144" s="160"/>
      <c r="X144" s="160" t="s">
        <v>408</v>
      </c>
      <c r="Y144" s="160" t="s">
        <v>198</v>
      </c>
      <c r="Z144" s="149"/>
      <c r="AA144" s="149"/>
      <c r="AB144" s="149"/>
      <c r="AC144" s="149"/>
      <c r="AD144" s="149"/>
      <c r="AE144" s="149"/>
      <c r="AF144" s="149"/>
      <c r="AG144" s="149" t="s">
        <v>409</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85">
        <v>135</v>
      </c>
      <c r="B145" s="186" t="s">
        <v>1006</v>
      </c>
      <c r="C145" s="193" t="s">
        <v>1007</v>
      </c>
      <c r="D145" s="187" t="s">
        <v>982</v>
      </c>
      <c r="E145" s="188">
        <v>1</v>
      </c>
      <c r="F145" s="189"/>
      <c r="G145" s="190">
        <f t="shared" si="28"/>
        <v>0</v>
      </c>
      <c r="H145" s="189"/>
      <c r="I145" s="190">
        <f t="shared" si="29"/>
        <v>0</v>
      </c>
      <c r="J145" s="189"/>
      <c r="K145" s="190">
        <f t="shared" si="30"/>
        <v>0</v>
      </c>
      <c r="L145" s="190">
        <v>21</v>
      </c>
      <c r="M145" s="190">
        <f t="shared" si="31"/>
        <v>0</v>
      </c>
      <c r="N145" s="188">
        <v>0</v>
      </c>
      <c r="O145" s="188">
        <f t="shared" si="32"/>
        <v>0</v>
      </c>
      <c r="P145" s="188">
        <v>0</v>
      </c>
      <c r="Q145" s="188">
        <f t="shared" si="33"/>
        <v>0</v>
      </c>
      <c r="R145" s="190"/>
      <c r="S145" s="190" t="s">
        <v>195</v>
      </c>
      <c r="T145" s="191" t="s">
        <v>196</v>
      </c>
      <c r="U145" s="160">
        <v>0</v>
      </c>
      <c r="V145" s="160">
        <f t="shared" si="34"/>
        <v>0</v>
      </c>
      <c r="W145" s="160"/>
      <c r="X145" s="160" t="s">
        <v>408</v>
      </c>
      <c r="Y145" s="160" t="s">
        <v>198</v>
      </c>
      <c r="Z145" s="149"/>
      <c r="AA145" s="149"/>
      <c r="AB145" s="149"/>
      <c r="AC145" s="149"/>
      <c r="AD145" s="149"/>
      <c r="AE145" s="149"/>
      <c r="AF145" s="149"/>
      <c r="AG145" s="149" t="s">
        <v>409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85">
        <v>136</v>
      </c>
      <c r="B146" s="186" t="s">
        <v>1008</v>
      </c>
      <c r="C146" s="193" t="s">
        <v>1009</v>
      </c>
      <c r="D146" s="187" t="s">
        <v>982</v>
      </c>
      <c r="E146" s="188">
        <v>1</v>
      </c>
      <c r="F146" s="189"/>
      <c r="G146" s="190">
        <f t="shared" si="28"/>
        <v>0</v>
      </c>
      <c r="H146" s="189"/>
      <c r="I146" s="190">
        <f t="shared" si="29"/>
        <v>0</v>
      </c>
      <c r="J146" s="189"/>
      <c r="K146" s="190">
        <f t="shared" si="30"/>
        <v>0</v>
      </c>
      <c r="L146" s="190">
        <v>21</v>
      </c>
      <c r="M146" s="190">
        <f t="shared" si="31"/>
        <v>0</v>
      </c>
      <c r="N146" s="188">
        <v>0</v>
      </c>
      <c r="O146" s="188">
        <f t="shared" si="32"/>
        <v>0</v>
      </c>
      <c r="P146" s="188">
        <v>0</v>
      </c>
      <c r="Q146" s="188">
        <f t="shared" si="33"/>
        <v>0</v>
      </c>
      <c r="R146" s="190"/>
      <c r="S146" s="190" t="s">
        <v>195</v>
      </c>
      <c r="T146" s="191" t="s">
        <v>196</v>
      </c>
      <c r="U146" s="160">
        <v>0</v>
      </c>
      <c r="V146" s="160">
        <f t="shared" si="34"/>
        <v>0</v>
      </c>
      <c r="W146" s="160"/>
      <c r="X146" s="160" t="s">
        <v>408</v>
      </c>
      <c r="Y146" s="160" t="s">
        <v>198</v>
      </c>
      <c r="Z146" s="149"/>
      <c r="AA146" s="149"/>
      <c r="AB146" s="149"/>
      <c r="AC146" s="149"/>
      <c r="AD146" s="149"/>
      <c r="AE146" s="149"/>
      <c r="AF146" s="149"/>
      <c r="AG146" s="149" t="s">
        <v>409</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x14ac:dyDescent="0.2">
      <c r="A147" s="163" t="s">
        <v>190</v>
      </c>
      <c r="B147" s="164" t="s">
        <v>146</v>
      </c>
      <c r="C147" s="178" t="s">
        <v>147</v>
      </c>
      <c r="D147" s="165"/>
      <c r="E147" s="166"/>
      <c r="F147" s="167"/>
      <c r="G147" s="167">
        <f>SUMIF(AG148:AG171,"&lt;&gt;NOR",G148:G171)</f>
        <v>0</v>
      </c>
      <c r="H147" s="167"/>
      <c r="I147" s="167">
        <f>SUM(I148:I171)</f>
        <v>0</v>
      </c>
      <c r="J147" s="167"/>
      <c r="K147" s="167">
        <f>SUM(K148:K171)</f>
        <v>0</v>
      </c>
      <c r="L147" s="167"/>
      <c r="M147" s="167">
        <f>SUM(M148:M171)</f>
        <v>0</v>
      </c>
      <c r="N147" s="166"/>
      <c r="O147" s="166">
        <f>SUM(O148:O171)</f>
        <v>0</v>
      </c>
      <c r="P147" s="166"/>
      <c r="Q147" s="166">
        <f>SUM(Q148:Q171)</f>
        <v>0</v>
      </c>
      <c r="R147" s="167"/>
      <c r="S147" s="167"/>
      <c r="T147" s="168"/>
      <c r="U147" s="162"/>
      <c r="V147" s="162">
        <f>SUM(V148:V171)</f>
        <v>0</v>
      </c>
      <c r="W147" s="162"/>
      <c r="X147" s="162"/>
      <c r="Y147" s="162"/>
      <c r="AG147" t="s">
        <v>191</v>
      </c>
    </row>
    <row r="148" spans="1:60" outlineLevel="1" x14ac:dyDescent="0.2">
      <c r="A148" s="185">
        <v>137</v>
      </c>
      <c r="B148" s="186" t="s">
        <v>1272</v>
      </c>
      <c r="C148" s="193" t="s">
        <v>1273</v>
      </c>
      <c r="D148" s="187" t="s">
        <v>982</v>
      </c>
      <c r="E148" s="188">
        <v>1</v>
      </c>
      <c r="F148" s="189"/>
      <c r="G148" s="190">
        <f>ROUND(E148*F148,2)</f>
        <v>0</v>
      </c>
      <c r="H148" s="189"/>
      <c r="I148" s="190">
        <f>ROUND(E148*H148,2)</f>
        <v>0</v>
      </c>
      <c r="J148" s="189"/>
      <c r="K148" s="190">
        <f>ROUND(E148*J148,2)</f>
        <v>0</v>
      </c>
      <c r="L148" s="190">
        <v>21</v>
      </c>
      <c r="M148" s="190">
        <f>G148*(1+L148/100)</f>
        <v>0</v>
      </c>
      <c r="N148" s="188">
        <v>0</v>
      </c>
      <c r="O148" s="188">
        <f>ROUND(E148*N148,2)</f>
        <v>0</v>
      </c>
      <c r="P148" s="188">
        <v>0</v>
      </c>
      <c r="Q148" s="188">
        <f>ROUND(E148*P148,2)</f>
        <v>0</v>
      </c>
      <c r="R148" s="190"/>
      <c r="S148" s="190" t="s">
        <v>195</v>
      </c>
      <c r="T148" s="191" t="s">
        <v>196</v>
      </c>
      <c r="U148" s="160">
        <v>0</v>
      </c>
      <c r="V148" s="160">
        <f>ROUND(E148*U148,2)</f>
        <v>0</v>
      </c>
      <c r="W148" s="160"/>
      <c r="X148" s="160" t="s">
        <v>408</v>
      </c>
      <c r="Y148" s="160" t="s">
        <v>198</v>
      </c>
      <c r="Z148" s="149"/>
      <c r="AA148" s="149"/>
      <c r="AB148" s="149"/>
      <c r="AC148" s="149"/>
      <c r="AD148" s="149"/>
      <c r="AE148" s="149"/>
      <c r="AF148" s="149"/>
      <c r="AG148" s="149" t="s">
        <v>409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85">
        <v>138</v>
      </c>
      <c r="B149" s="186" t="s">
        <v>1274</v>
      </c>
      <c r="C149" s="193" t="s">
        <v>1275</v>
      </c>
      <c r="D149" s="187" t="s">
        <v>982</v>
      </c>
      <c r="E149" s="188">
        <v>1</v>
      </c>
      <c r="F149" s="189"/>
      <c r="G149" s="190">
        <f>ROUND(E149*F149,2)</f>
        <v>0</v>
      </c>
      <c r="H149" s="189"/>
      <c r="I149" s="190">
        <f>ROUND(E149*H149,2)</f>
        <v>0</v>
      </c>
      <c r="J149" s="189"/>
      <c r="K149" s="190">
        <f>ROUND(E149*J149,2)</f>
        <v>0</v>
      </c>
      <c r="L149" s="190">
        <v>21</v>
      </c>
      <c r="M149" s="190">
        <f>G149*(1+L149/100)</f>
        <v>0</v>
      </c>
      <c r="N149" s="188">
        <v>0</v>
      </c>
      <c r="O149" s="188">
        <f>ROUND(E149*N149,2)</f>
        <v>0</v>
      </c>
      <c r="P149" s="188">
        <v>0</v>
      </c>
      <c r="Q149" s="188">
        <f>ROUND(E149*P149,2)</f>
        <v>0</v>
      </c>
      <c r="R149" s="190"/>
      <c r="S149" s="190" t="s">
        <v>195</v>
      </c>
      <c r="T149" s="191" t="s">
        <v>196</v>
      </c>
      <c r="U149" s="160">
        <v>0</v>
      </c>
      <c r="V149" s="160">
        <f>ROUND(E149*U149,2)</f>
        <v>0</v>
      </c>
      <c r="W149" s="160"/>
      <c r="X149" s="160" t="s">
        <v>408</v>
      </c>
      <c r="Y149" s="160" t="s">
        <v>198</v>
      </c>
      <c r="Z149" s="149"/>
      <c r="AA149" s="149"/>
      <c r="AB149" s="149"/>
      <c r="AC149" s="149"/>
      <c r="AD149" s="149"/>
      <c r="AE149" s="149"/>
      <c r="AF149" s="149"/>
      <c r="AG149" s="149" t="s">
        <v>409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33.75" outlineLevel="1" x14ac:dyDescent="0.2">
      <c r="A150" s="170">
        <v>139</v>
      </c>
      <c r="B150" s="171" t="s">
        <v>1276</v>
      </c>
      <c r="C150" s="179" t="s">
        <v>1277</v>
      </c>
      <c r="D150" s="172" t="s">
        <v>982</v>
      </c>
      <c r="E150" s="173">
        <v>1</v>
      </c>
      <c r="F150" s="174"/>
      <c r="G150" s="175">
        <f>ROUND(E150*F150,2)</f>
        <v>0</v>
      </c>
      <c r="H150" s="174"/>
      <c r="I150" s="175">
        <f>ROUND(E150*H150,2)</f>
        <v>0</v>
      </c>
      <c r="J150" s="174"/>
      <c r="K150" s="175">
        <f>ROUND(E150*J150,2)</f>
        <v>0</v>
      </c>
      <c r="L150" s="175">
        <v>21</v>
      </c>
      <c r="M150" s="175">
        <f>G150*(1+L150/100)</f>
        <v>0</v>
      </c>
      <c r="N150" s="173">
        <v>0</v>
      </c>
      <c r="O150" s="173">
        <f>ROUND(E150*N150,2)</f>
        <v>0</v>
      </c>
      <c r="P150" s="173">
        <v>0</v>
      </c>
      <c r="Q150" s="173">
        <f>ROUND(E150*P150,2)</f>
        <v>0</v>
      </c>
      <c r="R150" s="175"/>
      <c r="S150" s="175" t="s">
        <v>195</v>
      </c>
      <c r="T150" s="176" t="s">
        <v>196</v>
      </c>
      <c r="U150" s="160">
        <v>0</v>
      </c>
      <c r="V150" s="160">
        <f>ROUND(E150*U150,2)</f>
        <v>0</v>
      </c>
      <c r="W150" s="160"/>
      <c r="X150" s="160" t="s">
        <v>408</v>
      </c>
      <c r="Y150" s="160" t="s">
        <v>198</v>
      </c>
      <c r="Z150" s="149"/>
      <c r="AA150" s="149"/>
      <c r="AB150" s="149"/>
      <c r="AC150" s="149"/>
      <c r="AD150" s="149"/>
      <c r="AE150" s="149"/>
      <c r="AF150" s="149"/>
      <c r="AG150" s="149" t="s">
        <v>409</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53" t="s">
        <v>1278</v>
      </c>
      <c r="D151" s="254"/>
      <c r="E151" s="254"/>
      <c r="F151" s="254"/>
      <c r="G151" s="254"/>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201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77" t="str">
        <f>C151</f>
        <v>vestavěný reproduktor, line vstup a výstup, dekódování z 8 – 320 kb/s, vysílání 128 kb/s, zpoždění &lt; 30 ms, provoz v LAN i WAN</v>
      </c>
      <c r="BB151" s="149"/>
      <c r="BC151" s="149"/>
      <c r="BD151" s="149"/>
      <c r="BE151" s="149"/>
      <c r="BF151" s="149"/>
      <c r="BG151" s="149"/>
      <c r="BH151" s="149"/>
    </row>
    <row r="152" spans="1:60" outlineLevel="1" x14ac:dyDescent="0.2">
      <c r="A152" s="185">
        <v>140</v>
      </c>
      <c r="B152" s="186" t="s">
        <v>1279</v>
      </c>
      <c r="C152" s="193" t="s">
        <v>1280</v>
      </c>
      <c r="D152" s="187" t="s">
        <v>982</v>
      </c>
      <c r="E152" s="188">
        <v>2</v>
      </c>
      <c r="F152" s="189"/>
      <c r="G152" s="190">
        <f>ROUND(E152*F152,2)</f>
        <v>0</v>
      </c>
      <c r="H152" s="189"/>
      <c r="I152" s="190">
        <f>ROUND(E152*H152,2)</f>
        <v>0</v>
      </c>
      <c r="J152" s="189"/>
      <c r="K152" s="190">
        <f>ROUND(E152*J152,2)</f>
        <v>0</v>
      </c>
      <c r="L152" s="190">
        <v>21</v>
      </c>
      <c r="M152" s="190">
        <f>G152*(1+L152/100)</f>
        <v>0</v>
      </c>
      <c r="N152" s="188">
        <v>0</v>
      </c>
      <c r="O152" s="188">
        <f>ROUND(E152*N152,2)</f>
        <v>0</v>
      </c>
      <c r="P152" s="188">
        <v>0</v>
      </c>
      <c r="Q152" s="188">
        <f>ROUND(E152*P152,2)</f>
        <v>0</v>
      </c>
      <c r="R152" s="190"/>
      <c r="S152" s="190" t="s">
        <v>195</v>
      </c>
      <c r="T152" s="191" t="s">
        <v>196</v>
      </c>
      <c r="U152" s="160">
        <v>0</v>
      </c>
      <c r="V152" s="160">
        <f>ROUND(E152*U152,2)</f>
        <v>0</v>
      </c>
      <c r="W152" s="160"/>
      <c r="X152" s="160" t="s">
        <v>408</v>
      </c>
      <c r="Y152" s="160" t="s">
        <v>198</v>
      </c>
      <c r="Z152" s="149"/>
      <c r="AA152" s="149"/>
      <c r="AB152" s="149"/>
      <c r="AC152" s="149"/>
      <c r="AD152" s="149"/>
      <c r="AE152" s="149"/>
      <c r="AF152" s="149"/>
      <c r="AG152" s="149" t="s">
        <v>409</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33.75" outlineLevel="1" x14ac:dyDescent="0.2">
      <c r="A153" s="170">
        <v>141</v>
      </c>
      <c r="B153" s="171" t="s">
        <v>1281</v>
      </c>
      <c r="C153" s="179" t="s">
        <v>1282</v>
      </c>
      <c r="D153" s="172" t="s">
        <v>982</v>
      </c>
      <c r="E153" s="173">
        <v>1</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c r="S153" s="175" t="s">
        <v>195</v>
      </c>
      <c r="T153" s="176" t="s">
        <v>196</v>
      </c>
      <c r="U153" s="160">
        <v>0</v>
      </c>
      <c r="V153" s="160">
        <f>ROUND(E153*U153,2)</f>
        <v>0</v>
      </c>
      <c r="W153" s="160"/>
      <c r="X153" s="160" t="s">
        <v>408</v>
      </c>
      <c r="Y153" s="160" t="s">
        <v>198</v>
      </c>
      <c r="Z153" s="149"/>
      <c r="AA153" s="149"/>
      <c r="AB153" s="149"/>
      <c r="AC153" s="149"/>
      <c r="AD153" s="149"/>
      <c r="AE153" s="149"/>
      <c r="AF153" s="149"/>
      <c r="AG153" s="149" t="s">
        <v>409</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33.75" outlineLevel="2" x14ac:dyDescent="0.2">
      <c r="A154" s="156"/>
      <c r="B154" s="157"/>
      <c r="C154" s="253" t="s">
        <v>1283</v>
      </c>
      <c r="D154" s="254"/>
      <c r="E154" s="254"/>
      <c r="F154" s="254"/>
      <c r="G154" s="254"/>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201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77" t="str">
        <f>C154</f>
        <v>, 16.384 pracovních skupin, Možnost psaní programátorských podmínek – IF, OF, AND, NAND, 9TE modulů, elektromagnetická kompatibilita pro EMC emise dle normy ČSN EN 55032 Class A a EMC imunita dle ČSN EN 55024. Bezpečnost byla řazena dle normy ČSN EN 60950, příjem ethernetových comandů v síti HELVARNET</v>
      </c>
      <c r="BB154" s="149"/>
      <c r="BC154" s="149"/>
      <c r="BD154" s="149"/>
      <c r="BE154" s="149"/>
      <c r="BF154" s="149"/>
      <c r="BG154" s="149"/>
      <c r="BH154" s="149"/>
    </row>
    <row r="155" spans="1:60" ht="33.75" outlineLevel="1" collapsed="1" x14ac:dyDescent="0.2">
      <c r="A155" s="170">
        <v>142</v>
      </c>
      <c r="B155" s="171" t="s">
        <v>1284</v>
      </c>
      <c r="C155" s="179" t="s">
        <v>1285</v>
      </c>
      <c r="D155" s="172" t="s">
        <v>982</v>
      </c>
      <c r="E155" s="173">
        <v>6</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c r="S155" s="175" t="s">
        <v>195</v>
      </c>
      <c r="T155" s="176" t="s">
        <v>196</v>
      </c>
      <c r="U155" s="160">
        <v>0</v>
      </c>
      <c r="V155" s="160">
        <f>ROUND(E155*U155,2)</f>
        <v>0</v>
      </c>
      <c r="W155" s="160"/>
      <c r="X155" s="160" t="s">
        <v>408</v>
      </c>
      <c r="Y155" s="160" t="s">
        <v>198</v>
      </c>
      <c r="Z155" s="149"/>
      <c r="AA155" s="149"/>
      <c r="AB155" s="149"/>
      <c r="AC155" s="149"/>
      <c r="AD155" s="149"/>
      <c r="AE155" s="149"/>
      <c r="AF155" s="149"/>
      <c r="AG155" s="149" t="s">
        <v>409</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hidden="1" outlineLevel="2" x14ac:dyDescent="0.2">
      <c r="A156" s="156"/>
      <c r="B156" s="157"/>
      <c r="C156" s="253" t="s">
        <v>1286</v>
      </c>
      <c r="D156" s="254"/>
      <c r="E156" s="254"/>
      <c r="F156" s="254"/>
      <c r="G156" s="254"/>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201</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33.75" outlineLevel="1" collapsed="1" x14ac:dyDescent="0.2">
      <c r="A157" s="170">
        <v>143</v>
      </c>
      <c r="B157" s="171" t="s">
        <v>1287</v>
      </c>
      <c r="C157" s="179" t="s">
        <v>1288</v>
      </c>
      <c r="D157" s="172" t="s">
        <v>982</v>
      </c>
      <c r="E157" s="173">
        <v>6</v>
      </c>
      <c r="F157" s="174"/>
      <c r="G157" s="175">
        <f>ROUND(E157*F157,2)</f>
        <v>0</v>
      </c>
      <c r="H157" s="174"/>
      <c r="I157" s="175">
        <f>ROUND(E157*H157,2)</f>
        <v>0</v>
      </c>
      <c r="J157" s="174"/>
      <c r="K157" s="175">
        <f>ROUND(E157*J157,2)</f>
        <v>0</v>
      </c>
      <c r="L157" s="175">
        <v>21</v>
      </c>
      <c r="M157" s="175">
        <f>G157*(1+L157/100)</f>
        <v>0</v>
      </c>
      <c r="N157" s="173">
        <v>0</v>
      </c>
      <c r="O157" s="173">
        <f>ROUND(E157*N157,2)</f>
        <v>0</v>
      </c>
      <c r="P157" s="173">
        <v>0</v>
      </c>
      <c r="Q157" s="173">
        <f>ROUND(E157*P157,2)</f>
        <v>0</v>
      </c>
      <c r="R157" s="175"/>
      <c r="S157" s="175" t="s">
        <v>195</v>
      </c>
      <c r="T157" s="176" t="s">
        <v>196</v>
      </c>
      <c r="U157" s="160">
        <v>0</v>
      </c>
      <c r="V157" s="160">
        <f>ROUND(E157*U157,2)</f>
        <v>0</v>
      </c>
      <c r="W157" s="160"/>
      <c r="X157" s="160" t="s">
        <v>408</v>
      </c>
      <c r="Y157" s="160" t="s">
        <v>198</v>
      </c>
      <c r="Z157" s="149"/>
      <c r="AA157" s="149"/>
      <c r="AB157" s="149"/>
      <c r="AC157" s="149"/>
      <c r="AD157" s="149"/>
      <c r="AE157" s="149"/>
      <c r="AF157" s="149"/>
      <c r="AG157" s="149" t="s">
        <v>409</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idden="1" outlineLevel="2" x14ac:dyDescent="0.2">
      <c r="A158" s="156"/>
      <c r="B158" s="157"/>
      <c r="C158" s="253" t="s">
        <v>1289</v>
      </c>
      <c r="D158" s="254"/>
      <c r="E158" s="254"/>
      <c r="F158" s="254"/>
      <c r="G158" s="254"/>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201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85">
        <v>144</v>
      </c>
      <c r="B159" s="186" t="s">
        <v>1290</v>
      </c>
      <c r="C159" s="193" t="s">
        <v>1291</v>
      </c>
      <c r="D159" s="187" t="s">
        <v>982</v>
      </c>
      <c r="E159" s="188">
        <v>6</v>
      </c>
      <c r="F159" s="189"/>
      <c r="G159" s="190">
        <f t="shared" ref="G159:G171" si="35">ROUND(E159*F159,2)</f>
        <v>0</v>
      </c>
      <c r="H159" s="189"/>
      <c r="I159" s="190">
        <f t="shared" ref="I159:I171" si="36">ROUND(E159*H159,2)</f>
        <v>0</v>
      </c>
      <c r="J159" s="189"/>
      <c r="K159" s="190">
        <f t="shared" ref="K159:K171" si="37">ROUND(E159*J159,2)</f>
        <v>0</v>
      </c>
      <c r="L159" s="190">
        <v>21</v>
      </c>
      <c r="M159" s="190">
        <f t="shared" ref="M159:M171" si="38">G159*(1+L159/100)</f>
        <v>0</v>
      </c>
      <c r="N159" s="188">
        <v>0</v>
      </c>
      <c r="O159" s="188">
        <f t="shared" ref="O159:O171" si="39">ROUND(E159*N159,2)</f>
        <v>0</v>
      </c>
      <c r="P159" s="188">
        <v>0</v>
      </c>
      <c r="Q159" s="188">
        <f t="shared" ref="Q159:Q171" si="40">ROUND(E159*P159,2)</f>
        <v>0</v>
      </c>
      <c r="R159" s="190"/>
      <c r="S159" s="190" t="s">
        <v>195</v>
      </c>
      <c r="T159" s="191" t="s">
        <v>196</v>
      </c>
      <c r="U159" s="160">
        <v>0</v>
      </c>
      <c r="V159" s="160">
        <f t="shared" ref="V159:V171" si="41">ROUND(E159*U159,2)</f>
        <v>0</v>
      </c>
      <c r="W159" s="160"/>
      <c r="X159" s="160" t="s">
        <v>408</v>
      </c>
      <c r="Y159" s="160" t="s">
        <v>198</v>
      </c>
      <c r="Z159" s="149"/>
      <c r="AA159" s="149"/>
      <c r="AB159" s="149"/>
      <c r="AC159" s="149"/>
      <c r="AD159" s="149"/>
      <c r="AE159" s="149"/>
      <c r="AF159" s="149"/>
      <c r="AG159" s="149" t="s">
        <v>409</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ht="33.75" outlineLevel="1" x14ac:dyDescent="0.2">
      <c r="A160" s="185">
        <v>145</v>
      </c>
      <c r="B160" s="186" t="s">
        <v>1292</v>
      </c>
      <c r="C160" s="193" t="s">
        <v>1293</v>
      </c>
      <c r="D160" s="187" t="s">
        <v>982</v>
      </c>
      <c r="E160" s="188">
        <v>17</v>
      </c>
      <c r="F160" s="189"/>
      <c r="G160" s="190">
        <f t="shared" si="35"/>
        <v>0</v>
      </c>
      <c r="H160" s="189"/>
      <c r="I160" s="190">
        <f t="shared" si="36"/>
        <v>0</v>
      </c>
      <c r="J160" s="189"/>
      <c r="K160" s="190">
        <f t="shared" si="37"/>
        <v>0</v>
      </c>
      <c r="L160" s="190">
        <v>21</v>
      </c>
      <c r="M160" s="190">
        <f t="shared" si="38"/>
        <v>0</v>
      </c>
      <c r="N160" s="188">
        <v>0</v>
      </c>
      <c r="O160" s="188">
        <f t="shared" si="39"/>
        <v>0</v>
      </c>
      <c r="P160" s="188">
        <v>0</v>
      </c>
      <c r="Q160" s="188">
        <f t="shared" si="40"/>
        <v>0</v>
      </c>
      <c r="R160" s="190"/>
      <c r="S160" s="190" t="s">
        <v>195</v>
      </c>
      <c r="T160" s="191" t="s">
        <v>196</v>
      </c>
      <c r="U160" s="160">
        <v>0</v>
      </c>
      <c r="V160" s="160">
        <f t="shared" si="41"/>
        <v>0</v>
      </c>
      <c r="W160" s="160"/>
      <c r="X160" s="160" t="s">
        <v>408</v>
      </c>
      <c r="Y160" s="160" t="s">
        <v>198</v>
      </c>
      <c r="Z160" s="149"/>
      <c r="AA160" s="149"/>
      <c r="AB160" s="149"/>
      <c r="AC160" s="149"/>
      <c r="AD160" s="149"/>
      <c r="AE160" s="149"/>
      <c r="AF160" s="149"/>
      <c r="AG160" s="149" t="s">
        <v>409</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85">
        <v>146</v>
      </c>
      <c r="B161" s="186" t="s">
        <v>1294</v>
      </c>
      <c r="C161" s="193" t="s">
        <v>1295</v>
      </c>
      <c r="D161" s="187" t="s">
        <v>982</v>
      </c>
      <c r="E161" s="188">
        <v>2</v>
      </c>
      <c r="F161" s="189"/>
      <c r="G161" s="190">
        <f t="shared" si="35"/>
        <v>0</v>
      </c>
      <c r="H161" s="189"/>
      <c r="I161" s="190">
        <f t="shared" si="36"/>
        <v>0</v>
      </c>
      <c r="J161" s="189"/>
      <c r="K161" s="190">
        <f t="shared" si="37"/>
        <v>0</v>
      </c>
      <c r="L161" s="190">
        <v>21</v>
      </c>
      <c r="M161" s="190">
        <f t="shared" si="38"/>
        <v>0</v>
      </c>
      <c r="N161" s="188">
        <v>0</v>
      </c>
      <c r="O161" s="188">
        <f t="shared" si="39"/>
        <v>0</v>
      </c>
      <c r="P161" s="188">
        <v>0</v>
      </c>
      <c r="Q161" s="188">
        <f t="shared" si="40"/>
        <v>0</v>
      </c>
      <c r="R161" s="190"/>
      <c r="S161" s="190" t="s">
        <v>195</v>
      </c>
      <c r="T161" s="191" t="s">
        <v>196</v>
      </c>
      <c r="U161" s="160">
        <v>0</v>
      </c>
      <c r="V161" s="160">
        <f t="shared" si="41"/>
        <v>0</v>
      </c>
      <c r="W161" s="160"/>
      <c r="X161" s="160" t="s">
        <v>408</v>
      </c>
      <c r="Y161" s="160" t="s">
        <v>198</v>
      </c>
      <c r="Z161" s="149"/>
      <c r="AA161" s="149"/>
      <c r="AB161" s="149"/>
      <c r="AC161" s="149"/>
      <c r="AD161" s="149"/>
      <c r="AE161" s="149"/>
      <c r="AF161" s="149"/>
      <c r="AG161" s="149" t="s">
        <v>409</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ht="22.5" outlineLevel="1" x14ac:dyDescent="0.2">
      <c r="A162" s="185">
        <v>147</v>
      </c>
      <c r="B162" s="186" t="s">
        <v>1296</v>
      </c>
      <c r="C162" s="193" t="s">
        <v>1297</v>
      </c>
      <c r="D162" s="187" t="s">
        <v>982</v>
      </c>
      <c r="E162" s="188">
        <v>1</v>
      </c>
      <c r="F162" s="189"/>
      <c r="G162" s="190">
        <f t="shared" si="35"/>
        <v>0</v>
      </c>
      <c r="H162" s="189"/>
      <c r="I162" s="190">
        <f t="shared" si="36"/>
        <v>0</v>
      </c>
      <c r="J162" s="189"/>
      <c r="K162" s="190">
        <f t="shared" si="37"/>
        <v>0</v>
      </c>
      <c r="L162" s="190">
        <v>21</v>
      </c>
      <c r="M162" s="190">
        <f t="shared" si="38"/>
        <v>0</v>
      </c>
      <c r="N162" s="188">
        <v>0</v>
      </c>
      <c r="O162" s="188">
        <f t="shared" si="39"/>
        <v>0</v>
      </c>
      <c r="P162" s="188">
        <v>0</v>
      </c>
      <c r="Q162" s="188">
        <f t="shared" si="40"/>
        <v>0</v>
      </c>
      <c r="R162" s="190"/>
      <c r="S162" s="190" t="s">
        <v>195</v>
      </c>
      <c r="T162" s="191" t="s">
        <v>196</v>
      </c>
      <c r="U162" s="160">
        <v>0</v>
      </c>
      <c r="V162" s="160">
        <f t="shared" si="41"/>
        <v>0</v>
      </c>
      <c r="W162" s="160"/>
      <c r="X162" s="160" t="s">
        <v>230</v>
      </c>
      <c r="Y162" s="160" t="s">
        <v>198</v>
      </c>
      <c r="Z162" s="149"/>
      <c r="AA162" s="149"/>
      <c r="AB162" s="149"/>
      <c r="AC162" s="149"/>
      <c r="AD162" s="149"/>
      <c r="AE162" s="149"/>
      <c r="AF162" s="149"/>
      <c r="AG162" s="149" t="s">
        <v>231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85">
        <v>148</v>
      </c>
      <c r="B163" s="186" t="s">
        <v>1298</v>
      </c>
      <c r="C163" s="193" t="s">
        <v>1299</v>
      </c>
      <c r="D163" s="187" t="s">
        <v>982</v>
      </c>
      <c r="E163" s="188">
        <v>1</v>
      </c>
      <c r="F163" s="189"/>
      <c r="G163" s="190">
        <f t="shared" si="35"/>
        <v>0</v>
      </c>
      <c r="H163" s="189"/>
      <c r="I163" s="190">
        <f t="shared" si="36"/>
        <v>0</v>
      </c>
      <c r="J163" s="189"/>
      <c r="K163" s="190">
        <f t="shared" si="37"/>
        <v>0</v>
      </c>
      <c r="L163" s="190">
        <v>21</v>
      </c>
      <c r="M163" s="190">
        <f t="shared" si="38"/>
        <v>0</v>
      </c>
      <c r="N163" s="188">
        <v>0</v>
      </c>
      <c r="O163" s="188">
        <f t="shared" si="39"/>
        <v>0</v>
      </c>
      <c r="P163" s="188">
        <v>0</v>
      </c>
      <c r="Q163" s="188">
        <f t="shared" si="40"/>
        <v>0</v>
      </c>
      <c r="R163" s="190"/>
      <c r="S163" s="190" t="s">
        <v>195</v>
      </c>
      <c r="T163" s="191" t="s">
        <v>196</v>
      </c>
      <c r="U163" s="160">
        <v>0</v>
      </c>
      <c r="V163" s="160">
        <f t="shared" si="41"/>
        <v>0</v>
      </c>
      <c r="W163" s="160"/>
      <c r="X163" s="160" t="s">
        <v>230</v>
      </c>
      <c r="Y163" s="160" t="s">
        <v>198</v>
      </c>
      <c r="Z163" s="149"/>
      <c r="AA163" s="149"/>
      <c r="AB163" s="149"/>
      <c r="AC163" s="149"/>
      <c r="AD163" s="149"/>
      <c r="AE163" s="149"/>
      <c r="AF163" s="149"/>
      <c r="AG163" s="149" t="s">
        <v>231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2.5" outlineLevel="1" x14ac:dyDescent="0.2">
      <c r="A164" s="185">
        <v>149</v>
      </c>
      <c r="B164" s="186" t="s">
        <v>1300</v>
      </c>
      <c r="C164" s="193" t="s">
        <v>1301</v>
      </c>
      <c r="D164" s="187" t="s">
        <v>982</v>
      </c>
      <c r="E164" s="188">
        <v>1</v>
      </c>
      <c r="F164" s="189"/>
      <c r="G164" s="190">
        <f t="shared" si="35"/>
        <v>0</v>
      </c>
      <c r="H164" s="189"/>
      <c r="I164" s="190">
        <f t="shared" si="36"/>
        <v>0</v>
      </c>
      <c r="J164" s="189"/>
      <c r="K164" s="190">
        <f t="shared" si="37"/>
        <v>0</v>
      </c>
      <c r="L164" s="190">
        <v>21</v>
      </c>
      <c r="M164" s="190">
        <f t="shared" si="38"/>
        <v>0</v>
      </c>
      <c r="N164" s="188">
        <v>0</v>
      </c>
      <c r="O164" s="188">
        <f t="shared" si="39"/>
        <v>0</v>
      </c>
      <c r="P164" s="188">
        <v>0</v>
      </c>
      <c r="Q164" s="188">
        <f t="shared" si="40"/>
        <v>0</v>
      </c>
      <c r="R164" s="190"/>
      <c r="S164" s="190" t="s">
        <v>195</v>
      </c>
      <c r="T164" s="191" t="s">
        <v>196</v>
      </c>
      <c r="U164" s="160">
        <v>0</v>
      </c>
      <c r="V164" s="160">
        <f t="shared" si="41"/>
        <v>0</v>
      </c>
      <c r="W164" s="160"/>
      <c r="X164" s="160" t="s">
        <v>230</v>
      </c>
      <c r="Y164" s="160" t="s">
        <v>198</v>
      </c>
      <c r="Z164" s="149"/>
      <c r="AA164" s="149"/>
      <c r="AB164" s="149"/>
      <c r="AC164" s="149"/>
      <c r="AD164" s="149"/>
      <c r="AE164" s="149"/>
      <c r="AF164" s="149"/>
      <c r="AG164" s="149" t="s">
        <v>231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85">
        <v>150</v>
      </c>
      <c r="B165" s="186" t="s">
        <v>1302</v>
      </c>
      <c r="C165" s="193" t="s">
        <v>1303</v>
      </c>
      <c r="D165" s="187" t="s">
        <v>727</v>
      </c>
      <c r="E165" s="188">
        <v>1</v>
      </c>
      <c r="F165" s="189"/>
      <c r="G165" s="190">
        <f t="shared" si="35"/>
        <v>0</v>
      </c>
      <c r="H165" s="189"/>
      <c r="I165" s="190">
        <f t="shared" si="36"/>
        <v>0</v>
      </c>
      <c r="J165" s="189"/>
      <c r="K165" s="190">
        <f t="shared" si="37"/>
        <v>0</v>
      </c>
      <c r="L165" s="190">
        <v>21</v>
      </c>
      <c r="M165" s="190">
        <f t="shared" si="38"/>
        <v>0</v>
      </c>
      <c r="N165" s="188">
        <v>0</v>
      </c>
      <c r="O165" s="188">
        <f t="shared" si="39"/>
        <v>0</v>
      </c>
      <c r="P165" s="188">
        <v>0</v>
      </c>
      <c r="Q165" s="188">
        <f t="shared" si="40"/>
        <v>0</v>
      </c>
      <c r="R165" s="190"/>
      <c r="S165" s="190" t="s">
        <v>195</v>
      </c>
      <c r="T165" s="191" t="s">
        <v>196</v>
      </c>
      <c r="U165" s="160">
        <v>0</v>
      </c>
      <c r="V165" s="160">
        <f t="shared" si="41"/>
        <v>0</v>
      </c>
      <c r="W165" s="160"/>
      <c r="X165" s="160" t="s">
        <v>230</v>
      </c>
      <c r="Y165" s="160" t="s">
        <v>198</v>
      </c>
      <c r="Z165" s="149"/>
      <c r="AA165" s="149"/>
      <c r="AB165" s="149"/>
      <c r="AC165" s="149"/>
      <c r="AD165" s="149"/>
      <c r="AE165" s="149"/>
      <c r="AF165" s="149"/>
      <c r="AG165" s="149" t="s">
        <v>231</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85">
        <v>151</v>
      </c>
      <c r="B166" s="186" t="s">
        <v>1304</v>
      </c>
      <c r="C166" s="193" t="s">
        <v>1305</v>
      </c>
      <c r="D166" s="187" t="s">
        <v>727</v>
      </c>
      <c r="E166" s="188">
        <v>1</v>
      </c>
      <c r="F166" s="189"/>
      <c r="G166" s="190">
        <f t="shared" si="35"/>
        <v>0</v>
      </c>
      <c r="H166" s="189"/>
      <c r="I166" s="190">
        <f t="shared" si="36"/>
        <v>0</v>
      </c>
      <c r="J166" s="189"/>
      <c r="K166" s="190">
        <f t="shared" si="37"/>
        <v>0</v>
      </c>
      <c r="L166" s="190">
        <v>21</v>
      </c>
      <c r="M166" s="190">
        <f t="shared" si="38"/>
        <v>0</v>
      </c>
      <c r="N166" s="188">
        <v>0</v>
      </c>
      <c r="O166" s="188">
        <f t="shared" si="39"/>
        <v>0</v>
      </c>
      <c r="P166" s="188">
        <v>0</v>
      </c>
      <c r="Q166" s="188">
        <f t="shared" si="40"/>
        <v>0</v>
      </c>
      <c r="R166" s="190"/>
      <c r="S166" s="190" t="s">
        <v>195</v>
      </c>
      <c r="T166" s="191" t="s">
        <v>196</v>
      </c>
      <c r="U166" s="160">
        <v>0</v>
      </c>
      <c r="V166" s="160">
        <f t="shared" si="41"/>
        <v>0</v>
      </c>
      <c r="W166" s="160"/>
      <c r="X166" s="160" t="s">
        <v>230</v>
      </c>
      <c r="Y166" s="160" t="s">
        <v>198</v>
      </c>
      <c r="Z166" s="149"/>
      <c r="AA166" s="149"/>
      <c r="AB166" s="149"/>
      <c r="AC166" s="149"/>
      <c r="AD166" s="149"/>
      <c r="AE166" s="149"/>
      <c r="AF166" s="149"/>
      <c r="AG166" s="149" t="s">
        <v>231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85">
        <v>152</v>
      </c>
      <c r="B167" s="186" t="s">
        <v>1306</v>
      </c>
      <c r="C167" s="193" t="s">
        <v>1307</v>
      </c>
      <c r="D167" s="187" t="s">
        <v>727</v>
      </c>
      <c r="E167" s="188">
        <v>1</v>
      </c>
      <c r="F167" s="189"/>
      <c r="G167" s="190">
        <f t="shared" si="35"/>
        <v>0</v>
      </c>
      <c r="H167" s="189"/>
      <c r="I167" s="190">
        <f t="shared" si="36"/>
        <v>0</v>
      </c>
      <c r="J167" s="189"/>
      <c r="K167" s="190">
        <f t="shared" si="37"/>
        <v>0</v>
      </c>
      <c r="L167" s="190">
        <v>21</v>
      </c>
      <c r="M167" s="190">
        <f t="shared" si="38"/>
        <v>0</v>
      </c>
      <c r="N167" s="188">
        <v>0</v>
      </c>
      <c r="O167" s="188">
        <f t="shared" si="39"/>
        <v>0</v>
      </c>
      <c r="P167" s="188">
        <v>0</v>
      </c>
      <c r="Q167" s="188">
        <f t="shared" si="40"/>
        <v>0</v>
      </c>
      <c r="R167" s="190"/>
      <c r="S167" s="190" t="s">
        <v>195</v>
      </c>
      <c r="T167" s="191" t="s">
        <v>196</v>
      </c>
      <c r="U167" s="160">
        <v>0</v>
      </c>
      <c r="V167" s="160">
        <f t="shared" si="41"/>
        <v>0</v>
      </c>
      <c r="W167" s="160"/>
      <c r="X167" s="160" t="s">
        <v>230</v>
      </c>
      <c r="Y167" s="160" t="s">
        <v>198</v>
      </c>
      <c r="Z167" s="149"/>
      <c r="AA167" s="149"/>
      <c r="AB167" s="149"/>
      <c r="AC167" s="149"/>
      <c r="AD167" s="149"/>
      <c r="AE167" s="149"/>
      <c r="AF167" s="149"/>
      <c r="AG167" s="149" t="s">
        <v>231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85">
        <v>153</v>
      </c>
      <c r="B168" s="186" t="s">
        <v>1308</v>
      </c>
      <c r="C168" s="193" t="s">
        <v>1309</v>
      </c>
      <c r="D168" s="187" t="s">
        <v>727</v>
      </c>
      <c r="E168" s="188">
        <v>1</v>
      </c>
      <c r="F168" s="189"/>
      <c r="G168" s="190">
        <f t="shared" si="35"/>
        <v>0</v>
      </c>
      <c r="H168" s="189"/>
      <c r="I168" s="190">
        <f t="shared" si="36"/>
        <v>0</v>
      </c>
      <c r="J168" s="189"/>
      <c r="K168" s="190">
        <f t="shared" si="37"/>
        <v>0</v>
      </c>
      <c r="L168" s="190">
        <v>21</v>
      </c>
      <c r="M168" s="190">
        <f t="shared" si="38"/>
        <v>0</v>
      </c>
      <c r="N168" s="188">
        <v>0</v>
      </c>
      <c r="O168" s="188">
        <f t="shared" si="39"/>
        <v>0</v>
      </c>
      <c r="P168" s="188">
        <v>0</v>
      </c>
      <c r="Q168" s="188">
        <f t="shared" si="40"/>
        <v>0</v>
      </c>
      <c r="R168" s="190"/>
      <c r="S168" s="190" t="s">
        <v>195</v>
      </c>
      <c r="T168" s="191" t="s">
        <v>196</v>
      </c>
      <c r="U168" s="160">
        <v>0</v>
      </c>
      <c r="V168" s="160">
        <f t="shared" si="41"/>
        <v>0</v>
      </c>
      <c r="W168" s="160"/>
      <c r="X168" s="160" t="s">
        <v>230</v>
      </c>
      <c r="Y168" s="160" t="s">
        <v>198</v>
      </c>
      <c r="Z168" s="149"/>
      <c r="AA168" s="149"/>
      <c r="AB168" s="149"/>
      <c r="AC168" s="149"/>
      <c r="AD168" s="149"/>
      <c r="AE168" s="149"/>
      <c r="AF168" s="149"/>
      <c r="AG168" s="149" t="s">
        <v>231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85">
        <v>154</v>
      </c>
      <c r="B169" s="186" t="s">
        <v>1310</v>
      </c>
      <c r="C169" s="193" t="s">
        <v>1311</v>
      </c>
      <c r="D169" s="187" t="s">
        <v>727</v>
      </c>
      <c r="E169" s="188">
        <v>1</v>
      </c>
      <c r="F169" s="189"/>
      <c r="G169" s="190">
        <f t="shared" si="35"/>
        <v>0</v>
      </c>
      <c r="H169" s="189"/>
      <c r="I169" s="190">
        <f t="shared" si="36"/>
        <v>0</v>
      </c>
      <c r="J169" s="189"/>
      <c r="K169" s="190">
        <f t="shared" si="37"/>
        <v>0</v>
      </c>
      <c r="L169" s="190">
        <v>21</v>
      </c>
      <c r="M169" s="190">
        <f t="shared" si="38"/>
        <v>0</v>
      </c>
      <c r="N169" s="188">
        <v>0</v>
      </c>
      <c r="O169" s="188">
        <f t="shared" si="39"/>
        <v>0</v>
      </c>
      <c r="P169" s="188">
        <v>0</v>
      </c>
      <c r="Q169" s="188">
        <f t="shared" si="40"/>
        <v>0</v>
      </c>
      <c r="R169" s="190"/>
      <c r="S169" s="190" t="s">
        <v>195</v>
      </c>
      <c r="T169" s="191" t="s">
        <v>196</v>
      </c>
      <c r="U169" s="160">
        <v>0</v>
      </c>
      <c r="V169" s="160">
        <f t="shared" si="41"/>
        <v>0</v>
      </c>
      <c r="W169" s="160"/>
      <c r="X169" s="160" t="s">
        <v>230</v>
      </c>
      <c r="Y169" s="160" t="s">
        <v>198</v>
      </c>
      <c r="Z169" s="149"/>
      <c r="AA169" s="149"/>
      <c r="AB169" s="149"/>
      <c r="AC169" s="149"/>
      <c r="AD169" s="149"/>
      <c r="AE169" s="149"/>
      <c r="AF169" s="149"/>
      <c r="AG169" s="149" t="s">
        <v>231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134.25" customHeight="1" outlineLevel="1" x14ac:dyDescent="0.2">
      <c r="A170" s="185">
        <v>154</v>
      </c>
      <c r="B170" s="186" t="s">
        <v>1312</v>
      </c>
      <c r="C170" s="269" t="s">
        <v>1480</v>
      </c>
      <c r="D170" s="187" t="s">
        <v>982</v>
      </c>
      <c r="E170" s="270">
        <v>1</v>
      </c>
      <c r="F170" s="189"/>
      <c r="G170" s="190">
        <f t="shared" si="35"/>
        <v>0</v>
      </c>
      <c r="H170" s="189"/>
      <c r="I170" s="190">
        <f t="shared" si="36"/>
        <v>0</v>
      </c>
      <c r="J170" s="189"/>
      <c r="K170" s="190">
        <f t="shared" si="37"/>
        <v>0</v>
      </c>
      <c r="L170" s="190"/>
      <c r="M170" s="190"/>
      <c r="N170" s="188"/>
      <c r="O170" s="188"/>
      <c r="P170" s="188"/>
      <c r="Q170" s="188"/>
      <c r="R170" s="190"/>
      <c r="S170" s="190" t="s">
        <v>1478</v>
      </c>
      <c r="T170" s="191"/>
      <c r="U170" s="160"/>
      <c r="V170" s="160"/>
      <c r="W170" s="160"/>
      <c r="X170" s="160"/>
      <c r="Y170" s="160"/>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85">
        <v>155</v>
      </c>
      <c r="B171" s="186" t="s">
        <v>1479</v>
      </c>
      <c r="C171" s="193" t="s">
        <v>1313</v>
      </c>
      <c r="D171" s="187" t="s">
        <v>727</v>
      </c>
      <c r="E171" s="188">
        <v>1</v>
      </c>
      <c r="F171" s="189"/>
      <c r="G171" s="190">
        <f t="shared" si="35"/>
        <v>0</v>
      </c>
      <c r="H171" s="189"/>
      <c r="I171" s="190">
        <f t="shared" si="36"/>
        <v>0</v>
      </c>
      <c r="J171" s="189"/>
      <c r="K171" s="190">
        <f t="shared" si="37"/>
        <v>0</v>
      </c>
      <c r="L171" s="190">
        <v>21</v>
      </c>
      <c r="M171" s="190">
        <f t="shared" si="38"/>
        <v>0</v>
      </c>
      <c r="N171" s="188">
        <v>0</v>
      </c>
      <c r="O171" s="188">
        <f t="shared" si="39"/>
        <v>0</v>
      </c>
      <c r="P171" s="188">
        <v>0</v>
      </c>
      <c r="Q171" s="188">
        <f t="shared" si="40"/>
        <v>0</v>
      </c>
      <c r="R171" s="190"/>
      <c r="S171" s="190" t="s">
        <v>195</v>
      </c>
      <c r="T171" s="191" t="s">
        <v>196</v>
      </c>
      <c r="U171" s="160">
        <v>0</v>
      </c>
      <c r="V171" s="160">
        <f t="shared" si="41"/>
        <v>0</v>
      </c>
      <c r="W171" s="160"/>
      <c r="X171" s="160" t="s">
        <v>230</v>
      </c>
      <c r="Y171" s="160" t="s">
        <v>198</v>
      </c>
      <c r="Z171" s="149"/>
      <c r="AA171" s="149"/>
      <c r="AB171" s="149"/>
      <c r="AC171" s="149"/>
      <c r="AD171" s="149"/>
      <c r="AE171" s="149"/>
      <c r="AF171" s="149"/>
      <c r="AG171" s="149" t="s">
        <v>231</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x14ac:dyDescent="0.2">
      <c r="A172" s="163" t="s">
        <v>190</v>
      </c>
      <c r="B172" s="164" t="s">
        <v>148</v>
      </c>
      <c r="C172" s="178" t="s">
        <v>149</v>
      </c>
      <c r="D172" s="165"/>
      <c r="E172" s="166"/>
      <c r="F172" s="167"/>
      <c r="G172" s="167">
        <f>SUMIF(AG173:AG184,"&lt;&gt;NOR",G173:G184)</f>
        <v>0</v>
      </c>
      <c r="H172" s="167"/>
      <c r="I172" s="167">
        <f>SUM(I173:I184)</f>
        <v>0</v>
      </c>
      <c r="J172" s="167"/>
      <c r="K172" s="167">
        <f>SUM(K173:K184)</f>
        <v>0</v>
      </c>
      <c r="L172" s="167"/>
      <c r="M172" s="167">
        <f>SUM(M173:M184)</f>
        <v>0</v>
      </c>
      <c r="N172" s="166"/>
      <c r="O172" s="166">
        <f>SUM(O173:O184)</f>
        <v>0</v>
      </c>
      <c r="P172" s="166"/>
      <c r="Q172" s="166">
        <f>SUM(Q173:Q184)</f>
        <v>0</v>
      </c>
      <c r="R172" s="167"/>
      <c r="S172" s="167"/>
      <c r="T172" s="168"/>
      <c r="U172" s="162"/>
      <c r="V172" s="162">
        <f>SUM(V173:V184)</f>
        <v>0</v>
      </c>
      <c r="W172" s="162"/>
      <c r="X172" s="162"/>
      <c r="Y172" s="162"/>
      <c r="AG172" t="s">
        <v>191</v>
      </c>
    </row>
    <row r="173" spans="1:60" ht="22.5" outlineLevel="1" x14ac:dyDescent="0.2">
      <c r="A173" s="185">
        <v>156</v>
      </c>
      <c r="B173" s="186" t="s">
        <v>1314</v>
      </c>
      <c r="C173" s="193" t="s">
        <v>1315</v>
      </c>
      <c r="D173" s="187" t="s">
        <v>982</v>
      </c>
      <c r="E173" s="188">
        <v>1</v>
      </c>
      <c r="F173" s="189"/>
      <c r="G173" s="190">
        <f t="shared" ref="G173:G184" si="42">ROUND(E173*F173,2)</f>
        <v>0</v>
      </c>
      <c r="H173" s="189"/>
      <c r="I173" s="190">
        <f t="shared" ref="I173:I184" si="43">ROUND(E173*H173,2)</f>
        <v>0</v>
      </c>
      <c r="J173" s="189"/>
      <c r="K173" s="190">
        <f t="shared" ref="K173:K184" si="44">ROUND(E173*J173,2)</f>
        <v>0</v>
      </c>
      <c r="L173" s="190">
        <v>21</v>
      </c>
      <c r="M173" s="190">
        <f t="shared" ref="M173:M184" si="45">G173*(1+L173/100)</f>
        <v>0</v>
      </c>
      <c r="N173" s="188">
        <v>0</v>
      </c>
      <c r="O173" s="188">
        <f t="shared" ref="O173:O184" si="46">ROUND(E173*N173,2)</f>
        <v>0</v>
      </c>
      <c r="P173" s="188">
        <v>0</v>
      </c>
      <c r="Q173" s="188">
        <f t="shared" ref="Q173:Q184" si="47">ROUND(E173*P173,2)</f>
        <v>0</v>
      </c>
      <c r="R173" s="190"/>
      <c r="S173" s="190" t="s">
        <v>195</v>
      </c>
      <c r="T173" s="191" t="s">
        <v>196</v>
      </c>
      <c r="U173" s="160">
        <v>0</v>
      </c>
      <c r="V173" s="160">
        <f t="shared" ref="V173:V184" si="48">ROUND(E173*U173,2)</f>
        <v>0</v>
      </c>
      <c r="W173" s="160"/>
      <c r="X173" s="160" t="s">
        <v>408</v>
      </c>
      <c r="Y173" s="160" t="s">
        <v>198</v>
      </c>
      <c r="Z173" s="149"/>
      <c r="AA173" s="149"/>
      <c r="AB173" s="149"/>
      <c r="AC173" s="149"/>
      <c r="AD173" s="149"/>
      <c r="AE173" s="149"/>
      <c r="AF173" s="149"/>
      <c r="AG173" s="149" t="s">
        <v>409</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22.5" outlineLevel="1" x14ac:dyDescent="0.2">
      <c r="A174" s="185">
        <v>157</v>
      </c>
      <c r="B174" s="186" t="s">
        <v>1316</v>
      </c>
      <c r="C174" s="193" t="s">
        <v>1317</v>
      </c>
      <c r="D174" s="187" t="s">
        <v>982</v>
      </c>
      <c r="E174" s="188">
        <v>5</v>
      </c>
      <c r="F174" s="189"/>
      <c r="G174" s="190">
        <f t="shared" si="42"/>
        <v>0</v>
      </c>
      <c r="H174" s="189"/>
      <c r="I174" s="190">
        <f t="shared" si="43"/>
        <v>0</v>
      </c>
      <c r="J174" s="189"/>
      <c r="K174" s="190">
        <f t="shared" si="44"/>
        <v>0</v>
      </c>
      <c r="L174" s="190">
        <v>21</v>
      </c>
      <c r="M174" s="190">
        <f t="shared" si="45"/>
        <v>0</v>
      </c>
      <c r="N174" s="188">
        <v>0</v>
      </c>
      <c r="O174" s="188">
        <f t="shared" si="46"/>
        <v>0</v>
      </c>
      <c r="P174" s="188">
        <v>0</v>
      </c>
      <c r="Q174" s="188">
        <f t="shared" si="47"/>
        <v>0</v>
      </c>
      <c r="R174" s="190"/>
      <c r="S174" s="190" t="s">
        <v>195</v>
      </c>
      <c r="T174" s="191" t="s">
        <v>196</v>
      </c>
      <c r="U174" s="160">
        <v>0</v>
      </c>
      <c r="V174" s="160">
        <f t="shared" si="48"/>
        <v>0</v>
      </c>
      <c r="W174" s="160"/>
      <c r="X174" s="160" t="s">
        <v>408</v>
      </c>
      <c r="Y174" s="160" t="s">
        <v>198</v>
      </c>
      <c r="Z174" s="149"/>
      <c r="AA174" s="149"/>
      <c r="AB174" s="149"/>
      <c r="AC174" s="149"/>
      <c r="AD174" s="149"/>
      <c r="AE174" s="149"/>
      <c r="AF174" s="149"/>
      <c r="AG174" s="149" t="s">
        <v>409</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1" x14ac:dyDescent="0.2">
      <c r="A175" s="185">
        <v>158</v>
      </c>
      <c r="B175" s="186" t="s">
        <v>1318</v>
      </c>
      <c r="C175" s="193" t="s">
        <v>1319</v>
      </c>
      <c r="D175" s="187" t="s">
        <v>982</v>
      </c>
      <c r="E175" s="188">
        <v>4</v>
      </c>
      <c r="F175" s="189"/>
      <c r="G175" s="190">
        <f t="shared" si="42"/>
        <v>0</v>
      </c>
      <c r="H175" s="189"/>
      <c r="I175" s="190">
        <f t="shared" si="43"/>
        <v>0</v>
      </c>
      <c r="J175" s="189"/>
      <c r="K175" s="190">
        <f t="shared" si="44"/>
        <v>0</v>
      </c>
      <c r="L175" s="190">
        <v>21</v>
      </c>
      <c r="M175" s="190">
        <f t="shared" si="45"/>
        <v>0</v>
      </c>
      <c r="N175" s="188">
        <v>0</v>
      </c>
      <c r="O175" s="188">
        <f t="shared" si="46"/>
        <v>0</v>
      </c>
      <c r="P175" s="188">
        <v>0</v>
      </c>
      <c r="Q175" s="188">
        <f t="shared" si="47"/>
        <v>0</v>
      </c>
      <c r="R175" s="190"/>
      <c r="S175" s="190" t="s">
        <v>195</v>
      </c>
      <c r="T175" s="191" t="s">
        <v>196</v>
      </c>
      <c r="U175" s="160">
        <v>0</v>
      </c>
      <c r="V175" s="160">
        <f t="shared" si="48"/>
        <v>0</v>
      </c>
      <c r="W175" s="160"/>
      <c r="X175" s="160" t="s">
        <v>408</v>
      </c>
      <c r="Y175" s="160" t="s">
        <v>198</v>
      </c>
      <c r="Z175" s="149"/>
      <c r="AA175" s="149"/>
      <c r="AB175" s="149"/>
      <c r="AC175" s="149"/>
      <c r="AD175" s="149"/>
      <c r="AE175" s="149"/>
      <c r="AF175" s="149"/>
      <c r="AG175" s="149" t="s">
        <v>409</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2.5" outlineLevel="1" x14ac:dyDescent="0.2">
      <c r="A176" s="185">
        <v>159</v>
      </c>
      <c r="B176" s="186" t="s">
        <v>1320</v>
      </c>
      <c r="C176" s="193" t="s">
        <v>1321</v>
      </c>
      <c r="D176" s="187" t="s">
        <v>982</v>
      </c>
      <c r="E176" s="188">
        <v>20</v>
      </c>
      <c r="F176" s="189"/>
      <c r="G176" s="190">
        <f t="shared" si="42"/>
        <v>0</v>
      </c>
      <c r="H176" s="189"/>
      <c r="I176" s="190">
        <f t="shared" si="43"/>
        <v>0</v>
      </c>
      <c r="J176" s="189"/>
      <c r="K176" s="190">
        <f t="shared" si="44"/>
        <v>0</v>
      </c>
      <c r="L176" s="190">
        <v>21</v>
      </c>
      <c r="M176" s="190">
        <f t="shared" si="45"/>
        <v>0</v>
      </c>
      <c r="N176" s="188">
        <v>0</v>
      </c>
      <c r="O176" s="188">
        <f t="shared" si="46"/>
        <v>0</v>
      </c>
      <c r="P176" s="188">
        <v>0</v>
      </c>
      <c r="Q176" s="188">
        <f t="shared" si="47"/>
        <v>0</v>
      </c>
      <c r="R176" s="190"/>
      <c r="S176" s="190" t="s">
        <v>195</v>
      </c>
      <c r="T176" s="191" t="s">
        <v>196</v>
      </c>
      <c r="U176" s="160">
        <v>0</v>
      </c>
      <c r="V176" s="160">
        <f t="shared" si="48"/>
        <v>0</v>
      </c>
      <c r="W176" s="160"/>
      <c r="X176" s="160" t="s">
        <v>408</v>
      </c>
      <c r="Y176" s="160" t="s">
        <v>198</v>
      </c>
      <c r="Z176" s="149"/>
      <c r="AA176" s="149"/>
      <c r="AB176" s="149"/>
      <c r="AC176" s="149"/>
      <c r="AD176" s="149"/>
      <c r="AE176" s="149"/>
      <c r="AF176" s="149"/>
      <c r="AG176" s="149" t="s">
        <v>409</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85">
        <v>160</v>
      </c>
      <c r="B177" s="186" t="s">
        <v>1322</v>
      </c>
      <c r="C177" s="193" t="s">
        <v>1323</v>
      </c>
      <c r="D177" s="187" t="s">
        <v>982</v>
      </c>
      <c r="E177" s="188">
        <v>1</v>
      </c>
      <c r="F177" s="189"/>
      <c r="G177" s="190">
        <f t="shared" si="42"/>
        <v>0</v>
      </c>
      <c r="H177" s="189"/>
      <c r="I177" s="190">
        <f t="shared" si="43"/>
        <v>0</v>
      </c>
      <c r="J177" s="189"/>
      <c r="K177" s="190">
        <f t="shared" si="44"/>
        <v>0</v>
      </c>
      <c r="L177" s="190">
        <v>21</v>
      </c>
      <c r="M177" s="190">
        <f t="shared" si="45"/>
        <v>0</v>
      </c>
      <c r="N177" s="188">
        <v>0</v>
      </c>
      <c r="O177" s="188">
        <f t="shared" si="46"/>
        <v>0</v>
      </c>
      <c r="P177" s="188">
        <v>0</v>
      </c>
      <c r="Q177" s="188">
        <f t="shared" si="47"/>
        <v>0</v>
      </c>
      <c r="R177" s="190"/>
      <c r="S177" s="190" t="s">
        <v>195</v>
      </c>
      <c r="T177" s="191" t="s">
        <v>196</v>
      </c>
      <c r="U177" s="160">
        <v>0</v>
      </c>
      <c r="V177" s="160">
        <f t="shared" si="48"/>
        <v>0</v>
      </c>
      <c r="W177" s="160"/>
      <c r="X177" s="160" t="s">
        <v>408</v>
      </c>
      <c r="Y177" s="160" t="s">
        <v>198</v>
      </c>
      <c r="Z177" s="149"/>
      <c r="AA177" s="149"/>
      <c r="AB177" s="149"/>
      <c r="AC177" s="149"/>
      <c r="AD177" s="149"/>
      <c r="AE177" s="149"/>
      <c r="AF177" s="149"/>
      <c r="AG177" s="149" t="s">
        <v>409</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85">
        <v>161</v>
      </c>
      <c r="B178" s="186" t="s">
        <v>1324</v>
      </c>
      <c r="C178" s="193" t="s">
        <v>1325</v>
      </c>
      <c r="D178" s="187" t="s">
        <v>982</v>
      </c>
      <c r="E178" s="188">
        <v>1</v>
      </c>
      <c r="F178" s="189"/>
      <c r="G178" s="190">
        <f t="shared" si="42"/>
        <v>0</v>
      </c>
      <c r="H178" s="189"/>
      <c r="I178" s="190">
        <f t="shared" si="43"/>
        <v>0</v>
      </c>
      <c r="J178" s="189"/>
      <c r="K178" s="190">
        <f t="shared" si="44"/>
        <v>0</v>
      </c>
      <c r="L178" s="190">
        <v>21</v>
      </c>
      <c r="M178" s="190">
        <f t="shared" si="45"/>
        <v>0</v>
      </c>
      <c r="N178" s="188">
        <v>0</v>
      </c>
      <c r="O178" s="188">
        <f t="shared" si="46"/>
        <v>0</v>
      </c>
      <c r="P178" s="188">
        <v>0</v>
      </c>
      <c r="Q178" s="188">
        <f t="shared" si="47"/>
        <v>0</v>
      </c>
      <c r="R178" s="190"/>
      <c r="S178" s="190" t="s">
        <v>195</v>
      </c>
      <c r="T178" s="191" t="s">
        <v>196</v>
      </c>
      <c r="U178" s="160">
        <v>0</v>
      </c>
      <c r="V178" s="160">
        <f t="shared" si="48"/>
        <v>0</v>
      </c>
      <c r="W178" s="160"/>
      <c r="X178" s="160" t="s">
        <v>408</v>
      </c>
      <c r="Y178" s="160" t="s">
        <v>198</v>
      </c>
      <c r="Z178" s="149"/>
      <c r="AA178" s="149"/>
      <c r="AB178" s="149"/>
      <c r="AC178" s="149"/>
      <c r="AD178" s="149"/>
      <c r="AE178" s="149"/>
      <c r="AF178" s="149"/>
      <c r="AG178" s="149" t="s">
        <v>409</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85">
        <v>162</v>
      </c>
      <c r="B179" s="186" t="s">
        <v>1326</v>
      </c>
      <c r="C179" s="193" t="s">
        <v>1327</v>
      </c>
      <c r="D179" s="187" t="s">
        <v>982</v>
      </c>
      <c r="E179" s="188">
        <v>3</v>
      </c>
      <c r="F179" s="189"/>
      <c r="G179" s="190">
        <f t="shared" si="42"/>
        <v>0</v>
      </c>
      <c r="H179" s="189"/>
      <c r="I179" s="190">
        <f t="shared" si="43"/>
        <v>0</v>
      </c>
      <c r="J179" s="189"/>
      <c r="K179" s="190">
        <f t="shared" si="44"/>
        <v>0</v>
      </c>
      <c r="L179" s="190">
        <v>21</v>
      </c>
      <c r="M179" s="190">
        <f t="shared" si="45"/>
        <v>0</v>
      </c>
      <c r="N179" s="188">
        <v>0</v>
      </c>
      <c r="O179" s="188">
        <f t="shared" si="46"/>
        <v>0</v>
      </c>
      <c r="P179" s="188">
        <v>0</v>
      </c>
      <c r="Q179" s="188">
        <f t="shared" si="47"/>
        <v>0</v>
      </c>
      <c r="R179" s="190"/>
      <c r="S179" s="190" t="s">
        <v>195</v>
      </c>
      <c r="T179" s="191" t="s">
        <v>196</v>
      </c>
      <c r="U179" s="160">
        <v>0</v>
      </c>
      <c r="V179" s="160">
        <f t="shared" si="48"/>
        <v>0</v>
      </c>
      <c r="W179" s="160"/>
      <c r="X179" s="160" t="s">
        <v>408</v>
      </c>
      <c r="Y179" s="160" t="s">
        <v>198</v>
      </c>
      <c r="Z179" s="149"/>
      <c r="AA179" s="149"/>
      <c r="AB179" s="149"/>
      <c r="AC179" s="149"/>
      <c r="AD179" s="149"/>
      <c r="AE179" s="149"/>
      <c r="AF179" s="149"/>
      <c r="AG179" s="149" t="s">
        <v>409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85">
        <v>163</v>
      </c>
      <c r="B180" s="186" t="s">
        <v>1328</v>
      </c>
      <c r="C180" s="193" t="s">
        <v>1329</v>
      </c>
      <c r="D180" s="187" t="s">
        <v>982</v>
      </c>
      <c r="E180" s="188">
        <v>2</v>
      </c>
      <c r="F180" s="189"/>
      <c r="G180" s="190">
        <f t="shared" si="42"/>
        <v>0</v>
      </c>
      <c r="H180" s="189"/>
      <c r="I180" s="190">
        <f t="shared" si="43"/>
        <v>0</v>
      </c>
      <c r="J180" s="189"/>
      <c r="K180" s="190">
        <f t="shared" si="44"/>
        <v>0</v>
      </c>
      <c r="L180" s="190">
        <v>21</v>
      </c>
      <c r="M180" s="190">
        <f t="shared" si="45"/>
        <v>0</v>
      </c>
      <c r="N180" s="188">
        <v>0</v>
      </c>
      <c r="O180" s="188">
        <f t="shared" si="46"/>
        <v>0</v>
      </c>
      <c r="P180" s="188">
        <v>0</v>
      </c>
      <c r="Q180" s="188">
        <f t="shared" si="47"/>
        <v>0</v>
      </c>
      <c r="R180" s="190"/>
      <c r="S180" s="190" t="s">
        <v>195</v>
      </c>
      <c r="T180" s="191" t="s">
        <v>196</v>
      </c>
      <c r="U180" s="160">
        <v>0</v>
      </c>
      <c r="V180" s="160">
        <f t="shared" si="48"/>
        <v>0</v>
      </c>
      <c r="W180" s="160"/>
      <c r="X180" s="160" t="s">
        <v>408</v>
      </c>
      <c r="Y180" s="160" t="s">
        <v>198</v>
      </c>
      <c r="Z180" s="149"/>
      <c r="AA180" s="149"/>
      <c r="AB180" s="149"/>
      <c r="AC180" s="149"/>
      <c r="AD180" s="149"/>
      <c r="AE180" s="149"/>
      <c r="AF180" s="149"/>
      <c r="AG180" s="149" t="s">
        <v>409</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85">
        <v>164</v>
      </c>
      <c r="B181" s="186" t="s">
        <v>1330</v>
      </c>
      <c r="C181" s="193" t="s">
        <v>1331</v>
      </c>
      <c r="D181" s="187" t="s">
        <v>982</v>
      </c>
      <c r="E181" s="188">
        <v>1</v>
      </c>
      <c r="F181" s="189"/>
      <c r="G181" s="190">
        <f t="shared" si="42"/>
        <v>0</v>
      </c>
      <c r="H181" s="189"/>
      <c r="I181" s="190">
        <f t="shared" si="43"/>
        <v>0</v>
      </c>
      <c r="J181" s="189"/>
      <c r="K181" s="190">
        <f t="shared" si="44"/>
        <v>0</v>
      </c>
      <c r="L181" s="190">
        <v>21</v>
      </c>
      <c r="M181" s="190">
        <f t="shared" si="45"/>
        <v>0</v>
      </c>
      <c r="N181" s="188">
        <v>0</v>
      </c>
      <c r="O181" s="188">
        <f t="shared" si="46"/>
        <v>0</v>
      </c>
      <c r="P181" s="188">
        <v>0</v>
      </c>
      <c r="Q181" s="188">
        <f t="shared" si="47"/>
        <v>0</v>
      </c>
      <c r="R181" s="190"/>
      <c r="S181" s="190" t="s">
        <v>195</v>
      </c>
      <c r="T181" s="191" t="s">
        <v>196</v>
      </c>
      <c r="U181" s="160">
        <v>0</v>
      </c>
      <c r="V181" s="160">
        <f t="shared" si="48"/>
        <v>0</v>
      </c>
      <c r="W181" s="160"/>
      <c r="X181" s="160" t="s">
        <v>408</v>
      </c>
      <c r="Y181" s="160" t="s">
        <v>198</v>
      </c>
      <c r="Z181" s="149"/>
      <c r="AA181" s="149"/>
      <c r="AB181" s="149"/>
      <c r="AC181" s="149"/>
      <c r="AD181" s="149"/>
      <c r="AE181" s="149"/>
      <c r="AF181" s="149"/>
      <c r="AG181" s="149" t="s">
        <v>409</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85">
        <v>165</v>
      </c>
      <c r="B182" s="186" t="s">
        <v>1332</v>
      </c>
      <c r="C182" s="193" t="s">
        <v>1333</v>
      </c>
      <c r="D182" s="187" t="s">
        <v>982</v>
      </c>
      <c r="E182" s="188">
        <v>2</v>
      </c>
      <c r="F182" s="189"/>
      <c r="G182" s="190">
        <f t="shared" si="42"/>
        <v>0</v>
      </c>
      <c r="H182" s="189"/>
      <c r="I182" s="190">
        <f t="shared" si="43"/>
        <v>0</v>
      </c>
      <c r="J182" s="189"/>
      <c r="K182" s="190">
        <f t="shared" si="44"/>
        <v>0</v>
      </c>
      <c r="L182" s="190">
        <v>21</v>
      </c>
      <c r="M182" s="190">
        <f t="shared" si="45"/>
        <v>0</v>
      </c>
      <c r="N182" s="188">
        <v>0</v>
      </c>
      <c r="O182" s="188">
        <f t="shared" si="46"/>
        <v>0</v>
      </c>
      <c r="P182" s="188">
        <v>0</v>
      </c>
      <c r="Q182" s="188">
        <f t="shared" si="47"/>
        <v>0</v>
      </c>
      <c r="R182" s="190"/>
      <c r="S182" s="190" t="s">
        <v>195</v>
      </c>
      <c r="T182" s="191" t="s">
        <v>196</v>
      </c>
      <c r="U182" s="160">
        <v>0</v>
      </c>
      <c r="V182" s="160">
        <f t="shared" si="48"/>
        <v>0</v>
      </c>
      <c r="W182" s="160"/>
      <c r="X182" s="160" t="s">
        <v>408</v>
      </c>
      <c r="Y182" s="160" t="s">
        <v>198</v>
      </c>
      <c r="Z182" s="149"/>
      <c r="AA182" s="149"/>
      <c r="AB182" s="149"/>
      <c r="AC182" s="149"/>
      <c r="AD182" s="149"/>
      <c r="AE182" s="149"/>
      <c r="AF182" s="149"/>
      <c r="AG182" s="149" t="s">
        <v>409</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85">
        <v>166</v>
      </c>
      <c r="B183" s="186" t="s">
        <v>1334</v>
      </c>
      <c r="C183" s="193" t="s">
        <v>1335</v>
      </c>
      <c r="D183" s="187" t="s">
        <v>982</v>
      </c>
      <c r="E183" s="188">
        <v>9</v>
      </c>
      <c r="F183" s="189"/>
      <c r="G183" s="190">
        <f t="shared" si="42"/>
        <v>0</v>
      </c>
      <c r="H183" s="189"/>
      <c r="I183" s="190">
        <f t="shared" si="43"/>
        <v>0</v>
      </c>
      <c r="J183" s="189"/>
      <c r="K183" s="190">
        <f t="shared" si="44"/>
        <v>0</v>
      </c>
      <c r="L183" s="190">
        <v>21</v>
      </c>
      <c r="M183" s="190">
        <f t="shared" si="45"/>
        <v>0</v>
      </c>
      <c r="N183" s="188">
        <v>0</v>
      </c>
      <c r="O183" s="188">
        <f t="shared" si="46"/>
        <v>0</v>
      </c>
      <c r="P183" s="188">
        <v>0</v>
      </c>
      <c r="Q183" s="188">
        <f t="shared" si="47"/>
        <v>0</v>
      </c>
      <c r="R183" s="190"/>
      <c r="S183" s="190" t="s">
        <v>195</v>
      </c>
      <c r="T183" s="191" t="s">
        <v>196</v>
      </c>
      <c r="U183" s="160">
        <v>0</v>
      </c>
      <c r="V183" s="160">
        <f t="shared" si="48"/>
        <v>0</v>
      </c>
      <c r="W183" s="160"/>
      <c r="X183" s="160" t="s">
        <v>408</v>
      </c>
      <c r="Y183" s="160" t="s">
        <v>198</v>
      </c>
      <c r="Z183" s="149"/>
      <c r="AA183" s="149"/>
      <c r="AB183" s="149"/>
      <c r="AC183" s="149"/>
      <c r="AD183" s="149"/>
      <c r="AE183" s="149"/>
      <c r="AF183" s="149"/>
      <c r="AG183" s="149" t="s">
        <v>409</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85">
        <v>167</v>
      </c>
      <c r="B184" s="186" t="s">
        <v>1336</v>
      </c>
      <c r="C184" s="193" t="s">
        <v>1337</v>
      </c>
      <c r="D184" s="187" t="s">
        <v>982</v>
      </c>
      <c r="E184" s="188">
        <v>1</v>
      </c>
      <c r="F184" s="189"/>
      <c r="G184" s="190">
        <f t="shared" si="42"/>
        <v>0</v>
      </c>
      <c r="H184" s="189"/>
      <c r="I184" s="190">
        <f t="shared" si="43"/>
        <v>0</v>
      </c>
      <c r="J184" s="189"/>
      <c r="K184" s="190">
        <f t="shared" si="44"/>
        <v>0</v>
      </c>
      <c r="L184" s="190">
        <v>21</v>
      </c>
      <c r="M184" s="190">
        <f t="shared" si="45"/>
        <v>0</v>
      </c>
      <c r="N184" s="188">
        <v>0</v>
      </c>
      <c r="O184" s="188">
        <f t="shared" si="46"/>
        <v>0</v>
      </c>
      <c r="P184" s="188">
        <v>0</v>
      </c>
      <c r="Q184" s="188">
        <f t="shared" si="47"/>
        <v>0</v>
      </c>
      <c r="R184" s="190"/>
      <c r="S184" s="190" t="s">
        <v>195</v>
      </c>
      <c r="T184" s="191" t="s">
        <v>196</v>
      </c>
      <c r="U184" s="160">
        <v>0</v>
      </c>
      <c r="V184" s="160">
        <f t="shared" si="48"/>
        <v>0</v>
      </c>
      <c r="W184" s="160"/>
      <c r="X184" s="160" t="s">
        <v>408</v>
      </c>
      <c r="Y184" s="160" t="s">
        <v>198</v>
      </c>
      <c r="Z184" s="149"/>
      <c r="AA184" s="149"/>
      <c r="AB184" s="149"/>
      <c r="AC184" s="149"/>
      <c r="AD184" s="149"/>
      <c r="AE184" s="149"/>
      <c r="AF184" s="149"/>
      <c r="AG184" s="149" t="s">
        <v>409</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x14ac:dyDescent="0.2">
      <c r="A185" s="163" t="s">
        <v>190</v>
      </c>
      <c r="B185" s="164" t="s">
        <v>150</v>
      </c>
      <c r="C185" s="178" t="s">
        <v>151</v>
      </c>
      <c r="D185" s="165"/>
      <c r="E185" s="166"/>
      <c r="F185" s="167"/>
      <c r="G185" s="167">
        <f>SUMIF(AG186:AG196,"&lt;&gt;NOR",G186:G196)</f>
        <v>0</v>
      </c>
      <c r="H185" s="167"/>
      <c r="I185" s="167">
        <f>SUM(I186:I196)</f>
        <v>0</v>
      </c>
      <c r="J185" s="167"/>
      <c r="K185" s="167">
        <f>SUM(K186:K196)</f>
        <v>0</v>
      </c>
      <c r="L185" s="167"/>
      <c r="M185" s="167">
        <f>SUM(M186:M196)</f>
        <v>0</v>
      </c>
      <c r="N185" s="166"/>
      <c r="O185" s="166">
        <f>SUM(O186:O196)</f>
        <v>0</v>
      </c>
      <c r="P185" s="166"/>
      <c r="Q185" s="166">
        <f>SUM(Q186:Q196)</f>
        <v>0</v>
      </c>
      <c r="R185" s="167"/>
      <c r="S185" s="167"/>
      <c r="T185" s="168"/>
      <c r="U185" s="162"/>
      <c r="V185" s="162">
        <f>SUM(V186:V196)</f>
        <v>0</v>
      </c>
      <c r="W185" s="162"/>
      <c r="X185" s="162"/>
      <c r="Y185" s="162"/>
      <c r="AG185" t="s">
        <v>191</v>
      </c>
    </row>
    <row r="186" spans="1:60" ht="22.5" outlineLevel="1" x14ac:dyDescent="0.2">
      <c r="A186" s="185">
        <v>168</v>
      </c>
      <c r="B186" s="186" t="s">
        <v>1338</v>
      </c>
      <c r="C186" s="193" t="s">
        <v>1315</v>
      </c>
      <c r="D186" s="187" t="s">
        <v>982</v>
      </c>
      <c r="E186" s="188">
        <v>6</v>
      </c>
      <c r="F186" s="189"/>
      <c r="G186" s="190">
        <f t="shared" ref="G186:G196" si="49">ROUND(E186*F186,2)</f>
        <v>0</v>
      </c>
      <c r="H186" s="189"/>
      <c r="I186" s="190">
        <f t="shared" ref="I186:I196" si="50">ROUND(E186*H186,2)</f>
        <v>0</v>
      </c>
      <c r="J186" s="189"/>
      <c r="K186" s="190">
        <f t="shared" ref="K186:K196" si="51">ROUND(E186*J186,2)</f>
        <v>0</v>
      </c>
      <c r="L186" s="190">
        <v>21</v>
      </c>
      <c r="M186" s="190">
        <f t="shared" ref="M186:M196" si="52">G186*(1+L186/100)</f>
        <v>0</v>
      </c>
      <c r="N186" s="188">
        <v>0</v>
      </c>
      <c r="O186" s="188">
        <f t="shared" ref="O186:O196" si="53">ROUND(E186*N186,2)</f>
        <v>0</v>
      </c>
      <c r="P186" s="188">
        <v>0</v>
      </c>
      <c r="Q186" s="188">
        <f t="shared" ref="Q186:Q196" si="54">ROUND(E186*P186,2)</f>
        <v>0</v>
      </c>
      <c r="R186" s="190"/>
      <c r="S186" s="190" t="s">
        <v>195</v>
      </c>
      <c r="T186" s="191" t="s">
        <v>196</v>
      </c>
      <c r="U186" s="160">
        <v>0</v>
      </c>
      <c r="V186" s="160">
        <f t="shared" ref="V186:V196" si="55">ROUND(E186*U186,2)</f>
        <v>0</v>
      </c>
      <c r="W186" s="160"/>
      <c r="X186" s="160" t="s">
        <v>408</v>
      </c>
      <c r="Y186" s="160" t="s">
        <v>198</v>
      </c>
      <c r="Z186" s="149"/>
      <c r="AA186" s="149"/>
      <c r="AB186" s="149"/>
      <c r="AC186" s="149"/>
      <c r="AD186" s="149"/>
      <c r="AE186" s="149"/>
      <c r="AF186" s="149"/>
      <c r="AG186" s="149" t="s">
        <v>409</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ht="22.5" outlineLevel="1" x14ac:dyDescent="0.2">
      <c r="A187" s="185">
        <v>169</v>
      </c>
      <c r="B187" s="186" t="s">
        <v>1339</v>
      </c>
      <c r="C187" s="193" t="s">
        <v>1317</v>
      </c>
      <c r="D187" s="187" t="s">
        <v>982</v>
      </c>
      <c r="E187" s="188">
        <v>6</v>
      </c>
      <c r="F187" s="189"/>
      <c r="G187" s="190">
        <f t="shared" si="49"/>
        <v>0</v>
      </c>
      <c r="H187" s="189"/>
      <c r="I187" s="190">
        <f t="shared" si="50"/>
        <v>0</v>
      </c>
      <c r="J187" s="189"/>
      <c r="K187" s="190">
        <f t="shared" si="51"/>
        <v>0</v>
      </c>
      <c r="L187" s="190">
        <v>21</v>
      </c>
      <c r="M187" s="190">
        <f t="shared" si="52"/>
        <v>0</v>
      </c>
      <c r="N187" s="188">
        <v>0</v>
      </c>
      <c r="O187" s="188">
        <f t="shared" si="53"/>
        <v>0</v>
      </c>
      <c r="P187" s="188">
        <v>0</v>
      </c>
      <c r="Q187" s="188">
        <f t="shared" si="54"/>
        <v>0</v>
      </c>
      <c r="R187" s="190"/>
      <c r="S187" s="190" t="s">
        <v>195</v>
      </c>
      <c r="T187" s="191" t="s">
        <v>196</v>
      </c>
      <c r="U187" s="160">
        <v>0</v>
      </c>
      <c r="V187" s="160">
        <f t="shared" si="55"/>
        <v>0</v>
      </c>
      <c r="W187" s="160"/>
      <c r="X187" s="160" t="s">
        <v>408</v>
      </c>
      <c r="Y187" s="160" t="s">
        <v>198</v>
      </c>
      <c r="Z187" s="149"/>
      <c r="AA187" s="149"/>
      <c r="AB187" s="149"/>
      <c r="AC187" s="149"/>
      <c r="AD187" s="149"/>
      <c r="AE187" s="149"/>
      <c r="AF187" s="149"/>
      <c r="AG187" s="149" t="s">
        <v>409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ht="22.5" outlineLevel="1" x14ac:dyDescent="0.2">
      <c r="A188" s="185">
        <v>170</v>
      </c>
      <c r="B188" s="186" t="s">
        <v>1340</v>
      </c>
      <c r="C188" s="193" t="s">
        <v>1319</v>
      </c>
      <c r="D188" s="187" t="s">
        <v>982</v>
      </c>
      <c r="E188" s="188">
        <v>8</v>
      </c>
      <c r="F188" s="189"/>
      <c r="G188" s="190">
        <f t="shared" si="49"/>
        <v>0</v>
      </c>
      <c r="H188" s="189"/>
      <c r="I188" s="190">
        <f t="shared" si="50"/>
        <v>0</v>
      </c>
      <c r="J188" s="189"/>
      <c r="K188" s="190">
        <f t="shared" si="51"/>
        <v>0</v>
      </c>
      <c r="L188" s="190">
        <v>21</v>
      </c>
      <c r="M188" s="190">
        <f t="shared" si="52"/>
        <v>0</v>
      </c>
      <c r="N188" s="188">
        <v>0</v>
      </c>
      <c r="O188" s="188">
        <f t="shared" si="53"/>
        <v>0</v>
      </c>
      <c r="P188" s="188">
        <v>0</v>
      </c>
      <c r="Q188" s="188">
        <f t="shared" si="54"/>
        <v>0</v>
      </c>
      <c r="R188" s="190"/>
      <c r="S188" s="190" t="s">
        <v>195</v>
      </c>
      <c r="T188" s="191" t="s">
        <v>196</v>
      </c>
      <c r="U188" s="160">
        <v>0</v>
      </c>
      <c r="V188" s="160">
        <f t="shared" si="55"/>
        <v>0</v>
      </c>
      <c r="W188" s="160"/>
      <c r="X188" s="160" t="s">
        <v>408</v>
      </c>
      <c r="Y188" s="160" t="s">
        <v>198</v>
      </c>
      <c r="Z188" s="149"/>
      <c r="AA188" s="149"/>
      <c r="AB188" s="149"/>
      <c r="AC188" s="149"/>
      <c r="AD188" s="149"/>
      <c r="AE188" s="149"/>
      <c r="AF188" s="149"/>
      <c r="AG188" s="149" t="s">
        <v>409</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ht="22.5" outlineLevel="1" x14ac:dyDescent="0.2">
      <c r="A189" s="185">
        <v>171</v>
      </c>
      <c r="B189" s="186" t="s">
        <v>1341</v>
      </c>
      <c r="C189" s="193" t="s">
        <v>1321</v>
      </c>
      <c r="D189" s="187" t="s">
        <v>982</v>
      </c>
      <c r="E189" s="188">
        <v>26</v>
      </c>
      <c r="F189" s="189"/>
      <c r="G189" s="190">
        <f t="shared" si="49"/>
        <v>0</v>
      </c>
      <c r="H189" s="189"/>
      <c r="I189" s="190">
        <f t="shared" si="50"/>
        <v>0</v>
      </c>
      <c r="J189" s="189"/>
      <c r="K189" s="190">
        <f t="shared" si="51"/>
        <v>0</v>
      </c>
      <c r="L189" s="190">
        <v>21</v>
      </c>
      <c r="M189" s="190">
        <f t="shared" si="52"/>
        <v>0</v>
      </c>
      <c r="N189" s="188">
        <v>0</v>
      </c>
      <c r="O189" s="188">
        <f t="shared" si="53"/>
        <v>0</v>
      </c>
      <c r="P189" s="188">
        <v>0</v>
      </c>
      <c r="Q189" s="188">
        <f t="shared" si="54"/>
        <v>0</v>
      </c>
      <c r="R189" s="190"/>
      <c r="S189" s="190" t="s">
        <v>195</v>
      </c>
      <c r="T189" s="191" t="s">
        <v>196</v>
      </c>
      <c r="U189" s="160">
        <v>0</v>
      </c>
      <c r="V189" s="160">
        <f t="shared" si="55"/>
        <v>0</v>
      </c>
      <c r="W189" s="160"/>
      <c r="X189" s="160" t="s">
        <v>408</v>
      </c>
      <c r="Y189" s="160" t="s">
        <v>198</v>
      </c>
      <c r="Z189" s="149"/>
      <c r="AA189" s="149"/>
      <c r="AB189" s="149"/>
      <c r="AC189" s="149"/>
      <c r="AD189" s="149"/>
      <c r="AE189" s="149"/>
      <c r="AF189" s="149"/>
      <c r="AG189" s="149" t="s">
        <v>409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85">
        <v>172</v>
      </c>
      <c r="B190" s="186" t="s">
        <v>1342</v>
      </c>
      <c r="C190" s="193" t="s">
        <v>1323</v>
      </c>
      <c r="D190" s="187" t="s">
        <v>982</v>
      </c>
      <c r="E190" s="188">
        <v>1</v>
      </c>
      <c r="F190" s="189"/>
      <c r="G190" s="190">
        <f t="shared" si="49"/>
        <v>0</v>
      </c>
      <c r="H190" s="189"/>
      <c r="I190" s="190">
        <f t="shared" si="50"/>
        <v>0</v>
      </c>
      <c r="J190" s="189"/>
      <c r="K190" s="190">
        <f t="shared" si="51"/>
        <v>0</v>
      </c>
      <c r="L190" s="190">
        <v>21</v>
      </c>
      <c r="M190" s="190">
        <f t="shared" si="52"/>
        <v>0</v>
      </c>
      <c r="N190" s="188">
        <v>0</v>
      </c>
      <c r="O190" s="188">
        <f t="shared" si="53"/>
        <v>0</v>
      </c>
      <c r="P190" s="188">
        <v>0</v>
      </c>
      <c r="Q190" s="188">
        <f t="shared" si="54"/>
        <v>0</v>
      </c>
      <c r="R190" s="190"/>
      <c r="S190" s="190" t="s">
        <v>195</v>
      </c>
      <c r="T190" s="191" t="s">
        <v>196</v>
      </c>
      <c r="U190" s="160">
        <v>0</v>
      </c>
      <c r="V190" s="160">
        <f t="shared" si="55"/>
        <v>0</v>
      </c>
      <c r="W190" s="160"/>
      <c r="X190" s="160" t="s">
        <v>408</v>
      </c>
      <c r="Y190" s="160" t="s">
        <v>198</v>
      </c>
      <c r="Z190" s="149"/>
      <c r="AA190" s="149"/>
      <c r="AB190" s="149"/>
      <c r="AC190" s="149"/>
      <c r="AD190" s="149"/>
      <c r="AE190" s="149"/>
      <c r="AF190" s="149"/>
      <c r="AG190" s="149" t="s">
        <v>409</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85">
        <v>173</v>
      </c>
      <c r="B191" s="186" t="s">
        <v>1343</v>
      </c>
      <c r="C191" s="193" t="s">
        <v>1325</v>
      </c>
      <c r="D191" s="187" t="s">
        <v>982</v>
      </c>
      <c r="E191" s="188">
        <v>1</v>
      </c>
      <c r="F191" s="189"/>
      <c r="G191" s="190">
        <f t="shared" si="49"/>
        <v>0</v>
      </c>
      <c r="H191" s="189"/>
      <c r="I191" s="190">
        <f t="shared" si="50"/>
        <v>0</v>
      </c>
      <c r="J191" s="189"/>
      <c r="K191" s="190">
        <f t="shared" si="51"/>
        <v>0</v>
      </c>
      <c r="L191" s="190">
        <v>21</v>
      </c>
      <c r="M191" s="190">
        <f t="shared" si="52"/>
        <v>0</v>
      </c>
      <c r="N191" s="188">
        <v>0</v>
      </c>
      <c r="O191" s="188">
        <f t="shared" si="53"/>
        <v>0</v>
      </c>
      <c r="P191" s="188">
        <v>0</v>
      </c>
      <c r="Q191" s="188">
        <f t="shared" si="54"/>
        <v>0</v>
      </c>
      <c r="R191" s="190"/>
      <c r="S191" s="190" t="s">
        <v>195</v>
      </c>
      <c r="T191" s="191" t="s">
        <v>196</v>
      </c>
      <c r="U191" s="160">
        <v>0</v>
      </c>
      <c r="V191" s="160">
        <f t="shared" si="55"/>
        <v>0</v>
      </c>
      <c r="W191" s="160"/>
      <c r="X191" s="160" t="s">
        <v>408</v>
      </c>
      <c r="Y191" s="160" t="s">
        <v>198</v>
      </c>
      <c r="Z191" s="149"/>
      <c r="AA191" s="149"/>
      <c r="AB191" s="149"/>
      <c r="AC191" s="149"/>
      <c r="AD191" s="149"/>
      <c r="AE191" s="149"/>
      <c r="AF191" s="149"/>
      <c r="AG191" s="149" t="s">
        <v>409</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85">
        <v>174</v>
      </c>
      <c r="B192" s="186" t="s">
        <v>1344</v>
      </c>
      <c r="C192" s="193" t="s">
        <v>1327</v>
      </c>
      <c r="D192" s="187" t="s">
        <v>982</v>
      </c>
      <c r="E192" s="188">
        <v>4</v>
      </c>
      <c r="F192" s="189"/>
      <c r="G192" s="190">
        <f t="shared" si="49"/>
        <v>0</v>
      </c>
      <c r="H192" s="189"/>
      <c r="I192" s="190">
        <f t="shared" si="50"/>
        <v>0</v>
      </c>
      <c r="J192" s="189"/>
      <c r="K192" s="190">
        <f t="shared" si="51"/>
        <v>0</v>
      </c>
      <c r="L192" s="190">
        <v>21</v>
      </c>
      <c r="M192" s="190">
        <f t="shared" si="52"/>
        <v>0</v>
      </c>
      <c r="N192" s="188">
        <v>0</v>
      </c>
      <c r="O192" s="188">
        <f t="shared" si="53"/>
        <v>0</v>
      </c>
      <c r="P192" s="188">
        <v>0</v>
      </c>
      <c r="Q192" s="188">
        <f t="shared" si="54"/>
        <v>0</v>
      </c>
      <c r="R192" s="190"/>
      <c r="S192" s="190" t="s">
        <v>195</v>
      </c>
      <c r="T192" s="191" t="s">
        <v>196</v>
      </c>
      <c r="U192" s="160">
        <v>0</v>
      </c>
      <c r="V192" s="160">
        <f t="shared" si="55"/>
        <v>0</v>
      </c>
      <c r="W192" s="160"/>
      <c r="X192" s="160" t="s">
        <v>408</v>
      </c>
      <c r="Y192" s="160" t="s">
        <v>198</v>
      </c>
      <c r="Z192" s="149"/>
      <c r="AA192" s="149"/>
      <c r="AB192" s="149"/>
      <c r="AC192" s="149"/>
      <c r="AD192" s="149"/>
      <c r="AE192" s="149"/>
      <c r="AF192" s="149"/>
      <c r="AG192" s="149" t="s">
        <v>409</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85">
        <v>175</v>
      </c>
      <c r="B193" s="186" t="s">
        <v>1345</v>
      </c>
      <c r="C193" s="193" t="s">
        <v>1331</v>
      </c>
      <c r="D193" s="187" t="s">
        <v>982</v>
      </c>
      <c r="E193" s="188">
        <v>2</v>
      </c>
      <c r="F193" s="189"/>
      <c r="G193" s="190">
        <f t="shared" si="49"/>
        <v>0</v>
      </c>
      <c r="H193" s="189"/>
      <c r="I193" s="190">
        <f t="shared" si="50"/>
        <v>0</v>
      </c>
      <c r="J193" s="189"/>
      <c r="K193" s="190">
        <f t="shared" si="51"/>
        <v>0</v>
      </c>
      <c r="L193" s="190">
        <v>21</v>
      </c>
      <c r="M193" s="190">
        <f t="shared" si="52"/>
        <v>0</v>
      </c>
      <c r="N193" s="188">
        <v>0</v>
      </c>
      <c r="O193" s="188">
        <f t="shared" si="53"/>
        <v>0</v>
      </c>
      <c r="P193" s="188">
        <v>0</v>
      </c>
      <c r="Q193" s="188">
        <f t="shared" si="54"/>
        <v>0</v>
      </c>
      <c r="R193" s="190"/>
      <c r="S193" s="190" t="s">
        <v>195</v>
      </c>
      <c r="T193" s="191" t="s">
        <v>196</v>
      </c>
      <c r="U193" s="160">
        <v>0</v>
      </c>
      <c r="V193" s="160">
        <f t="shared" si="55"/>
        <v>0</v>
      </c>
      <c r="W193" s="160"/>
      <c r="X193" s="160" t="s">
        <v>408</v>
      </c>
      <c r="Y193" s="160" t="s">
        <v>198</v>
      </c>
      <c r="Z193" s="149"/>
      <c r="AA193" s="149"/>
      <c r="AB193" s="149"/>
      <c r="AC193" s="149"/>
      <c r="AD193" s="149"/>
      <c r="AE193" s="149"/>
      <c r="AF193" s="149"/>
      <c r="AG193" s="149" t="s">
        <v>409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85">
        <v>176</v>
      </c>
      <c r="B194" s="186" t="s">
        <v>1346</v>
      </c>
      <c r="C194" s="193" t="s">
        <v>1333</v>
      </c>
      <c r="D194" s="187" t="s">
        <v>982</v>
      </c>
      <c r="E194" s="188">
        <v>1</v>
      </c>
      <c r="F194" s="189"/>
      <c r="G194" s="190">
        <f t="shared" si="49"/>
        <v>0</v>
      </c>
      <c r="H194" s="189"/>
      <c r="I194" s="190">
        <f t="shared" si="50"/>
        <v>0</v>
      </c>
      <c r="J194" s="189"/>
      <c r="K194" s="190">
        <f t="shared" si="51"/>
        <v>0</v>
      </c>
      <c r="L194" s="190">
        <v>21</v>
      </c>
      <c r="M194" s="190">
        <f t="shared" si="52"/>
        <v>0</v>
      </c>
      <c r="N194" s="188">
        <v>0</v>
      </c>
      <c r="O194" s="188">
        <f t="shared" si="53"/>
        <v>0</v>
      </c>
      <c r="P194" s="188">
        <v>0</v>
      </c>
      <c r="Q194" s="188">
        <f t="shared" si="54"/>
        <v>0</v>
      </c>
      <c r="R194" s="190"/>
      <c r="S194" s="190" t="s">
        <v>195</v>
      </c>
      <c r="T194" s="191" t="s">
        <v>196</v>
      </c>
      <c r="U194" s="160">
        <v>0</v>
      </c>
      <c r="V194" s="160">
        <f t="shared" si="55"/>
        <v>0</v>
      </c>
      <c r="W194" s="160"/>
      <c r="X194" s="160" t="s">
        <v>408</v>
      </c>
      <c r="Y194" s="160" t="s">
        <v>198</v>
      </c>
      <c r="Z194" s="149"/>
      <c r="AA194" s="149"/>
      <c r="AB194" s="149"/>
      <c r="AC194" s="149"/>
      <c r="AD194" s="149"/>
      <c r="AE194" s="149"/>
      <c r="AF194" s="149"/>
      <c r="AG194" s="149" t="s">
        <v>409</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85">
        <v>177</v>
      </c>
      <c r="B195" s="186" t="s">
        <v>1347</v>
      </c>
      <c r="C195" s="193" t="s">
        <v>1335</v>
      </c>
      <c r="D195" s="187" t="s">
        <v>982</v>
      </c>
      <c r="E195" s="188">
        <v>14</v>
      </c>
      <c r="F195" s="189"/>
      <c r="G195" s="190">
        <f t="shared" si="49"/>
        <v>0</v>
      </c>
      <c r="H195" s="189"/>
      <c r="I195" s="190">
        <f t="shared" si="50"/>
        <v>0</v>
      </c>
      <c r="J195" s="189"/>
      <c r="K195" s="190">
        <f t="shared" si="51"/>
        <v>0</v>
      </c>
      <c r="L195" s="190">
        <v>21</v>
      </c>
      <c r="M195" s="190">
        <f t="shared" si="52"/>
        <v>0</v>
      </c>
      <c r="N195" s="188">
        <v>0</v>
      </c>
      <c r="O195" s="188">
        <f t="shared" si="53"/>
        <v>0</v>
      </c>
      <c r="P195" s="188">
        <v>0</v>
      </c>
      <c r="Q195" s="188">
        <f t="shared" si="54"/>
        <v>0</v>
      </c>
      <c r="R195" s="190"/>
      <c r="S195" s="190" t="s">
        <v>195</v>
      </c>
      <c r="T195" s="191" t="s">
        <v>196</v>
      </c>
      <c r="U195" s="160">
        <v>0</v>
      </c>
      <c r="V195" s="160">
        <f t="shared" si="55"/>
        <v>0</v>
      </c>
      <c r="W195" s="160"/>
      <c r="X195" s="160" t="s">
        <v>408</v>
      </c>
      <c r="Y195" s="160" t="s">
        <v>198</v>
      </c>
      <c r="Z195" s="149"/>
      <c r="AA195" s="149"/>
      <c r="AB195" s="149"/>
      <c r="AC195" s="149"/>
      <c r="AD195" s="149"/>
      <c r="AE195" s="149"/>
      <c r="AF195" s="149"/>
      <c r="AG195" s="149" t="s">
        <v>409</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85">
        <v>178</v>
      </c>
      <c r="B196" s="186" t="s">
        <v>1348</v>
      </c>
      <c r="C196" s="193" t="s">
        <v>1337</v>
      </c>
      <c r="D196" s="187" t="s">
        <v>982</v>
      </c>
      <c r="E196" s="188">
        <v>1</v>
      </c>
      <c r="F196" s="189"/>
      <c r="G196" s="190">
        <f t="shared" si="49"/>
        <v>0</v>
      </c>
      <c r="H196" s="189"/>
      <c r="I196" s="190">
        <f t="shared" si="50"/>
        <v>0</v>
      </c>
      <c r="J196" s="189"/>
      <c r="K196" s="190">
        <f t="shared" si="51"/>
        <v>0</v>
      </c>
      <c r="L196" s="190">
        <v>21</v>
      </c>
      <c r="M196" s="190">
        <f t="shared" si="52"/>
        <v>0</v>
      </c>
      <c r="N196" s="188">
        <v>0</v>
      </c>
      <c r="O196" s="188">
        <f t="shared" si="53"/>
        <v>0</v>
      </c>
      <c r="P196" s="188">
        <v>0</v>
      </c>
      <c r="Q196" s="188">
        <f t="shared" si="54"/>
        <v>0</v>
      </c>
      <c r="R196" s="190"/>
      <c r="S196" s="190" t="s">
        <v>195</v>
      </c>
      <c r="T196" s="191" t="s">
        <v>196</v>
      </c>
      <c r="U196" s="160">
        <v>0</v>
      </c>
      <c r="V196" s="160">
        <f t="shared" si="55"/>
        <v>0</v>
      </c>
      <c r="W196" s="160"/>
      <c r="X196" s="160" t="s">
        <v>408</v>
      </c>
      <c r="Y196" s="160" t="s">
        <v>198</v>
      </c>
      <c r="Z196" s="149"/>
      <c r="AA196" s="149"/>
      <c r="AB196" s="149"/>
      <c r="AC196" s="149"/>
      <c r="AD196" s="149"/>
      <c r="AE196" s="149"/>
      <c r="AF196" s="149"/>
      <c r="AG196" s="149" t="s">
        <v>409</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x14ac:dyDescent="0.2">
      <c r="A197" s="163" t="s">
        <v>190</v>
      </c>
      <c r="B197" s="164" t="s">
        <v>154</v>
      </c>
      <c r="C197" s="178" t="s">
        <v>155</v>
      </c>
      <c r="D197" s="165"/>
      <c r="E197" s="166"/>
      <c r="F197" s="167"/>
      <c r="G197" s="167">
        <f>SUMIF(AG198:AG209,"&lt;&gt;NOR",G198:G209)</f>
        <v>0</v>
      </c>
      <c r="H197" s="167"/>
      <c r="I197" s="167">
        <f>SUM(I198:I209)</f>
        <v>0</v>
      </c>
      <c r="J197" s="167"/>
      <c r="K197" s="167">
        <f>SUM(K198:K209)</f>
        <v>0</v>
      </c>
      <c r="L197" s="167"/>
      <c r="M197" s="167">
        <f>SUM(M198:M209)</f>
        <v>0</v>
      </c>
      <c r="N197" s="166"/>
      <c r="O197" s="166">
        <f>SUM(O198:O209)</f>
        <v>0</v>
      </c>
      <c r="P197" s="166"/>
      <c r="Q197" s="166">
        <f>SUM(Q198:Q209)</f>
        <v>0</v>
      </c>
      <c r="R197" s="167"/>
      <c r="S197" s="167"/>
      <c r="T197" s="168"/>
      <c r="U197" s="162"/>
      <c r="V197" s="162">
        <f>SUM(V198:V209)</f>
        <v>0</v>
      </c>
      <c r="W197" s="162"/>
      <c r="X197" s="162"/>
      <c r="Y197" s="162"/>
      <c r="AG197" t="s">
        <v>191</v>
      </c>
    </row>
    <row r="198" spans="1:60" outlineLevel="1" x14ac:dyDescent="0.2">
      <c r="A198" s="185">
        <v>179</v>
      </c>
      <c r="B198" s="186" t="s">
        <v>1010</v>
      </c>
      <c r="C198" s="193" t="s">
        <v>1011</v>
      </c>
      <c r="D198" s="187" t="s">
        <v>1012</v>
      </c>
      <c r="E198" s="188">
        <v>156</v>
      </c>
      <c r="F198" s="189"/>
      <c r="G198" s="190">
        <f t="shared" ref="G198:G209" si="56">ROUND(E198*F198,2)</f>
        <v>0</v>
      </c>
      <c r="H198" s="189"/>
      <c r="I198" s="190">
        <f t="shared" ref="I198:I209" si="57">ROUND(E198*H198,2)</f>
        <v>0</v>
      </c>
      <c r="J198" s="189"/>
      <c r="K198" s="190">
        <f t="shared" ref="K198:K209" si="58">ROUND(E198*J198,2)</f>
        <v>0</v>
      </c>
      <c r="L198" s="190">
        <v>21</v>
      </c>
      <c r="M198" s="190">
        <f t="shared" ref="M198:M209" si="59">G198*(1+L198/100)</f>
        <v>0</v>
      </c>
      <c r="N198" s="188">
        <v>0</v>
      </c>
      <c r="O198" s="188">
        <f t="shared" ref="O198:O209" si="60">ROUND(E198*N198,2)</f>
        <v>0</v>
      </c>
      <c r="P198" s="188">
        <v>0</v>
      </c>
      <c r="Q198" s="188">
        <f t="shared" ref="Q198:Q209" si="61">ROUND(E198*P198,2)</f>
        <v>0</v>
      </c>
      <c r="R198" s="190"/>
      <c r="S198" s="190" t="s">
        <v>195</v>
      </c>
      <c r="T198" s="191" t="s">
        <v>196</v>
      </c>
      <c r="U198" s="160">
        <v>0</v>
      </c>
      <c r="V198" s="160">
        <f t="shared" ref="V198:V209" si="62">ROUND(E198*U198,2)</f>
        <v>0</v>
      </c>
      <c r="W198" s="160"/>
      <c r="X198" s="160" t="s">
        <v>1013</v>
      </c>
      <c r="Y198" s="160" t="s">
        <v>198</v>
      </c>
      <c r="Z198" s="149"/>
      <c r="AA198" s="149"/>
      <c r="AB198" s="149"/>
      <c r="AC198" s="149"/>
      <c r="AD198" s="149"/>
      <c r="AE198" s="149"/>
      <c r="AF198" s="149"/>
      <c r="AG198" s="149" t="s">
        <v>1014</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85">
        <v>180</v>
      </c>
      <c r="B199" s="186" t="s">
        <v>1015</v>
      </c>
      <c r="C199" s="193" t="s">
        <v>1016</v>
      </c>
      <c r="D199" s="187" t="s">
        <v>1012</v>
      </c>
      <c r="E199" s="188">
        <v>90</v>
      </c>
      <c r="F199" s="189"/>
      <c r="G199" s="190">
        <f t="shared" si="56"/>
        <v>0</v>
      </c>
      <c r="H199" s="189"/>
      <c r="I199" s="190">
        <f t="shared" si="57"/>
        <v>0</v>
      </c>
      <c r="J199" s="189"/>
      <c r="K199" s="190">
        <f t="shared" si="58"/>
        <v>0</v>
      </c>
      <c r="L199" s="190">
        <v>21</v>
      </c>
      <c r="M199" s="190">
        <f t="shared" si="59"/>
        <v>0</v>
      </c>
      <c r="N199" s="188">
        <v>0</v>
      </c>
      <c r="O199" s="188">
        <f t="shared" si="60"/>
        <v>0</v>
      </c>
      <c r="P199" s="188">
        <v>0</v>
      </c>
      <c r="Q199" s="188">
        <f t="shared" si="61"/>
        <v>0</v>
      </c>
      <c r="R199" s="190"/>
      <c r="S199" s="190" t="s">
        <v>195</v>
      </c>
      <c r="T199" s="191" t="s">
        <v>196</v>
      </c>
      <c r="U199" s="160">
        <v>0</v>
      </c>
      <c r="V199" s="160">
        <f t="shared" si="62"/>
        <v>0</v>
      </c>
      <c r="W199" s="160"/>
      <c r="X199" s="160" t="s">
        <v>1013</v>
      </c>
      <c r="Y199" s="160" t="s">
        <v>198</v>
      </c>
      <c r="Z199" s="149"/>
      <c r="AA199" s="149"/>
      <c r="AB199" s="149"/>
      <c r="AC199" s="149"/>
      <c r="AD199" s="149"/>
      <c r="AE199" s="149"/>
      <c r="AF199" s="149"/>
      <c r="AG199" s="149" t="s">
        <v>1014</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85">
        <v>181</v>
      </c>
      <c r="B200" s="186" t="s">
        <v>1017</v>
      </c>
      <c r="C200" s="193" t="s">
        <v>1349</v>
      </c>
      <c r="D200" s="187" t="s">
        <v>1012</v>
      </c>
      <c r="E200" s="188">
        <v>25</v>
      </c>
      <c r="F200" s="189"/>
      <c r="G200" s="190">
        <f t="shared" si="56"/>
        <v>0</v>
      </c>
      <c r="H200" s="189"/>
      <c r="I200" s="190">
        <f t="shared" si="57"/>
        <v>0</v>
      </c>
      <c r="J200" s="189"/>
      <c r="K200" s="190">
        <f t="shared" si="58"/>
        <v>0</v>
      </c>
      <c r="L200" s="190">
        <v>21</v>
      </c>
      <c r="M200" s="190">
        <f t="shared" si="59"/>
        <v>0</v>
      </c>
      <c r="N200" s="188">
        <v>0</v>
      </c>
      <c r="O200" s="188">
        <f t="shared" si="60"/>
        <v>0</v>
      </c>
      <c r="P200" s="188">
        <v>0</v>
      </c>
      <c r="Q200" s="188">
        <f t="shared" si="61"/>
        <v>0</v>
      </c>
      <c r="R200" s="190"/>
      <c r="S200" s="190" t="s">
        <v>195</v>
      </c>
      <c r="T200" s="191" t="s">
        <v>196</v>
      </c>
      <c r="U200" s="160">
        <v>0</v>
      </c>
      <c r="V200" s="160">
        <f t="shared" si="62"/>
        <v>0</v>
      </c>
      <c r="W200" s="160"/>
      <c r="X200" s="160" t="s">
        <v>1013</v>
      </c>
      <c r="Y200" s="160" t="s">
        <v>198</v>
      </c>
      <c r="Z200" s="149"/>
      <c r="AA200" s="149"/>
      <c r="AB200" s="149"/>
      <c r="AC200" s="149"/>
      <c r="AD200" s="149"/>
      <c r="AE200" s="149"/>
      <c r="AF200" s="149"/>
      <c r="AG200" s="149" t="s">
        <v>1014</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85">
        <v>182</v>
      </c>
      <c r="B201" s="186" t="s">
        <v>1019</v>
      </c>
      <c r="C201" s="193" t="s">
        <v>1040</v>
      </c>
      <c r="D201" s="187" t="s">
        <v>1012</v>
      </c>
      <c r="E201" s="188">
        <v>24</v>
      </c>
      <c r="F201" s="189"/>
      <c r="G201" s="190">
        <f t="shared" si="56"/>
        <v>0</v>
      </c>
      <c r="H201" s="189"/>
      <c r="I201" s="190">
        <f t="shared" si="57"/>
        <v>0</v>
      </c>
      <c r="J201" s="189"/>
      <c r="K201" s="190">
        <f t="shared" si="58"/>
        <v>0</v>
      </c>
      <c r="L201" s="190">
        <v>21</v>
      </c>
      <c r="M201" s="190">
        <f t="shared" si="59"/>
        <v>0</v>
      </c>
      <c r="N201" s="188">
        <v>0</v>
      </c>
      <c r="O201" s="188">
        <f t="shared" si="60"/>
        <v>0</v>
      </c>
      <c r="P201" s="188">
        <v>0</v>
      </c>
      <c r="Q201" s="188">
        <f t="shared" si="61"/>
        <v>0</v>
      </c>
      <c r="R201" s="190"/>
      <c r="S201" s="190" t="s">
        <v>195</v>
      </c>
      <c r="T201" s="191" t="s">
        <v>196</v>
      </c>
      <c r="U201" s="160">
        <v>0</v>
      </c>
      <c r="V201" s="160">
        <f t="shared" si="62"/>
        <v>0</v>
      </c>
      <c r="W201" s="160"/>
      <c r="X201" s="160" t="s">
        <v>1013</v>
      </c>
      <c r="Y201" s="160" t="s">
        <v>198</v>
      </c>
      <c r="Z201" s="149"/>
      <c r="AA201" s="149"/>
      <c r="AB201" s="149"/>
      <c r="AC201" s="149"/>
      <c r="AD201" s="149"/>
      <c r="AE201" s="149"/>
      <c r="AF201" s="149"/>
      <c r="AG201" s="149" t="s">
        <v>1014</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85">
        <v>183</v>
      </c>
      <c r="B202" s="186" t="s">
        <v>1021</v>
      </c>
      <c r="C202" s="193" t="s">
        <v>1350</v>
      </c>
      <c r="D202" s="187" t="s">
        <v>1012</v>
      </c>
      <c r="E202" s="188">
        <v>140</v>
      </c>
      <c r="F202" s="189"/>
      <c r="G202" s="190">
        <f t="shared" si="56"/>
        <v>0</v>
      </c>
      <c r="H202" s="189"/>
      <c r="I202" s="190">
        <f t="shared" si="57"/>
        <v>0</v>
      </c>
      <c r="J202" s="189"/>
      <c r="K202" s="190">
        <f t="shared" si="58"/>
        <v>0</v>
      </c>
      <c r="L202" s="190">
        <v>21</v>
      </c>
      <c r="M202" s="190">
        <f t="shared" si="59"/>
        <v>0</v>
      </c>
      <c r="N202" s="188">
        <v>0</v>
      </c>
      <c r="O202" s="188">
        <f t="shared" si="60"/>
        <v>0</v>
      </c>
      <c r="P202" s="188">
        <v>0</v>
      </c>
      <c r="Q202" s="188">
        <f t="shared" si="61"/>
        <v>0</v>
      </c>
      <c r="R202" s="190"/>
      <c r="S202" s="190" t="s">
        <v>195</v>
      </c>
      <c r="T202" s="191" t="s">
        <v>196</v>
      </c>
      <c r="U202" s="160">
        <v>0</v>
      </c>
      <c r="V202" s="160">
        <f t="shared" si="62"/>
        <v>0</v>
      </c>
      <c r="W202" s="160"/>
      <c r="X202" s="160" t="s">
        <v>1013</v>
      </c>
      <c r="Y202" s="160" t="s">
        <v>198</v>
      </c>
      <c r="Z202" s="149"/>
      <c r="AA202" s="149"/>
      <c r="AB202" s="149"/>
      <c r="AC202" s="149"/>
      <c r="AD202" s="149"/>
      <c r="AE202" s="149"/>
      <c r="AF202" s="149"/>
      <c r="AG202" s="149" t="s">
        <v>1014</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85">
        <v>184</v>
      </c>
      <c r="B203" s="186" t="s">
        <v>1023</v>
      </c>
      <c r="C203" s="193" t="s">
        <v>1022</v>
      </c>
      <c r="D203" s="187" t="s">
        <v>1012</v>
      </c>
      <c r="E203" s="188">
        <v>120</v>
      </c>
      <c r="F203" s="189"/>
      <c r="G203" s="190">
        <f t="shared" si="56"/>
        <v>0</v>
      </c>
      <c r="H203" s="189"/>
      <c r="I203" s="190">
        <f t="shared" si="57"/>
        <v>0</v>
      </c>
      <c r="J203" s="189"/>
      <c r="K203" s="190">
        <f t="shared" si="58"/>
        <v>0</v>
      </c>
      <c r="L203" s="190">
        <v>21</v>
      </c>
      <c r="M203" s="190">
        <f t="shared" si="59"/>
        <v>0</v>
      </c>
      <c r="N203" s="188">
        <v>0</v>
      </c>
      <c r="O203" s="188">
        <f t="shared" si="60"/>
        <v>0</v>
      </c>
      <c r="P203" s="188">
        <v>0</v>
      </c>
      <c r="Q203" s="188">
        <f t="shared" si="61"/>
        <v>0</v>
      </c>
      <c r="R203" s="190"/>
      <c r="S203" s="190" t="s">
        <v>195</v>
      </c>
      <c r="T203" s="191" t="s">
        <v>196</v>
      </c>
      <c r="U203" s="160">
        <v>0</v>
      </c>
      <c r="V203" s="160">
        <f t="shared" si="62"/>
        <v>0</v>
      </c>
      <c r="W203" s="160"/>
      <c r="X203" s="160" t="s">
        <v>1013</v>
      </c>
      <c r="Y203" s="160" t="s">
        <v>198</v>
      </c>
      <c r="Z203" s="149"/>
      <c r="AA203" s="149"/>
      <c r="AB203" s="149"/>
      <c r="AC203" s="149"/>
      <c r="AD203" s="149"/>
      <c r="AE203" s="149"/>
      <c r="AF203" s="149"/>
      <c r="AG203" s="149" t="s">
        <v>1014</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85">
        <v>185</v>
      </c>
      <c r="B204" s="186" t="s">
        <v>1025</v>
      </c>
      <c r="C204" s="193" t="s">
        <v>1351</v>
      </c>
      <c r="D204" s="187" t="s">
        <v>1012</v>
      </c>
      <c r="E204" s="188">
        <v>240</v>
      </c>
      <c r="F204" s="189"/>
      <c r="G204" s="190">
        <f t="shared" si="56"/>
        <v>0</v>
      </c>
      <c r="H204" s="189"/>
      <c r="I204" s="190">
        <f t="shared" si="57"/>
        <v>0</v>
      </c>
      <c r="J204" s="189"/>
      <c r="K204" s="190">
        <f t="shared" si="58"/>
        <v>0</v>
      </c>
      <c r="L204" s="190">
        <v>21</v>
      </c>
      <c r="M204" s="190">
        <f t="shared" si="59"/>
        <v>0</v>
      </c>
      <c r="N204" s="188">
        <v>0</v>
      </c>
      <c r="O204" s="188">
        <f t="shared" si="60"/>
        <v>0</v>
      </c>
      <c r="P204" s="188">
        <v>0</v>
      </c>
      <c r="Q204" s="188">
        <f t="shared" si="61"/>
        <v>0</v>
      </c>
      <c r="R204" s="190"/>
      <c r="S204" s="190" t="s">
        <v>195</v>
      </c>
      <c r="T204" s="191" t="s">
        <v>196</v>
      </c>
      <c r="U204" s="160">
        <v>0</v>
      </c>
      <c r="V204" s="160">
        <f t="shared" si="62"/>
        <v>0</v>
      </c>
      <c r="W204" s="160"/>
      <c r="X204" s="160" t="s">
        <v>1013</v>
      </c>
      <c r="Y204" s="160" t="s">
        <v>198</v>
      </c>
      <c r="Z204" s="149"/>
      <c r="AA204" s="149"/>
      <c r="AB204" s="149"/>
      <c r="AC204" s="149"/>
      <c r="AD204" s="149"/>
      <c r="AE204" s="149"/>
      <c r="AF204" s="149"/>
      <c r="AG204" s="149" t="s">
        <v>1014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85">
        <v>186</v>
      </c>
      <c r="B205" s="186" t="s">
        <v>1352</v>
      </c>
      <c r="C205" s="193" t="s">
        <v>1353</v>
      </c>
      <c r="D205" s="187" t="s">
        <v>1012</v>
      </c>
      <c r="E205" s="188">
        <v>46</v>
      </c>
      <c r="F205" s="189"/>
      <c r="G205" s="190">
        <f t="shared" si="56"/>
        <v>0</v>
      </c>
      <c r="H205" s="189"/>
      <c r="I205" s="190">
        <f t="shared" si="57"/>
        <v>0</v>
      </c>
      <c r="J205" s="189"/>
      <c r="K205" s="190">
        <f t="shared" si="58"/>
        <v>0</v>
      </c>
      <c r="L205" s="190">
        <v>21</v>
      </c>
      <c r="M205" s="190">
        <f t="shared" si="59"/>
        <v>0</v>
      </c>
      <c r="N205" s="188">
        <v>0</v>
      </c>
      <c r="O205" s="188">
        <f t="shared" si="60"/>
        <v>0</v>
      </c>
      <c r="P205" s="188">
        <v>0</v>
      </c>
      <c r="Q205" s="188">
        <f t="shared" si="61"/>
        <v>0</v>
      </c>
      <c r="R205" s="190"/>
      <c r="S205" s="190" t="s">
        <v>195</v>
      </c>
      <c r="T205" s="191" t="s">
        <v>196</v>
      </c>
      <c r="U205" s="160">
        <v>0</v>
      </c>
      <c r="V205" s="160">
        <f t="shared" si="62"/>
        <v>0</v>
      </c>
      <c r="W205" s="160"/>
      <c r="X205" s="160" t="s">
        <v>1013</v>
      </c>
      <c r="Y205" s="160" t="s">
        <v>198</v>
      </c>
      <c r="Z205" s="149"/>
      <c r="AA205" s="149"/>
      <c r="AB205" s="149"/>
      <c r="AC205" s="149"/>
      <c r="AD205" s="149"/>
      <c r="AE205" s="149"/>
      <c r="AF205" s="149"/>
      <c r="AG205" s="149" t="s">
        <v>1014</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85">
        <v>187</v>
      </c>
      <c r="B206" s="186" t="s">
        <v>1354</v>
      </c>
      <c r="C206" s="193" t="s">
        <v>1355</v>
      </c>
      <c r="D206" s="187" t="s">
        <v>1012</v>
      </c>
      <c r="E206" s="188">
        <v>46</v>
      </c>
      <c r="F206" s="189"/>
      <c r="G206" s="190">
        <f t="shared" si="56"/>
        <v>0</v>
      </c>
      <c r="H206" s="189"/>
      <c r="I206" s="190">
        <f t="shared" si="57"/>
        <v>0</v>
      </c>
      <c r="J206" s="189"/>
      <c r="K206" s="190">
        <f t="shared" si="58"/>
        <v>0</v>
      </c>
      <c r="L206" s="190">
        <v>21</v>
      </c>
      <c r="M206" s="190">
        <f t="shared" si="59"/>
        <v>0</v>
      </c>
      <c r="N206" s="188">
        <v>0</v>
      </c>
      <c r="O206" s="188">
        <f t="shared" si="60"/>
        <v>0</v>
      </c>
      <c r="P206" s="188">
        <v>0</v>
      </c>
      <c r="Q206" s="188">
        <f t="shared" si="61"/>
        <v>0</v>
      </c>
      <c r="R206" s="190"/>
      <c r="S206" s="190" t="s">
        <v>195</v>
      </c>
      <c r="T206" s="191" t="s">
        <v>196</v>
      </c>
      <c r="U206" s="160">
        <v>0</v>
      </c>
      <c r="V206" s="160">
        <f t="shared" si="62"/>
        <v>0</v>
      </c>
      <c r="W206" s="160"/>
      <c r="X206" s="160" t="s">
        <v>1013</v>
      </c>
      <c r="Y206" s="160" t="s">
        <v>198</v>
      </c>
      <c r="Z206" s="149"/>
      <c r="AA206" s="149"/>
      <c r="AB206" s="149"/>
      <c r="AC206" s="149"/>
      <c r="AD206" s="149"/>
      <c r="AE206" s="149"/>
      <c r="AF206" s="149"/>
      <c r="AG206" s="149" t="s">
        <v>1014</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85">
        <v>188</v>
      </c>
      <c r="B207" s="186" t="s">
        <v>1356</v>
      </c>
      <c r="C207" s="193" t="s">
        <v>1357</v>
      </c>
      <c r="D207" s="187" t="s">
        <v>1012</v>
      </c>
      <c r="E207" s="188">
        <v>16</v>
      </c>
      <c r="F207" s="189"/>
      <c r="G207" s="190">
        <f t="shared" si="56"/>
        <v>0</v>
      </c>
      <c r="H207" s="189"/>
      <c r="I207" s="190">
        <f t="shared" si="57"/>
        <v>0</v>
      </c>
      <c r="J207" s="189"/>
      <c r="K207" s="190">
        <f t="shared" si="58"/>
        <v>0</v>
      </c>
      <c r="L207" s="190">
        <v>21</v>
      </c>
      <c r="M207" s="190">
        <f t="shared" si="59"/>
        <v>0</v>
      </c>
      <c r="N207" s="188">
        <v>0</v>
      </c>
      <c r="O207" s="188">
        <f t="shared" si="60"/>
        <v>0</v>
      </c>
      <c r="P207" s="188">
        <v>0</v>
      </c>
      <c r="Q207" s="188">
        <f t="shared" si="61"/>
        <v>0</v>
      </c>
      <c r="R207" s="190"/>
      <c r="S207" s="190" t="s">
        <v>195</v>
      </c>
      <c r="T207" s="191" t="s">
        <v>196</v>
      </c>
      <c r="U207" s="160">
        <v>0</v>
      </c>
      <c r="V207" s="160">
        <f t="shared" si="62"/>
        <v>0</v>
      </c>
      <c r="W207" s="160"/>
      <c r="X207" s="160" t="s">
        <v>1013</v>
      </c>
      <c r="Y207" s="160" t="s">
        <v>198</v>
      </c>
      <c r="Z207" s="149"/>
      <c r="AA207" s="149"/>
      <c r="AB207" s="149"/>
      <c r="AC207" s="149"/>
      <c r="AD207" s="149"/>
      <c r="AE207" s="149"/>
      <c r="AF207" s="149"/>
      <c r="AG207" s="149" t="s">
        <v>1014</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85">
        <v>189</v>
      </c>
      <c r="B208" s="186" t="s">
        <v>1358</v>
      </c>
      <c r="C208" s="193" t="s">
        <v>1359</v>
      </c>
      <c r="D208" s="187" t="s">
        <v>1012</v>
      </c>
      <c r="E208" s="188">
        <v>32</v>
      </c>
      <c r="F208" s="189"/>
      <c r="G208" s="190">
        <f t="shared" si="56"/>
        <v>0</v>
      </c>
      <c r="H208" s="189"/>
      <c r="I208" s="190">
        <f t="shared" si="57"/>
        <v>0</v>
      </c>
      <c r="J208" s="189"/>
      <c r="K208" s="190">
        <f t="shared" si="58"/>
        <v>0</v>
      </c>
      <c r="L208" s="190">
        <v>21</v>
      </c>
      <c r="M208" s="190">
        <f t="shared" si="59"/>
        <v>0</v>
      </c>
      <c r="N208" s="188">
        <v>0</v>
      </c>
      <c r="O208" s="188">
        <f t="shared" si="60"/>
        <v>0</v>
      </c>
      <c r="P208" s="188">
        <v>0</v>
      </c>
      <c r="Q208" s="188">
        <f t="shared" si="61"/>
        <v>0</v>
      </c>
      <c r="R208" s="190"/>
      <c r="S208" s="190" t="s">
        <v>195</v>
      </c>
      <c r="T208" s="191" t="s">
        <v>196</v>
      </c>
      <c r="U208" s="160">
        <v>0</v>
      </c>
      <c r="V208" s="160">
        <f t="shared" si="62"/>
        <v>0</v>
      </c>
      <c r="W208" s="160"/>
      <c r="X208" s="160" t="s">
        <v>1013</v>
      </c>
      <c r="Y208" s="160" t="s">
        <v>198</v>
      </c>
      <c r="Z208" s="149"/>
      <c r="AA208" s="149"/>
      <c r="AB208" s="149"/>
      <c r="AC208" s="149"/>
      <c r="AD208" s="149"/>
      <c r="AE208" s="149"/>
      <c r="AF208" s="149"/>
      <c r="AG208" s="149" t="s">
        <v>1014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70">
        <v>190</v>
      </c>
      <c r="B209" s="171" t="s">
        <v>1360</v>
      </c>
      <c r="C209" s="179" t="s">
        <v>1361</v>
      </c>
      <c r="D209" s="172" t="s">
        <v>1012</v>
      </c>
      <c r="E209" s="173">
        <v>35</v>
      </c>
      <c r="F209" s="174"/>
      <c r="G209" s="175">
        <f t="shared" si="56"/>
        <v>0</v>
      </c>
      <c r="H209" s="174"/>
      <c r="I209" s="175">
        <f t="shared" si="57"/>
        <v>0</v>
      </c>
      <c r="J209" s="174"/>
      <c r="K209" s="175">
        <f t="shared" si="58"/>
        <v>0</v>
      </c>
      <c r="L209" s="175">
        <v>21</v>
      </c>
      <c r="M209" s="175">
        <f t="shared" si="59"/>
        <v>0</v>
      </c>
      <c r="N209" s="173">
        <v>0</v>
      </c>
      <c r="O209" s="173">
        <f t="shared" si="60"/>
        <v>0</v>
      </c>
      <c r="P209" s="173">
        <v>0</v>
      </c>
      <c r="Q209" s="173">
        <f t="shared" si="61"/>
        <v>0</v>
      </c>
      <c r="R209" s="175"/>
      <c r="S209" s="175" t="s">
        <v>195</v>
      </c>
      <c r="T209" s="176" t="s">
        <v>196</v>
      </c>
      <c r="U209" s="160">
        <v>0</v>
      </c>
      <c r="V209" s="160">
        <f t="shared" si="62"/>
        <v>0</v>
      </c>
      <c r="W209" s="160"/>
      <c r="X209" s="160" t="s">
        <v>1013</v>
      </c>
      <c r="Y209" s="160" t="s">
        <v>198</v>
      </c>
      <c r="Z209" s="149"/>
      <c r="AA209" s="149"/>
      <c r="AB209" s="149"/>
      <c r="AC209" s="149"/>
      <c r="AD209" s="149"/>
      <c r="AE209" s="149"/>
      <c r="AF209" s="149"/>
      <c r="AG209" s="149" t="s">
        <v>1014</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3"/>
      <c r="B210" s="4"/>
      <c r="C210" s="180"/>
      <c r="D210" s="6"/>
      <c r="E210" s="3"/>
      <c r="F210" s="3"/>
      <c r="G210" s="3"/>
      <c r="H210" s="3"/>
      <c r="I210" s="3"/>
      <c r="J210" s="3"/>
      <c r="K210" s="3"/>
      <c r="L210" s="3"/>
      <c r="M210" s="3"/>
      <c r="N210" s="3"/>
      <c r="O210" s="3"/>
      <c r="P210" s="3"/>
      <c r="Q210" s="3"/>
      <c r="R210" s="3"/>
      <c r="S210" s="3"/>
      <c r="T210" s="3"/>
      <c r="U210" s="3"/>
      <c r="V210" s="3"/>
      <c r="W210" s="3"/>
      <c r="X210" s="3"/>
      <c r="Y210" s="3"/>
      <c r="AE210">
        <v>12</v>
      </c>
      <c r="AF210">
        <v>21</v>
      </c>
      <c r="AG210" t="s">
        <v>176</v>
      </c>
    </row>
    <row r="211" spans="1:60" x14ac:dyDescent="0.2">
      <c r="A211" s="152"/>
      <c r="B211" s="153" t="s">
        <v>29</v>
      </c>
      <c r="C211" s="181"/>
      <c r="D211" s="154"/>
      <c r="E211" s="155"/>
      <c r="F211" s="155"/>
      <c r="G211" s="169">
        <f>G8+G78+G147+G172+G185+G197</f>
        <v>0</v>
      </c>
      <c r="H211" s="3"/>
      <c r="I211" s="3"/>
      <c r="J211" s="3"/>
      <c r="K211" s="3"/>
      <c r="L211" s="3"/>
      <c r="M211" s="3"/>
      <c r="N211" s="3"/>
      <c r="O211" s="3"/>
      <c r="P211" s="3"/>
      <c r="Q211" s="3"/>
      <c r="R211" s="3"/>
      <c r="S211" s="3"/>
      <c r="T211" s="3"/>
      <c r="U211" s="3"/>
      <c r="V211" s="3"/>
      <c r="W211" s="3"/>
      <c r="X211" s="3"/>
      <c r="Y211" s="3"/>
      <c r="AE211">
        <f>SUMIF(L7:L209,AE210,G7:G209)</f>
        <v>0</v>
      </c>
      <c r="AF211">
        <f>SUMIF(L7:L209,AF210,G7:G209)</f>
        <v>0</v>
      </c>
      <c r="AG211" t="s">
        <v>223</v>
      </c>
    </row>
    <row r="212" spans="1:60" x14ac:dyDescent="0.2">
      <c r="A212" s="264" t="s">
        <v>337</v>
      </c>
      <c r="B212" s="264"/>
      <c r="C212" s="180"/>
      <c r="D212" s="6"/>
      <c r="E212" s="3"/>
      <c r="F212" s="3"/>
      <c r="G212" s="3"/>
      <c r="H212" s="3"/>
      <c r="I212" s="3"/>
      <c r="J212" s="3"/>
      <c r="K212" s="3"/>
      <c r="L212" s="3"/>
      <c r="M212" s="3"/>
      <c r="N212" s="3"/>
      <c r="O212" s="3"/>
      <c r="P212" s="3"/>
      <c r="Q212" s="3"/>
      <c r="R212" s="3"/>
      <c r="S212" s="3"/>
      <c r="T212" s="3"/>
      <c r="U212" s="3"/>
      <c r="V212" s="3"/>
      <c r="W212" s="3"/>
      <c r="X212" s="3"/>
      <c r="Y212" s="3"/>
    </row>
    <row r="213" spans="1:60" x14ac:dyDescent="0.2">
      <c r="A213" s="3"/>
      <c r="B213" s="4" t="s">
        <v>338</v>
      </c>
      <c r="C213" s="180" t="s">
        <v>339</v>
      </c>
      <c r="D213" s="6"/>
      <c r="E213" s="3"/>
      <c r="F213" s="3"/>
      <c r="G213" s="3"/>
      <c r="H213" s="3"/>
      <c r="I213" s="3"/>
      <c r="J213" s="3"/>
      <c r="K213" s="3"/>
      <c r="L213" s="3"/>
      <c r="M213" s="3"/>
      <c r="N213" s="3"/>
      <c r="O213" s="3"/>
      <c r="P213" s="3"/>
      <c r="Q213" s="3"/>
      <c r="R213" s="3"/>
      <c r="S213" s="3"/>
      <c r="T213" s="3"/>
      <c r="U213" s="3"/>
      <c r="V213" s="3"/>
      <c r="W213" s="3"/>
      <c r="X213" s="3"/>
      <c r="Y213" s="3"/>
      <c r="AG213" t="s">
        <v>340</v>
      </c>
    </row>
    <row r="214" spans="1:60" x14ac:dyDescent="0.2">
      <c r="A214" s="3"/>
      <c r="B214" s="4" t="s">
        <v>341</v>
      </c>
      <c r="C214" s="180" t="s">
        <v>342</v>
      </c>
      <c r="D214" s="6"/>
      <c r="E214" s="3"/>
      <c r="F214" s="3"/>
      <c r="G214" s="3"/>
      <c r="H214" s="3"/>
      <c r="I214" s="3"/>
      <c r="J214" s="3"/>
      <c r="K214" s="3"/>
      <c r="L214" s="3"/>
      <c r="M214" s="3"/>
      <c r="N214" s="3"/>
      <c r="O214" s="3"/>
      <c r="P214" s="3"/>
      <c r="Q214" s="3"/>
      <c r="R214" s="3"/>
      <c r="S214" s="3"/>
      <c r="T214" s="3"/>
      <c r="U214" s="3"/>
      <c r="V214" s="3"/>
      <c r="W214" s="3"/>
      <c r="X214" s="3"/>
      <c r="Y214" s="3"/>
      <c r="AG214" t="s">
        <v>343</v>
      </c>
    </row>
    <row r="215" spans="1:60" x14ac:dyDescent="0.2">
      <c r="A215" s="3"/>
      <c r="B215" s="4"/>
      <c r="C215" s="180" t="s">
        <v>344</v>
      </c>
      <c r="D215" s="6"/>
      <c r="E215" s="3"/>
      <c r="F215" s="3"/>
      <c r="G215" s="3"/>
      <c r="H215" s="3"/>
      <c r="I215" s="3"/>
      <c r="J215" s="3"/>
      <c r="K215" s="3"/>
      <c r="L215" s="3"/>
      <c r="M215" s="3"/>
      <c r="N215" s="3"/>
      <c r="O215" s="3"/>
      <c r="P215" s="3"/>
      <c r="Q215" s="3"/>
      <c r="R215" s="3"/>
      <c r="S215" s="3"/>
      <c r="T215" s="3"/>
      <c r="U215" s="3"/>
      <c r="V215" s="3"/>
      <c r="W215" s="3"/>
      <c r="X215" s="3"/>
      <c r="Y215" s="3"/>
      <c r="AG215" t="s">
        <v>345</v>
      </c>
    </row>
    <row r="216" spans="1:60" x14ac:dyDescent="0.2">
      <c r="A216" s="3"/>
      <c r="B216" s="4"/>
      <c r="C216" s="180"/>
      <c r="D216" s="6"/>
      <c r="E216" s="3"/>
      <c r="F216" s="3"/>
      <c r="G216" s="3"/>
      <c r="H216" s="3"/>
      <c r="I216" s="3"/>
      <c r="J216" s="3"/>
      <c r="K216" s="3"/>
      <c r="L216" s="3"/>
      <c r="M216" s="3"/>
      <c r="N216" s="3"/>
      <c r="O216" s="3"/>
      <c r="P216" s="3"/>
      <c r="Q216" s="3"/>
      <c r="R216" s="3"/>
      <c r="S216" s="3"/>
      <c r="T216" s="3"/>
      <c r="U216" s="3"/>
      <c r="V216" s="3"/>
      <c r="W216" s="3"/>
      <c r="X216" s="3"/>
      <c r="Y216" s="3"/>
    </row>
    <row r="217" spans="1:60" x14ac:dyDescent="0.2">
      <c r="C217" s="182"/>
      <c r="D217" s="10"/>
      <c r="AG217" t="s">
        <v>224</v>
      </c>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BbRA1JN4iHHM8YpZsIWS4H5IYZ4GltgpBrFLgG/O2QblGxb+28Zifs8bMHYIoN808fKN66ENaPe3hnWLYzZPrA==" saltValue="t+MizDNghxxYg6w6v7aRpg==" spinCount="100000" sheet="1" formatRows="0"/>
  <mergeCells count="10">
    <mergeCell ref="A1:G1"/>
    <mergeCell ref="C2:G2"/>
    <mergeCell ref="C3:G3"/>
    <mergeCell ref="C4:G4"/>
    <mergeCell ref="A212:B212"/>
    <mergeCell ref="C103:G103"/>
    <mergeCell ref="C151:G151"/>
    <mergeCell ref="C154:G154"/>
    <mergeCell ref="C156:G156"/>
    <mergeCell ref="C158:G15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8619-ED1C-4B8A-B7A8-92A461DC144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71</v>
      </c>
      <c r="C4" s="259" t="s">
        <v>72</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142</v>
      </c>
      <c r="C8" s="178" t="s">
        <v>143</v>
      </c>
      <c r="D8" s="165"/>
      <c r="E8" s="166"/>
      <c r="F8" s="167"/>
      <c r="G8" s="167">
        <f>SUMIF(AG9:AG57,"&lt;&gt;NOR",G9:G57)</f>
        <v>0</v>
      </c>
      <c r="H8" s="167"/>
      <c r="I8" s="167">
        <f>SUM(I9:I57)</f>
        <v>0</v>
      </c>
      <c r="J8" s="167"/>
      <c r="K8" s="167">
        <f>SUM(K9:K57)</f>
        <v>0</v>
      </c>
      <c r="L8" s="167"/>
      <c r="M8" s="167">
        <f>SUM(M9:M57)</f>
        <v>0</v>
      </c>
      <c r="N8" s="166"/>
      <c r="O8" s="166">
        <f>SUM(O9:O57)</f>
        <v>0</v>
      </c>
      <c r="P8" s="166"/>
      <c r="Q8" s="166">
        <f>SUM(Q9:Q57)</f>
        <v>0</v>
      </c>
      <c r="R8" s="167"/>
      <c r="S8" s="167"/>
      <c r="T8" s="168"/>
      <c r="U8" s="162"/>
      <c r="V8" s="162">
        <f>SUM(V9:V57)</f>
        <v>0</v>
      </c>
      <c r="W8" s="162"/>
      <c r="X8" s="162"/>
      <c r="Y8" s="162"/>
      <c r="AG8" t="s">
        <v>191</v>
      </c>
    </row>
    <row r="9" spans="1:60" outlineLevel="1" x14ac:dyDescent="0.2">
      <c r="A9" s="185">
        <v>1</v>
      </c>
      <c r="B9" s="186" t="s">
        <v>1042</v>
      </c>
      <c r="C9" s="193" t="s">
        <v>1043</v>
      </c>
      <c r="D9" s="187" t="s">
        <v>228</v>
      </c>
      <c r="E9" s="188">
        <v>4</v>
      </c>
      <c r="F9" s="189"/>
      <c r="G9" s="190">
        <f t="shared" ref="G9:G40" si="0">ROUND(E9*F9,2)</f>
        <v>0</v>
      </c>
      <c r="H9" s="189"/>
      <c r="I9" s="190">
        <f t="shared" ref="I9:I40" si="1">ROUND(E9*H9,2)</f>
        <v>0</v>
      </c>
      <c r="J9" s="189"/>
      <c r="K9" s="190">
        <f t="shared" ref="K9:K40" si="2">ROUND(E9*J9,2)</f>
        <v>0</v>
      </c>
      <c r="L9" s="190">
        <v>21</v>
      </c>
      <c r="M9" s="190">
        <f t="shared" ref="M9:M40" si="3">G9*(1+L9/100)</f>
        <v>0</v>
      </c>
      <c r="N9" s="188">
        <v>0</v>
      </c>
      <c r="O9" s="188">
        <f t="shared" ref="O9:O40" si="4">ROUND(E9*N9,2)</f>
        <v>0</v>
      </c>
      <c r="P9" s="188">
        <v>0</v>
      </c>
      <c r="Q9" s="188">
        <f t="shared" ref="Q9:Q40" si="5">ROUND(E9*P9,2)</f>
        <v>0</v>
      </c>
      <c r="R9" s="190"/>
      <c r="S9" s="190" t="s">
        <v>195</v>
      </c>
      <c r="T9" s="191" t="s">
        <v>196</v>
      </c>
      <c r="U9" s="160">
        <v>0</v>
      </c>
      <c r="V9" s="160">
        <f t="shared" ref="V9:V40" si="6">ROUND(E9*U9,2)</f>
        <v>0</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1044</v>
      </c>
      <c r="C10" s="193" t="s">
        <v>1045</v>
      </c>
      <c r="D10" s="187" t="s">
        <v>228</v>
      </c>
      <c r="E10" s="188">
        <v>15</v>
      </c>
      <c r="F10" s="189"/>
      <c r="G10" s="190">
        <f t="shared" si="0"/>
        <v>0</v>
      </c>
      <c r="H10" s="189"/>
      <c r="I10" s="190">
        <f t="shared" si="1"/>
        <v>0</v>
      </c>
      <c r="J10" s="189"/>
      <c r="K10" s="190">
        <f t="shared" si="2"/>
        <v>0</v>
      </c>
      <c r="L10" s="190">
        <v>21</v>
      </c>
      <c r="M10" s="190">
        <f t="shared" si="3"/>
        <v>0</v>
      </c>
      <c r="N10" s="188">
        <v>0</v>
      </c>
      <c r="O10" s="188">
        <f t="shared" si="4"/>
        <v>0</v>
      </c>
      <c r="P10" s="188">
        <v>0</v>
      </c>
      <c r="Q10" s="188">
        <f t="shared" si="5"/>
        <v>0</v>
      </c>
      <c r="R10" s="190"/>
      <c r="S10" s="190" t="s">
        <v>195</v>
      </c>
      <c r="T10" s="191" t="s">
        <v>196</v>
      </c>
      <c r="U10" s="160">
        <v>0</v>
      </c>
      <c r="V10" s="160">
        <f t="shared" si="6"/>
        <v>0</v>
      </c>
      <c r="W10" s="160"/>
      <c r="X10" s="160" t="s">
        <v>230</v>
      </c>
      <c r="Y10" s="160" t="s">
        <v>198</v>
      </c>
      <c r="Z10" s="149"/>
      <c r="AA10" s="149"/>
      <c r="AB10" s="149"/>
      <c r="AC10" s="149"/>
      <c r="AD10" s="149"/>
      <c r="AE10" s="149"/>
      <c r="AF10" s="149"/>
      <c r="AG10" s="149" t="s">
        <v>231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5">
        <v>3</v>
      </c>
      <c r="B11" s="186" t="s">
        <v>1050</v>
      </c>
      <c r="C11" s="193" t="s">
        <v>1051</v>
      </c>
      <c r="D11" s="187" t="s">
        <v>982</v>
      </c>
      <c r="E11" s="188">
        <v>44</v>
      </c>
      <c r="F11" s="189"/>
      <c r="G11" s="190">
        <f t="shared" si="0"/>
        <v>0</v>
      </c>
      <c r="H11" s="189"/>
      <c r="I11" s="190">
        <f t="shared" si="1"/>
        <v>0</v>
      </c>
      <c r="J11" s="189"/>
      <c r="K11" s="190">
        <f t="shared" si="2"/>
        <v>0</v>
      </c>
      <c r="L11" s="190">
        <v>21</v>
      </c>
      <c r="M11" s="190">
        <f t="shared" si="3"/>
        <v>0</v>
      </c>
      <c r="N11" s="188">
        <v>0</v>
      </c>
      <c r="O11" s="188">
        <f t="shared" si="4"/>
        <v>0</v>
      </c>
      <c r="P11" s="188">
        <v>0</v>
      </c>
      <c r="Q11" s="188">
        <f t="shared" si="5"/>
        <v>0</v>
      </c>
      <c r="R11" s="190"/>
      <c r="S11" s="190" t="s">
        <v>195</v>
      </c>
      <c r="T11" s="191" t="s">
        <v>196</v>
      </c>
      <c r="U11" s="160">
        <v>0</v>
      </c>
      <c r="V11" s="160">
        <f t="shared" si="6"/>
        <v>0</v>
      </c>
      <c r="W11" s="160"/>
      <c r="X11" s="160" t="s">
        <v>230</v>
      </c>
      <c r="Y11" s="160" t="s">
        <v>198</v>
      </c>
      <c r="Z11" s="149"/>
      <c r="AA11" s="149"/>
      <c r="AB11" s="149"/>
      <c r="AC11" s="149"/>
      <c r="AD11" s="149"/>
      <c r="AE11" s="149"/>
      <c r="AF11" s="149"/>
      <c r="AG11" s="149" t="s">
        <v>231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5">
        <v>4</v>
      </c>
      <c r="B12" s="186" t="s">
        <v>1050</v>
      </c>
      <c r="C12" s="193" t="s">
        <v>1051</v>
      </c>
      <c r="D12" s="187" t="s">
        <v>982</v>
      </c>
      <c r="E12" s="188">
        <v>5</v>
      </c>
      <c r="F12" s="189"/>
      <c r="G12" s="190">
        <f t="shared" si="0"/>
        <v>0</v>
      </c>
      <c r="H12" s="189"/>
      <c r="I12" s="190">
        <f t="shared" si="1"/>
        <v>0</v>
      </c>
      <c r="J12" s="189"/>
      <c r="K12" s="190">
        <f t="shared" si="2"/>
        <v>0</v>
      </c>
      <c r="L12" s="190">
        <v>21</v>
      </c>
      <c r="M12" s="190">
        <f t="shared" si="3"/>
        <v>0</v>
      </c>
      <c r="N12" s="188">
        <v>0</v>
      </c>
      <c r="O12" s="188">
        <f t="shared" si="4"/>
        <v>0</v>
      </c>
      <c r="P12" s="188">
        <v>0</v>
      </c>
      <c r="Q12" s="188">
        <f t="shared" si="5"/>
        <v>0</v>
      </c>
      <c r="R12" s="190"/>
      <c r="S12" s="190" t="s">
        <v>195</v>
      </c>
      <c r="T12" s="191" t="s">
        <v>196</v>
      </c>
      <c r="U12" s="160">
        <v>0</v>
      </c>
      <c r="V12" s="160">
        <f t="shared" si="6"/>
        <v>0</v>
      </c>
      <c r="W12" s="160"/>
      <c r="X12" s="160" t="s">
        <v>230</v>
      </c>
      <c r="Y12" s="160" t="s">
        <v>198</v>
      </c>
      <c r="Z12" s="149"/>
      <c r="AA12" s="149"/>
      <c r="AB12" s="149"/>
      <c r="AC12" s="149"/>
      <c r="AD12" s="149"/>
      <c r="AE12" s="149"/>
      <c r="AF12" s="149"/>
      <c r="AG12" s="149" t="s">
        <v>231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5">
        <v>5</v>
      </c>
      <c r="B13" s="186" t="s">
        <v>1052</v>
      </c>
      <c r="C13" s="193" t="s">
        <v>1053</v>
      </c>
      <c r="D13" s="187" t="s">
        <v>982</v>
      </c>
      <c r="E13" s="188">
        <v>12</v>
      </c>
      <c r="F13" s="189"/>
      <c r="G13" s="190">
        <f t="shared" si="0"/>
        <v>0</v>
      </c>
      <c r="H13" s="189"/>
      <c r="I13" s="190">
        <f t="shared" si="1"/>
        <v>0</v>
      </c>
      <c r="J13" s="189"/>
      <c r="K13" s="190">
        <f t="shared" si="2"/>
        <v>0</v>
      </c>
      <c r="L13" s="190">
        <v>21</v>
      </c>
      <c r="M13" s="190">
        <f t="shared" si="3"/>
        <v>0</v>
      </c>
      <c r="N13" s="188">
        <v>0</v>
      </c>
      <c r="O13" s="188">
        <f t="shared" si="4"/>
        <v>0</v>
      </c>
      <c r="P13" s="188">
        <v>0</v>
      </c>
      <c r="Q13" s="188">
        <f t="shared" si="5"/>
        <v>0</v>
      </c>
      <c r="R13" s="190"/>
      <c r="S13" s="190" t="s">
        <v>195</v>
      </c>
      <c r="T13" s="191" t="s">
        <v>196</v>
      </c>
      <c r="U13" s="160">
        <v>0</v>
      </c>
      <c r="V13" s="160">
        <f t="shared" si="6"/>
        <v>0</v>
      </c>
      <c r="W13" s="160"/>
      <c r="X13" s="160" t="s">
        <v>230</v>
      </c>
      <c r="Y13" s="160" t="s">
        <v>198</v>
      </c>
      <c r="Z13" s="149"/>
      <c r="AA13" s="149"/>
      <c r="AB13" s="149"/>
      <c r="AC13" s="149"/>
      <c r="AD13" s="149"/>
      <c r="AE13" s="149"/>
      <c r="AF13" s="149"/>
      <c r="AG13" s="149" t="s">
        <v>231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6</v>
      </c>
      <c r="B14" s="186" t="s">
        <v>1054</v>
      </c>
      <c r="C14" s="193" t="s">
        <v>1055</v>
      </c>
      <c r="D14" s="187" t="s">
        <v>982</v>
      </c>
      <c r="E14" s="188">
        <v>2</v>
      </c>
      <c r="F14" s="189"/>
      <c r="G14" s="190">
        <f t="shared" si="0"/>
        <v>0</v>
      </c>
      <c r="H14" s="189"/>
      <c r="I14" s="190">
        <f t="shared" si="1"/>
        <v>0</v>
      </c>
      <c r="J14" s="189"/>
      <c r="K14" s="190">
        <f t="shared" si="2"/>
        <v>0</v>
      </c>
      <c r="L14" s="190">
        <v>21</v>
      </c>
      <c r="M14" s="190">
        <f t="shared" si="3"/>
        <v>0</v>
      </c>
      <c r="N14" s="188">
        <v>0</v>
      </c>
      <c r="O14" s="188">
        <f t="shared" si="4"/>
        <v>0</v>
      </c>
      <c r="P14" s="188">
        <v>0</v>
      </c>
      <c r="Q14" s="188">
        <f t="shared" si="5"/>
        <v>0</v>
      </c>
      <c r="R14" s="190"/>
      <c r="S14" s="190" t="s">
        <v>195</v>
      </c>
      <c r="T14" s="191" t="s">
        <v>196</v>
      </c>
      <c r="U14" s="160">
        <v>0</v>
      </c>
      <c r="V14" s="160">
        <f t="shared" si="6"/>
        <v>0</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5">
        <v>7</v>
      </c>
      <c r="B15" s="186" t="s">
        <v>1056</v>
      </c>
      <c r="C15" s="193" t="s">
        <v>1057</v>
      </c>
      <c r="D15" s="187" t="s">
        <v>982</v>
      </c>
      <c r="E15" s="188">
        <v>1</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195</v>
      </c>
      <c r="T15" s="191" t="s">
        <v>196</v>
      </c>
      <c r="U15" s="160">
        <v>0</v>
      </c>
      <c r="V15" s="160">
        <f t="shared" si="6"/>
        <v>0</v>
      </c>
      <c r="W15" s="160"/>
      <c r="X15" s="160" t="s">
        <v>230</v>
      </c>
      <c r="Y15" s="160" t="s">
        <v>198</v>
      </c>
      <c r="Z15" s="149"/>
      <c r="AA15" s="149"/>
      <c r="AB15" s="149"/>
      <c r="AC15" s="149"/>
      <c r="AD15" s="149"/>
      <c r="AE15" s="149"/>
      <c r="AF15" s="149"/>
      <c r="AG15" s="149" t="s">
        <v>231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5">
        <v>8</v>
      </c>
      <c r="B16" s="186" t="s">
        <v>1060</v>
      </c>
      <c r="C16" s="193" t="s">
        <v>1061</v>
      </c>
      <c r="D16" s="187" t="s">
        <v>982</v>
      </c>
      <c r="E16" s="188">
        <v>14</v>
      </c>
      <c r="F16" s="189"/>
      <c r="G16" s="190">
        <f t="shared" si="0"/>
        <v>0</v>
      </c>
      <c r="H16" s="189"/>
      <c r="I16" s="190">
        <f t="shared" si="1"/>
        <v>0</v>
      </c>
      <c r="J16" s="189"/>
      <c r="K16" s="190">
        <f t="shared" si="2"/>
        <v>0</v>
      </c>
      <c r="L16" s="190">
        <v>21</v>
      </c>
      <c r="M16" s="190">
        <f t="shared" si="3"/>
        <v>0</v>
      </c>
      <c r="N16" s="188">
        <v>0</v>
      </c>
      <c r="O16" s="188">
        <f t="shared" si="4"/>
        <v>0</v>
      </c>
      <c r="P16" s="188">
        <v>0</v>
      </c>
      <c r="Q16" s="188">
        <f t="shared" si="5"/>
        <v>0</v>
      </c>
      <c r="R16" s="190"/>
      <c r="S16" s="190" t="s">
        <v>195</v>
      </c>
      <c r="T16" s="191" t="s">
        <v>196</v>
      </c>
      <c r="U16" s="160">
        <v>0</v>
      </c>
      <c r="V16" s="160">
        <f t="shared" si="6"/>
        <v>0</v>
      </c>
      <c r="W16" s="160"/>
      <c r="X16" s="160" t="s">
        <v>230</v>
      </c>
      <c r="Y16" s="160" t="s">
        <v>198</v>
      </c>
      <c r="Z16" s="149"/>
      <c r="AA16" s="149"/>
      <c r="AB16" s="149"/>
      <c r="AC16" s="149"/>
      <c r="AD16" s="149"/>
      <c r="AE16" s="149"/>
      <c r="AF16" s="149"/>
      <c r="AG16" s="149" t="s">
        <v>231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9</v>
      </c>
      <c r="B17" s="186" t="s">
        <v>980</v>
      </c>
      <c r="C17" s="193" t="s">
        <v>981</v>
      </c>
      <c r="D17" s="187" t="s">
        <v>982</v>
      </c>
      <c r="E17" s="188">
        <v>7</v>
      </c>
      <c r="F17" s="189"/>
      <c r="G17" s="190">
        <f t="shared" si="0"/>
        <v>0</v>
      </c>
      <c r="H17" s="189"/>
      <c r="I17" s="190">
        <f t="shared" si="1"/>
        <v>0</v>
      </c>
      <c r="J17" s="189"/>
      <c r="K17" s="190">
        <f t="shared" si="2"/>
        <v>0</v>
      </c>
      <c r="L17" s="190">
        <v>21</v>
      </c>
      <c r="M17" s="190">
        <f t="shared" si="3"/>
        <v>0</v>
      </c>
      <c r="N17" s="188">
        <v>0</v>
      </c>
      <c r="O17" s="188">
        <f t="shared" si="4"/>
        <v>0</v>
      </c>
      <c r="P17" s="188">
        <v>0</v>
      </c>
      <c r="Q17" s="188">
        <f t="shared" si="5"/>
        <v>0</v>
      </c>
      <c r="R17" s="190"/>
      <c r="S17" s="190" t="s">
        <v>195</v>
      </c>
      <c r="T17" s="191" t="s">
        <v>196</v>
      </c>
      <c r="U17" s="160">
        <v>0</v>
      </c>
      <c r="V17" s="160">
        <f t="shared" si="6"/>
        <v>0</v>
      </c>
      <c r="W17" s="160"/>
      <c r="X17" s="160" t="s">
        <v>230</v>
      </c>
      <c r="Y17" s="160" t="s">
        <v>198</v>
      </c>
      <c r="Z17" s="149"/>
      <c r="AA17" s="149"/>
      <c r="AB17" s="149"/>
      <c r="AC17" s="149"/>
      <c r="AD17" s="149"/>
      <c r="AE17" s="149"/>
      <c r="AF17" s="149"/>
      <c r="AG17" s="149" t="s">
        <v>231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10</v>
      </c>
      <c r="B18" s="186" t="s">
        <v>983</v>
      </c>
      <c r="C18" s="193" t="s">
        <v>984</v>
      </c>
      <c r="D18" s="187" t="s">
        <v>982</v>
      </c>
      <c r="E18" s="188">
        <v>63</v>
      </c>
      <c r="F18" s="189"/>
      <c r="G18" s="190">
        <f t="shared" si="0"/>
        <v>0</v>
      </c>
      <c r="H18" s="189"/>
      <c r="I18" s="190">
        <f t="shared" si="1"/>
        <v>0</v>
      </c>
      <c r="J18" s="189"/>
      <c r="K18" s="190">
        <f t="shared" si="2"/>
        <v>0</v>
      </c>
      <c r="L18" s="190">
        <v>21</v>
      </c>
      <c r="M18" s="190">
        <f t="shared" si="3"/>
        <v>0</v>
      </c>
      <c r="N18" s="188">
        <v>0</v>
      </c>
      <c r="O18" s="188">
        <f t="shared" si="4"/>
        <v>0</v>
      </c>
      <c r="P18" s="188">
        <v>0</v>
      </c>
      <c r="Q18" s="188">
        <f t="shared" si="5"/>
        <v>0</v>
      </c>
      <c r="R18" s="190"/>
      <c r="S18" s="190" t="s">
        <v>195</v>
      </c>
      <c r="T18" s="191" t="s">
        <v>196</v>
      </c>
      <c r="U18" s="160">
        <v>0</v>
      </c>
      <c r="V18" s="160">
        <f t="shared" si="6"/>
        <v>0</v>
      </c>
      <c r="W18" s="160"/>
      <c r="X18" s="160" t="s">
        <v>230</v>
      </c>
      <c r="Y18" s="160" t="s">
        <v>198</v>
      </c>
      <c r="Z18" s="149"/>
      <c r="AA18" s="149"/>
      <c r="AB18" s="149"/>
      <c r="AC18" s="149"/>
      <c r="AD18" s="149"/>
      <c r="AE18" s="149"/>
      <c r="AF18" s="149"/>
      <c r="AG18" s="149" t="s">
        <v>231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11</v>
      </c>
      <c r="B19" s="186" t="s">
        <v>1064</v>
      </c>
      <c r="C19" s="193" t="s">
        <v>1065</v>
      </c>
      <c r="D19" s="187" t="s">
        <v>982</v>
      </c>
      <c r="E19" s="188">
        <v>25</v>
      </c>
      <c r="F19" s="189"/>
      <c r="G19" s="190">
        <f t="shared" si="0"/>
        <v>0</v>
      </c>
      <c r="H19" s="189"/>
      <c r="I19" s="190">
        <f t="shared" si="1"/>
        <v>0</v>
      </c>
      <c r="J19" s="189"/>
      <c r="K19" s="190">
        <f t="shared" si="2"/>
        <v>0</v>
      </c>
      <c r="L19" s="190">
        <v>21</v>
      </c>
      <c r="M19" s="190">
        <f t="shared" si="3"/>
        <v>0</v>
      </c>
      <c r="N19" s="188">
        <v>0</v>
      </c>
      <c r="O19" s="188">
        <f t="shared" si="4"/>
        <v>0</v>
      </c>
      <c r="P19" s="188">
        <v>0</v>
      </c>
      <c r="Q19" s="188">
        <f t="shared" si="5"/>
        <v>0</v>
      </c>
      <c r="R19" s="190"/>
      <c r="S19" s="190" t="s">
        <v>195</v>
      </c>
      <c r="T19" s="191" t="s">
        <v>196</v>
      </c>
      <c r="U19" s="160">
        <v>0</v>
      </c>
      <c r="V19" s="160">
        <f t="shared" si="6"/>
        <v>0</v>
      </c>
      <c r="W19" s="160"/>
      <c r="X19" s="160" t="s">
        <v>230</v>
      </c>
      <c r="Y19" s="160" t="s">
        <v>198</v>
      </c>
      <c r="Z19" s="149"/>
      <c r="AA19" s="149"/>
      <c r="AB19" s="149"/>
      <c r="AC19" s="149"/>
      <c r="AD19" s="149"/>
      <c r="AE19" s="149"/>
      <c r="AF19" s="149"/>
      <c r="AG19" s="149" t="s">
        <v>231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12</v>
      </c>
      <c r="B20" s="186" t="s">
        <v>1362</v>
      </c>
      <c r="C20" s="193" t="s">
        <v>1363</v>
      </c>
      <c r="D20" s="187" t="s">
        <v>236</v>
      </c>
      <c r="E20" s="188">
        <v>0.2</v>
      </c>
      <c r="F20" s="189"/>
      <c r="G20" s="190">
        <f t="shared" si="0"/>
        <v>0</v>
      </c>
      <c r="H20" s="189"/>
      <c r="I20" s="190">
        <f t="shared" si="1"/>
        <v>0</v>
      </c>
      <c r="J20" s="189"/>
      <c r="K20" s="190">
        <f t="shared" si="2"/>
        <v>0</v>
      </c>
      <c r="L20" s="190">
        <v>21</v>
      </c>
      <c r="M20" s="190">
        <f t="shared" si="3"/>
        <v>0</v>
      </c>
      <c r="N20" s="188">
        <v>0</v>
      </c>
      <c r="O20" s="188">
        <f t="shared" si="4"/>
        <v>0</v>
      </c>
      <c r="P20" s="188">
        <v>0</v>
      </c>
      <c r="Q20" s="188">
        <f t="shared" si="5"/>
        <v>0</v>
      </c>
      <c r="R20" s="190"/>
      <c r="S20" s="190" t="s">
        <v>195</v>
      </c>
      <c r="T20" s="191" t="s">
        <v>196</v>
      </c>
      <c r="U20" s="160">
        <v>0</v>
      </c>
      <c r="V20" s="160">
        <f t="shared" si="6"/>
        <v>0</v>
      </c>
      <c r="W20" s="160"/>
      <c r="X20" s="160" t="s">
        <v>230</v>
      </c>
      <c r="Y20" s="160" t="s">
        <v>198</v>
      </c>
      <c r="Z20" s="149"/>
      <c r="AA20" s="149"/>
      <c r="AB20" s="149"/>
      <c r="AC20" s="149"/>
      <c r="AD20" s="149"/>
      <c r="AE20" s="149"/>
      <c r="AF20" s="149"/>
      <c r="AG20" s="149" t="s">
        <v>231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5">
        <v>13</v>
      </c>
      <c r="B21" s="186" t="s">
        <v>1068</v>
      </c>
      <c r="C21" s="193" t="s">
        <v>1069</v>
      </c>
      <c r="D21" s="187" t="s">
        <v>982</v>
      </c>
      <c r="E21" s="188">
        <v>43</v>
      </c>
      <c r="F21" s="189"/>
      <c r="G21" s="190">
        <f t="shared" si="0"/>
        <v>0</v>
      </c>
      <c r="H21" s="189"/>
      <c r="I21" s="190">
        <f t="shared" si="1"/>
        <v>0</v>
      </c>
      <c r="J21" s="189"/>
      <c r="K21" s="190">
        <f t="shared" si="2"/>
        <v>0</v>
      </c>
      <c r="L21" s="190">
        <v>21</v>
      </c>
      <c r="M21" s="190">
        <f t="shared" si="3"/>
        <v>0</v>
      </c>
      <c r="N21" s="188">
        <v>0</v>
      </c>
      <c r="O21" s="188">
        <f t="shared" si="4"/>
        <v>0</v>
      </c>
      <c r="P21" s="188">
        <v>0</v>
      </c>
      <c r="Q21" s="188">
        <f t="shared" si="5"/>
        <v>0</v>
      </c>
      <c r="R21" s="190"/>
      <c r="S21" s="190" t="s">
        <v>195</v>
      </c>
      <c r="T21" s="191" t="s">
        <v>196</v>
      </c>
      <c r="U21" s="160">
        <v>0</v>
      </c>
      <c r="V21" s="160">
        <f t="shared" si="6"/>
        <v>0</v>
      </c>
      <c r="W21" s="160"/>
      <c r="X21" s="160" t="s">
        <v>230</v>
      </c>
      <c r="Y21" s="160" t="s">
        <v>198</v>
      </c>
      <c r="Z21" s="149"/>
      <c r="AA21" s="149"/>
      <c r="AB21" s="149"/>
      <c r="AC21" s="149"/>
      <c r="AD21" s="149"/>
      <c r="AE21" s="149"/>
      <c r="AF21" s="149"/>
      <c r="AG21" s="149" t="s">
        <v>231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5">
        <v>14</v>
      </c>
      <c r="B22" s="186" t="s">
        <v>1072</v>
      </c>
      <c r="C22" s="193" t="s">
        <v>1073</v>
      </c>
      <c r="D22" s="187" t="s">
        <v>982</v>
      </c>
      <c r="E22" s="188">
        <v>13</v>
      </c>
      <c r="F22" s="189"/>
      <c r="G22" s="190">
        <f t="shared" si="0"/>
        <v>0</v>
      </c>
      <c r="H22" s="189"/>
      <c r="I22" s="190">
        <f t="shared" si="1"/>
        <v>0</v>
      </c>
      <c r="J22" s="189"/>
      <c r="K22" s="190">
        <f t="shared" si="2"/>
        <v>0</v>
      </c>
      <c r="L22" s="190">
        <v>21</v>
      </c>
      <c r="M22" s="190">
        <f t="shared" si="3"/>
        <v>0</v>
      </c>
      <c r="N22" s="188">
        <v>0</v>
      </c>
      <c r="O22" s="188">
        <f t="shared" si="4"/>
        <v>0</v>
      </c>
      <c r="P22" s="188">
        <v>0</v>
      </c>
      <c r="Q22" s="188">
        <f t="shared" si="5"/>
        <v>0</v>
      </c>
      <c r="R22" s="190"/>
      <c r="S22" s="190" t="s">
        <v>195</v>
      </c>
      <c r="T22" s="191" t="s">
        <v>196</v>
      </c>
      <c r="U22" s="160">
        <v>0</v>
      </c>
      <c r="V22" s="160">
        <f t="shared" si="6"/>
        <v>0</v>
      </c>
      <c r="W22" s="160"/>
      <c r="X22" s="160" t="s">
        <v>230</v>
      </c>
      <c r="Y22" s="160" t="s">
        <v>198</v>
      </c>
      <c r="Z22" s="149"/>
      <c r="AA22" s="149"/>
      <c r="AB22" s="149"/>
      <c r="AC22" s="149"/>
      <c r="AD22" s="149"/>
      <c r="AE22" s="149"/>
      <c r="AF22" s="149"/>
      <c r="AG22" s="149" t="s">
        <v>231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5">
        <v>15</v>
      </c>
      <c r="B23" s="186" t="s">
        <v>1074</v>
      </c>
      <c r="C23" s="193" t="s">
        <v>1075</v>
      </c>
      <c r="D23" s="187" t="s">
        <v>982</v>
      </c>
      <c r="E23" s="188">
        <v>6</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195</v>
      </c>
      <c r="T23" s="191" t="s">
        <v>196</v>
      </c>
      <c r="U23" s="160">
        <v>0</v>
      </c>
      <c r="V23" s="160">
        <f t="shared" si="6"/>
        <v>0</v>
      </c>
      <c r="W23" s="160"/>
      <c r="X23" s="160" t="s">
        <v>230</v>
      </c>
      <c r="Y23" s="160" t="s">
        <v>198</v>
      </c>
      <c r="Z23" s="149"/>
      <c r="AA23" s="149"/>
      <c r="AB23" s="149"/>
      <c r="AC23" s="149"/>
      <c r="AD23" s="149"/>
      <c r="AE23" s="149"/>
      <c r="AF23" s="149"/>
      <c r="AG23" s="149" t="s">
        <v>231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5">
        <v>16</v>
      </c>
      <c r="B24" s="186" t="s">
        <v>1076</v>
      </c>
      <c r="C24" s="193" t="s">
        <v>1077</v>
      </c>
      <c r="D24" s="187" t="s">
        <v>982</v>
      </c>
      <c r="E24" s="188">
        <v>1</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195</v>
      </c>
      <c r="T24" s="191" t="s">
        <v>196</v>
      </c>
      <c r="U24" s="160">
        <v>0</v>
      </c>
      <c r="V24" s="160">
        <f t="shared" si="6"/>
        <v>0</v>
      </c>
      <c r="W24" s="160"/>
      <c r="X24" s="160" t="s">
        <v>230</v>
      </c>
      <c r="Y24" s="160" t="s">
        <v>198</v>
      </c>
      <c r="Z24" s="149"/>
      <c r="AA24" s="149"/>
      <c r="AB24" s="149"/>
      <c r="AC24" s="149"/>
      <c r="AD24" s="149"/>
      <c r="AE24" s="149"/>
      <c r="AF24" s="149"/>
      <c r="AG24" s="149" t="s">
        <v>231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85">
        <v>17</v>
      </c>
      <c r="B25" s="186" t="s">
        <v>1078</v>
      </c>
      <c r="C25" s="193" t="s">
        <v>1263</v>
      </c>
      <c r="D25" s="187" t="s">
        <v>982</v>
      </c>
      <c r="E25" s="188">
        <v>2</v>
      </c>
      <c r="F25" s="189"/>
      <c r="G25" s="190">
        <f t="shared" si="0"/>
        <v>0</v>
      </c>
      <c r="H25" s="189"/>
      <c r="I25" s="190">
        <f t="shared" si="1"/>
        <v>0</v>
      </c>
      <c r="J25" s="189"/>
      <c r="K25" s="190">
        <f t="shared" si="2"/>
        <v>0</v>
      </c>
      <c r="L25" s="190">
        <v>21</v>
      </c>
      <c r="M25" s="190">
        <f t="shared" si="3"/>
        <v>0</v>
      </c>
      <c r="N25" s="188">
        <v>0</v>
      </c>
      <c r="O25" s="188">
        <f t="shared" si="4"/>
        <v>0</v>
      </c>
      <c r="P25" s="188">
        <v>0</v>
      </c>
      <c r="Q25" s="188">
        <f t="shared" si="5"/>
        <v>0</v>
      </c>
      <c r="R25" s="190"/>
      <c r="S25" s="190" t="s">
        <v>195</v>
      </c>
      <c r="T25" s="191" t="s">
        <v>196</v>
      </c>
      <c r="U25" s="160">
        <v>0</v>
      </c>
      <c r="V25" s="160">
        <f t="shared" si="6"/>
        <v>0</v>
      </c>
      <c r="W25" s="160"/>
      <c r="X25" s="160" t="s">
        <v>230</v>
      </c>
      <c r="Y25" s="160" t="s">
        <v>198</v>
      </c>
      <c r="Z25" s="149"/>
      <c r="AA25" s="149"/>
      <c r="AB25" s="149"/>
      <c r="AC25" s="149"/>
      <c r="AD25" s="149"/>
      <c r="AE25" s="149"/>
      <c r="AF25" s="149"/>
      <c r="AG25" s="149" t="s">
        <v>231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5">
        <v>18</v>
      </c>
      <c r="B26" s="186" t="s">
        <v>1080</v>
      </c>
      <c r="C26" s="193" t="s">
        <v>1081</v>
      </c>
      <c r="D26" s="187" t="s">
        <v>982</v>
      </c>
      <c r="E26" s="188">
        <v>16</v>
      </c>
      <c r="F26" s="189"/>
      <c r="G26" s="190">
        <f t="shared" si="0"/>
        <v>0</v>
      </c>
      <c r="H26" s="189"/>
      <c r="I26" s="190">
        <f t="shared" si="1"/>
        <v>0</v>
      </c>
      <c r="J26" s="189"/>
      <c r="K26" s="190">
        <f t="shared" si="2"/>
        <v>0</v>
      </c>
      <c r="L26" s="190">
        <v>21</v>
      </c>
      <c r="M26" s="190">
        <f t="shared" si="3"/>
        <v>0</v>
      </c>
      <c r="N26" s="188">
        <v>0</v>
      </c>
      <c r="O26" s="188">
        <f t="shared" si="4"/>
        <v>0</v>
      </c>
      <c r="P26" s="188">
        <v>0</v>
      </c>
      <c r="Q26" s="188">
        <f t="shared" si="5"/>
        <v>0</v>
      </c>
      <c r="R26" s="190"/>
      <c r="S26" s="190" t="s">
        <v>195</v>
      </c>
      <c r="T26" s="191" t="s">
        <v>196</v>
      </c>
      <c r="U26" s="160">
        <v>0</v>
      </c>
      <c r="V26" s="160">
        <f t="shared" si="6"/>
        <v>0</v>
      </c>
      <c r="W26" s="160"/>
      <c r="X26" s="160" t="s">
        <v>230</v>
      </c>
      <c r="Y26" s="160" t="s">
        <v>198</v>
      </c>
      <c r="Z26" s="149"/>
      <c r="AA26" s="149"/>
      <c r="AB26" s="149"/>
      <c r="AC26" s="149"/>
      <c r="AD26" s="149"/>
      <c r="AE26" s="149"/>
      <c r="AF26" s="149"/>
      <c r="AG26" s="149" t="s">
        <v>231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19</v>
      </c>
      <c r="B27" s="186" t="s">
        <v>1080</v>
      </c>
      <c r="C27" s="193" t="s">
        <v>1081</v>
      </c>
      <c r="D27" s="187" t="s">
        <v>982</v>
      </c>
      <c r="E27" s="188">
        <v>4</v>
      </c>
      <c r="F27" s="189"/>
      <c r="G27" s="190">
        <f t="shared" si="0"/>
        <v>0</v>
      </c>
      <c r="H27" s="189"/>
      <c r="I27" s="190">
        <f t="shared" si="1"/>
        <v>0</v>
      </c>
      <c r="J27" s="189"/>
      <c r="K27" s="190">
        <f t="shared" si="2"/>
        <v>0</v>
      </c>
      <c r="L27" s="190">
        <v>21</v>
      </c>
      <c r="M27" s="190">
        <f t="shared" si="3"/>
        <v>0</v>
      </c>
      <c r="N27" s="188">
        <v>0</v>
      </c>
      <c r="O27" s="188">
        <f t="shared" si="4"/>
        <v>0</v>
      </c>
      <c r="P27" s="188">
        <v>0</v>
      </c>
      <c r="Q27" s="188">
        <f t="shared" si="5"/>
        <v>0</v>
      </c>
      <c r="R27" s="190"/>
      <c r="S27" s="190" t="s">
        <v>195</v>
      </c>
      <c r="T27" s="191" t="s">
        <v>196</v>
      </c>
      <c r="U27" s="160">
        <v>0</v>
      </c>
      <c r="V27" s="160">
        <f t="shared" si="6"/>
        <v>0</v>
      </c>
      <c r="W27" s="160"/>
      <c r="X27" s="160" t="s">
        <v>230</v>
      </c>
      <c r="Y27" s="160" t="s">
        <v>198</v>
      </c>
      <c r="Z27" s="149"/>
      <c r="AA27" s="149"/>
      <c r="AB27" s="149"/>
      <c r="AC27" s="149"/>
      <c r="AD27" s="149"/>
      <c r="AE27" s="149"/>
      <c r="AF27" s="149"/>
      <c r="AG27" s="149" t="s">
        <v>231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5">
        <v>20</v>
      </c>
      <c r="B28" s="186" t="s">
        <v>1080</v>
      </c>
      <c r="C28" s="193" t="s">
        <v>1081</v>
      </c>
      <c r="D28" s="187" t="s">
        <v>982</v>
      </c>
      <c r="E28" s="188">
        <v>5</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195</v>
      </c>
      <c r="T28" s="191" t="s">
        <v>196</v>
      </c>
      <c r="U28" s="160">
        <v>0</v>
      </c>
      <c r="V28" s="160">
        <f t="shared" si="6"/>
        <v>0</v>
      </c>
      <c r="W28" s="160"/>
      <c r="X28" s="160" t="s">
        <v>230</v>
      </c>
      <c r="Y28" s="160" t="s">
        <v>198</v>
      </c>
      <c r="Z28" s="149"/>
      <c r="AA28" s="149"/>
      <c r="AB28" s="149"/>
      <c r="AC28" s="149"/>
      <c r="AD28" s="149"/>
      <c r="AE28" s="149"/>
      <c r="AF28" s="149"/>
      <c r="AG28" s="149" t="s">
        <v>231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5">
        <v>21</v>
      </c>
      <c r="B29" s="186" t="s">
        <v>1082</v>
      </c>
      <c r="C29" s="193" t="s">
        <v>1083</v>
      </c>
      <c r="D29" s="187" t="s">
        <v>982</v>
      </c>
      <c r="E29" s="188">
        <v>10</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195</v>
      </c>
      <c r="T29" s="191" t="s">
        <v>196</v>
      </c>
      <c r="U29" s="160">
        <v>0</v>
      </c>
      <c r="V29" s="160">
        <f t="shared" si="6"/>
        <v>0</v>
      </c>
      <c r="W29" s="160"/>
      <c r="X29" s="160" t="s">
        <v>230</v>
      </c>
      <c r="Y29" s="160" t="s">
        <v>198</v>
      </c>
      <c r="Z29" s="149"/>
      <c r="AA29" s="149"/>
      <c r="AB29" s="149"/>
      <c r="AC29" s="149"/>
      <c r="AD29" s="149"/>
      <c r="AE29" s="149"/>
      <c r="AF29" s="149"/>
      <c r="AG29" s="149" t="s">
        <v>231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5">
        <v>22</v>
      </c>
      <c r="B30" s="186" t="s">
        <v>1088</v>
      </c>
      <c r="C30" s="193" t="s">
        <v>1089</v>
      </c>
      <c r="D30" s="187" t="s">
        <v>982</v>
      </c>
      <c r="E30" s="188">
        <v>1</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195</v>
      </c>
      <c r="T30" s="191" t="s">
        <v>196</v>
      </c>
      <c r="U30" s="160">
        <v>0</v>
      </c>
      <c r="V30" s="160">
        <f t="shared" si="6"/>
        <v>0</v>
      </c>
      <c r="W30" s="160"/>
      <c r="X30" s="160" t="s">
        <v>230</v>
      </c>
      <c r="Y30" s="160" t="s">
        <v>198</v>
      </c>
      <c r="Z30" s="149"/>
      <c r="AA30" s="149"/>
      <c r="AB30" s="149"/>
      <c r="AC30" s="149"/>
      <c r="AD30" s="149"/>
      <c r="AE30" s="149"/>
      <c r="AF30" s="149"/>
      <c r="AG30" s="149" t="s">
        <v>231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5">
        <v>23</v>
      </c>
      <c r="B31" s="186" t="s">
        <v>1364</v>
      </c>
      <c r="C31" s="193" t="s">
        <v>1365</v>
      </c>
      <c r="D31" s="187" t="s">
        <v>982</v>
      </c>
      <c r="E31" s="188">
        <v>1</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195</v>
      </c>
      <c r="T31" s="191" t="s">
        <v>196</v>
      </c>
      <c r="U31" s="160">
        <v>0</v>
      </c>
      <c r="V31" s="160">
        <f t="shared" si="6"/>
        <v>0</v>
      </c>
      <c r="W31" s="160"/>
      <c r="X31" s="160" t="s">
        <v>230</v>
      </c>
      <c r="Y31" s="160" t="s">
        <v>198</v>
      </c>
      <c r="Z31" s="149"/>
      <c r="AA31" s="149"/>
      <c r="AB31" s="149"/>
      <c r="AC31" s="149"/>
      <c r="AD31" s="149"/>
      <c r="AE31" s="149"/>
      <c r="AF31" s="149"/>
      <c r="AG31" s="149" t="s">
        <v>231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5">
        <v>24</v>
      </c>
      <c r="B32" s="186" t="s">
        <v>985</v>
      </c>
      <c r="C32" s="193" t="s">
        <v>986</v>
      </c>
      <c r="D32" s="187" t="s">
        <v>982</v>
      </c>
      <c r="E32" s="188">
        <v>17</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195</v>
      </c>
      <c r="T32" s="191" t="s">
        <v>196</v>
      </c>
      <c r="U32" s="160">
        <v>0</v>
      </c>
      <c r="V32" s="160">
        <f t="shared" si="6"/>
        <v>0</v>
      </c>
      <c r="W32" s="160"/>
      <c r="X32" s="160" t="s">
        <v>230</v>
      </c>
      <c r="Y32" s="160" t="s">
        <v>198</v>
      </c>
      <c r="Z32" s="149"/>
      <c r="AA32" s="149"/>
      <c r="AB32" s="149"/>
      <c r="AC32" s="149"/>
      <c r="AD32" s="149"/>
      <c r="AE32" s="149"/>
      <c r="AF32" s="149"/>
      <c r="AG32" s="149" t="s">
        <v>231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5">
        <v>25</v>
      </c>
      <c r="B33" s="186" t="s">
        <v>1092</v>
      </c>
      <c r="C33" s="193" t="s">
        <v>1366</v>
      </c>
      <c r="D33" s="187" t="s">
        <v>228</v>
      </c>
      <c r="E33" s="188">
        <v>10</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195</v>
      </c>
      <c r="T33" s="191" t="s">
        <v>196</v>
      </c>
      <c r="U33" s="160">
        <v>0</v>
      </c>
      <c r="V33" s="160">
        <f t="shared" si="6"/>
        <v>0</v>
      </c>
      <c r="W33" s="160"/>
      <c r="X33" s="160" t="s">
        <v>230</v>
      </c>
      <c r="Y33" s="160" t="s">
        <v>198</v>
      </c>
      <c r="Z33" s="149"/>
      <c r="AA33" s="149"/>
      <c r="AB33" s="149"/>
      <c r="AC33" s="149"/>
      <c r="AD33" s="149"/>
      <c r="AE33" s="149"/>
      <c r="AF33" s="149"/>
      <c r="AG33" s="149" t="s">
        <v>231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5">
        <v>26</v>
      </c>
      <c r="B34" s="186" t="s">
        <v>1094</v>
      </c>
      <c r="C34" s="193" t="s">
        <v>1367</v>
      </c>
      <c r="D34" s="187" t="s">
        <v>228</v>
      </c>
      <c r="E34" s="188">
        <v>16</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195</v>
      </c>
      <c r="T34" s="191" t="s">
        <v>196</v>
      </c>
      <c r="U34" s="160">
        <v>0</v>
      </c>
      <c r="V34" s="160">
        <f t="shared" si="6"/>
        <v>0</v>
      </c>
      <c r="W34" s="160"/>
      <c r="X34" s="160" t="s">
        <v>230</v>
      </c>
      <c r="Y34" s="160" t="s">
        <v>198</v>
      </c>
      <c r="Z34" s="149"/>
      <c r="AA34" s="149"/>
      <c r="AB34" s="149"/>
      <c r="AC34" s="149"/>
      <c r="AD34" s="149"/>
      <c r="AE34" s="149"/>
      <c r="AF34" s="149"/>
      <c r="AG34" s="149" t="s">
        <v>231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5">
        <v>27</v>
      </c>
      <c r="B35" s="186" t="s">
        <v>1096</v>
      </c>
      <c r="C35" s="193" t="s">
        <v>1368</v>
      </c>
      <c r="D35" s="187" t="s">
        <v>228</v>
      </c>
      <c r="E35" s="188">
        <v>112</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195</v>
      </c>
      <c r="T35" s="191" t="s">
        <v>196</v>
      </c>
      <c r="U35" s="160">
        <v>0</v>
      </c>
      <c r="V35" s="160">
        <f t="shared" si="6"/>
        <v>0</v>
      </c>
      <c r="W35" s="160"/>
      <c r="X35" s="160" t="s">
        <v>230</v>
      </c>
      <c r="Y35" s="160" t="s">
        <v>198</v>
      </c>
      <c r="Z35" s="149"/>
      <c r="AA35" s="149"/>
      <c r="AB35" s="149"/>
      <c r="AC35" s="149"/>
      <c r="AD35" s="149"/>
      <c r="AE35" s="149"/>
      <c r="AF35" s="149"/>
      <c r="AG35" s="149" t="s">
        <v>231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5">
        <v>28</v>
      </c>
      <c r="B36" s="186" t="s">
        <v>987</v>
      </c>
      <c r="C36" s="193" t="s">
        <v>1369</v>
      </c>
      <c r="D36" s="187" t="s">
        <v>228</v>
      </c>
      <c r="E36" s="188">
        <v>223</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195</v>
      </c>
      <c r="T36" s="191" t="s">
        <v>196</v>
      </c>
      <c r="U36" s="160">
        <v>0</v>
      </c>
      <c r="V36" s="160">
        <f t="shared" si="6"/>
        <v>0</v>
      </c>
      <c r="W36" s="160"/>
      <c r="X36" s="160" t="s">
        <v>230</v>
      </c>
      <c r="Y36" s="160" t="s">
        <v>198</v>
      </c>
      <c r="Z36" s="149"/>
      <c r="AA36" s="149"/>
      <c r="AB36" s="149"/>
      <c r="AC36" s="149"/>
      <c r="AD36" s="149"/>
      <c r="AE36" s="149"/>
      <c r="AF36" s="149"/>
      <c r="AG36" s="149" t="s">
        <v>231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85">
        <v>29</v>
      </c>
      <c r="B37" s="186" t="s">
        <v>1099</v>
      </c>
      <c r="C37" s="193" t="s">
        <v>1370</v>
      </c>
      <c r="D37" s="187" t="s">
        <v>228</v>
      </c>
      <c r="E37" s="188">
        <v>193</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195</v>
      </c>
      <c r="T37" s="191" t="s">
        <v>196</v>
      </c>
      <c r="U37" s="160">
        <v>0</v>
      </c>
      <c r="V37" s="160">
        <f t="shared" si="6"/>
        <v>0</v>
      </c>
      <c r="W37" s="160"/>
      <c r="X37" s="160" t="s">
        <v>230</v>
      </c>
      <c r="Y37" s="160" t="s">
        <v>198</v>
      </c>
      <c r="Z37" s="149"/>
      <c r="AA37" s="149"/>
      <c r="AB37" s="149"/>
      <c r="AC37" s="149"/>
      <c r="AD37" s="149"/>
      <c r="AE37" s="149"/>
      <c r="AF37" s="149"/>
      <c r="AG37" s="149" t="s">
        <v>231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5">
        <v>30</v>
      </c>
      <c r="B38" s="186" t="s">
        <v>1103</v>
      </c>
      <c r="C38" s="193" t="s">
        <v>1371</v>
      </c>
      <c r="D38" s="187" t="s">
        <v>228</v>
      </c>
      <c r="E38" s="188">
        <v>10</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195</v>
      </c>
      <c r="T38" s="191" t="s">
        <v>196</v>
      </c>
      <c r="U38" s="160">
        <v>0</v>
      </c>
      <c r="V38" s="160">
        <f t="shared" si="6"/>
        <v>0</v>
      </c>
      <c r="W38" s="160"/>
      <c r="X38" s="160" t="s">
        <v>230</v>
      </c>
      <c r="Y38" s="160" t="s">
        <v>198</v>
      </c>
      <c r="Z38" s="149"/>
      <c r="AA38" s="149"/>
      <c r="AB38" s="149"/>
      <c r="AC38" s="149"/>
      <c r="AD38" s="149"/>
      <c r="AE38" s="149"/>
      <c r="AF38" s="149"/>
      <c r="AG38" s="149" t="s">
        <v>231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5">
        <v>31</v>
      </c>
      <c r="B39" s="186" t="s">
        <v>1107</v>
      </c>
      <c r="C39" s="193" t="s">
        <v>1372</v>
      </c>
      <c r="D39" s="187" t="s">
        <v>228</v>
      </c>
      <c r="E39" s="188">
        <v>90</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195</v>
      </c>
      <c r="T39" s="191" t="s">
        <v>196</v>
      </c>
      <c r="U39" s="160">
        <v>0</v>
      </c>
      <c r="V39" s="160">
        <f t="shared" si="6"/>
        <v>0</v>
      </c>
      <c r="W39" s="160"/>
      <c r="X39" s="160" t="s">
        <v>230</v>
      </c>
      <c r="Y39" s="160" t="s">
        <v>198</v>
      </c>
      <c r="Z39" s="149"/>
      <c r="AA39" s="149"/>
      <c r="AB39" s="149"/>
      <c r="AC39" s="149"/>
      <c r="AD39" s="149"/>
      <c r="AE39" s="149"/>
      <c r="AF39" s="149"/>
      <c r="AG39" s="149" t="s">
        <v>231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5">
        <v>32</v>
      </c>
      <c r="B40" s="186" t="s">
        <v>1113</v>
      </c>
      <c r="C40" s="193" t="s">
        <v>1373</v>
      </c>
      <c r="D40" s="187" t="s">
        <v>228</v>
      </c>
      <c r="E40" s="188">
        <v>90</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195</v>
      </c>
      <c r="T40" s="191" t="s">
        <v>196</v>
      </c>
      <c r="U40" s="160">
        <v>0</v>
      </c>
      <c r="V40" s="160">
        <f t="shared" si="6"/>
        <v>0</v>
      </c>
      <c r="W40" s="160"/>
      <c r="X40" s="160" t="s">
        <v>230</v>
      </c>
      <c r="Y40" s="160" t="s">
        <v>198</v>
      </c>
      <c r="Z40" s="149"/>
      <c r="AA40" s="149"/>
      <c r="AB40" s="149"/>
      <c r="AC40" s="149"/>
      <c r="AD40" s="149"/>
      <c r="AE40" s="149"/>
      <c r="AF40" s="149"/>
      <c r="AG40" s="149" t="s">
        <v>231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5">
        <v>33</v>
      </c>
      <c r="B41" s="186" t="s">
        <v>1115</v>
      </c>
      <c r="C41" s="193" t="s">
        <v>1116</v>
      </c>
      <c r="D41" s="187" t="s">
        <v>228</v>
      </c>
      <c r="E41" s="188">
        <v>522</v>
      </c>
      <c r="F41" s="189"/>
      <c r="G41" s="190">
        <f t="shared" ref="G41:G72" si="7">ROUND(E41*F41,2)</f>
        <v>0</v>
      </c>
      <c r="H41" s="189"/>
      <c r="I41" s="190">
        <f t="shared" ref="I41:I72" si="8">ROUND(E41*H41,2)</f>
        <v>0</v>
      </c>
      <c r="J41" s="189"/>
      <c r="K41" s="190">
        <f t="shared" ref="K41:K72" si="9">ROUND(E41*J41,2)</f>
        <v>0</v>
      </c>
      <c r="L41" s="190">
        <v>21</v>
      </c>
      <c r="M41" s="190">
        <f t="shared" ref="M41:M72" si="10">G41*(1+L41/100)</f>
        <v>0</v>
      </c>
      <c r="N41" s="188">
        <v>0</v>
      </c>
      <c r="O41" s="188">
        <f t="shared" ref="O41:O72" si="11">ROUND(E41*N41,2)</f>
        <v>0</v>
      </c>
      <c r="P41" s="188">
        <v>0</v>
      </c>
      <c r="Q41" s="188">
        <f t="shared" ref="Q41:Q72" si="12">ROUND(E41*P41,2)</f>
        <v>0</v>
      </c>
      <c r="R41" s="190"/>
      <c r="S41" s="190" t="s">
        <v>195</v>
      </c>
      <c r="T41" s="191" t="s">
        <v>196</v>
      </c>
      <c r="U41" s="160">
        <v>0</v>
      </c>
      <c r="V41" s="160">
        <f t="shared" ref="V41:V72" si="13">ROUND(E41*U41,2)</f>
        <v>0</v>
      </c>
      <c r="W41" s="160"/>
      <c r="X41" s="160" t="s">
        <v>230</v>
      </c>
      <c r="Y41" s="160" t="s">
        <v>198</v>
      </c>
      <c r="Z41" s="149"/>
      <c r="AA41" s="149"/>
      <c r="AB41" s="149"/>
      <c r="AC41" s="149"/>
      <c r="AD41" s="149"/>
      <c r="AE41" s="149"/>
      <c r="AF41" s="149"/>
      <c r="AG41" s="149" t="s">
        <v>231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5">
        <v>34</v>
      </c>
      <c r="B42" s="186" t="s">
        <v>1121</v>
      </c>
      <c r="C42" s="193" t="s">
        <v>1122</v>
      </c>
      <c r="D42" s="187" t="s">
        <v>982</v>
      </c>
      <c r="E42" s="188">
        <v>26</v>
      </c>
      <c r="F42" s="189"/>
      <c r="G42" s="190">
        <f t="shared" si="7"/>
        <v>0</v>
      </c>
      <c r="H42" s="189"/>
      <c r="I42" s="190">
        <f t="shared" si="8"/>
        <v>0</v>
      </c>
      <c r="J42" s="189"/>
      <c r="K42" s="190">
        <f t="shared" si="9"/>
        <v>0</v>
      </c>
      <c r="L42" s="190">
        <v>21</v>
      </c>
      <c r="M42" s="190">
        <f t="shared" si="10"/>
        <v>0</v>
      </c>
      <c r="N42" s="188">
        <v>0</v>
      </c>
      <c r="O42" s="188">
        <f t="shared" si="11"/>
        <v>0</v>
      </c>
      <c r="P42" s="188">
        <v>0</v>
      </c>
      <c r="Q42" s="188">
        <f t="shared" si="12"/>
        <v>0</v>
      </c>
      <c r="R42" s="190"/>
      <c r="S42" s="190" t="s">
        <v>195</v>
      </c>
      <c r="T42" s="191" t="s">
        <v>196</v>
      </c>
      <c r="U42" s="160">
        <v>0</v>
      </c>
      <c r="V42" s="160">
        <f t="shared" si="13"/>
        <v>0</v>
      </c>
      <c r="W42" s="160"/>
      <c r="X42" s="160" t="s">
        <v>230</v>
      </c>
      <c r="Y42" s="160" t="s">
        <v>198</v>
      </c>
      <c r="Z42" s="149"/>
      <c r="AA42" s="149"/>
      <c r="AB42" s="149"/>
      <c r="AC42" s="149"/>
      <c r="AD42" s="149"/>
      <c r="AE42" s="149"/>
      <c r="AF42" s="149"/>
      <c r="AG42" s="149" t="s">
        <v>231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85">
        <v>35</v>
      </c>
      <c r="B43" s="186" t="s">
        <v>1123</v>
      </c>
      <c r="C43" s="193" t="s">
        <v>1124</v>
      </c>
      <c r="D43" s="187" t="s">
        <v>228</v>
      </c>
      <c r="E43" s="188">
        <v>19</v>
      </c>
      <c r="F43" s="189"/>
      <c r="G43" s="190">
        <f t="shared" si="7"/>
        <v>0</v>
      </c>
      <c r="H43" s="189"/>
      <c r="I43" s="190">
        <f t="shared" si="8"/>
        <v>0</v>
      </c>
      <c r="J43" s="189"/>
      <c r="K43" s="190">
        <f t="shared" si="9"/>
        <v>0</v>
      </c>
      <c r="L43" s="190">
        <v>21</v>
      </c>
      <c r="M43" s="190">
        <f t="shared" si="10"/>
        <v>0</v>
      </c>
      <c r="N43" s="188">
        <v>0</v>
      </c>
      <c r="O43" s="188">
        <f t="shared" si="11"/>
        <v>0</v>
      </c>
      <c r="P43" s="188">
        <v>0</v>
      </c>
      <c r="Q43" s="188">
        <f t="shared" si="12"/>
        <v>0</v>
      </c>
      <c r="R43" s="190"/>
      <c r="S43" s="190" t="s">
        <v>195</v>
      </c>
      <c r="T43" s="191" t="s">
        <v>196</v>
      </c>
      <c r="U43" s="160">
        <v>0</v>
      </c>
      <c r="V43" s="160">
        <f t="shared" si="13"/>
        <v>0</v>
      </c>
      <c r="W43" s="160"/>
      <c r="X43" s="160" t="s">
        <v>230</v>
      </c>
      <c r="Y43" s="160" t="s">
        <v>198</v>
      </c>
      <c r="Z43" s="149"/>
      <c r="AA43" s="149"/>
      <c r="AB43" s="149"/>
      <c r="AC43" s="149"/>
      <c r="AD43" s="149"/>
      <c r="AE43" s="149"/>
      <c r="AF43" s="149"/>
      <c r="AG43" s="149" t="s">
        <v>231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85">
        <v>36</v>
      </c>
      <c r="B44" s="186" t="s">
        <v>1125</v>
      </c>
      <c r="C44" s="193" t="s">
        <v>1126</v>
      </c>
      <c r="D44" s="187" t="s">
        <v>982</v>
      </c>
      <c r="E44" s="188">
        <v>160</v>
      </c>
      <c r="F44" s="189"/>
      <c r="G44" s="190">
        <f t="shared" si="7"/>
        <v>0</v>
      </c>
      <c r="H44" s="189"/>
      <c r="I44" s="190">
        <f t="shared" si="8"/>
        <v>0</v>
      </c>
      <c r="J44" s="189"/>
      <c r="K44" s="190">
        <f t="shared" si="9"/>
        <v>0</v>
      </c>
      <c r="L44" s="190">
        <v>21</v>
      </c>
      <c r="M44" s="190">
        <f t="shared" si="10"/>
        <v>0</v>
      </c>
      <c r="N44" s="188">
        <v>0</v>
      </c>
      <c r="O44" s="188">
        <f t="shared" si="11"/>
        <v>0</v>
      </c>
      <c r="P44" s="188">
        <v>0</v>
      </c>
      <c r="Q44" s="188">
        <f t="shared" si="12"/>
        <v>0</v>
      </c>
      <c r="R44" s="190"/>
      <c r="S44" s="190" t="s">
        <v>195</v>
      </c>
      <c r="T44" s="191" t="s">
        <v>196</v>
      </c>
      <c r="U44" s="160">
        <v>0</v>
      </c>
      <c r="V44" s="160">
        <f t="shared" si="13"/>
        <v>0</v>
      </c>
      <c r="W44" s="160"/>
      <c r="X44" s="160" t="s">
        <v>230</v>
      </c>
      <c r="Y44" s="160" t="s">
        <v>198</v>
      </c>
      <c r="Z44" s="149"/>
      <c r="AA44" s="149"/>
      <c r="AB44" s="149"/>
      <c r="AC44" s="149"/>
      <c r="AD44" s="149"/>
      <c r="AE44" s="149"/>
      <c r="AF44" s="149"/>
      <c r="AG44" s="149" t="s">
        <v>231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5">
        <v>37</v>
      </c>
      <c r="B45" s="186" t="s">
        <v>989</v>
      </c>
      <c r="C45" s="193" t="s">
        <v>990</v>
      </c>
      <c r="D45" s="187" t="s">
        <v>982</v>
      </c>
      <c r="E45" s="188">
        <v>6</v>
      </c>
      <c r="F45" s="189"/>
      <c r="G45" s="190">
        <f t="shared" si="7"/>
        <v>0</v>
      </c>
      <c r="H45" s="189"/>
      <c r="I45" s="190">
        <f t="shared" si="8"/>
        <v>0</v>
      </c>
      <c r="J45" s="189"/>
      <c r="K45" s="190">
        <f t="shared" si="9"/>
        <v>0</v>
      </c>
      <c r="L45" s="190">
        <v>21</v>
      </c>
      <c r="M45" s="190">
        <f t="shared" si="10"/>
        <v>0</v>
      </c>
      <c r="N45" s="188">
        <v>0</v>
      </c>
      <c r="O45" s="188">
        <f t="shared" si="11"/>
        <v>0</v>
      </c>
      <c r="P45" s="188">
        <v>0</v>
      </c>
      <c r="Q45" s="188">
        <f t="shared" si="12"/>
        <v>0</v>
      </c>
      <c r="R45" s="190"/>
      <c r="S45" s="190" t="s">
        <v>195</v>
      </c>
      <c r="T45" s="191" t="s">
        <v>196</v>
      </c>
      <c r="U45" s="160">
        <v>0</v>
      </c>
      <c r="V45" s="160">
        <f t="shared" si="13"/>
        <v>0</v>
      </c>
      <c r="W45" s="160"/>
      <c r="X45" s="160" t="s">
        <v>230</v>
      </c>
      <c r="Y45" s="160" t="s">
        <v>198</v>
      </c>
      <c r="Z45" s="149"/>
      <c r="AA45" s="149"/>
      <c r="AB45" s="149"/>
      <c r="AC45" s="149"/>
      <c r="AD45" s="149"/>
      <c r="AE45" s="149"/>
      <c r="AF45" s="149"/>
      <c r="AG45" s="149" t="s">
        <v>231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85">
        <v>38</v>
      </c>
      <c r="B46" s="186" t="s">
        <v>1374</v>
      </c>
      <c r="C46" s="193" t="s">
        <v>1375</v>
      </c>
      <c r="D46" s="187" t="s">
        <v>228</v>
      </c>
      <c r="E46" s="188">
        <v>30</v>
      </c>
      <c r="F46" s="189"/>
      <c r="G46" s="190">
        <f t="shared" si="7"/>
        <v>0</v>
      </c>
      <c r="H46" s="189"/>
      <c r="I46" s="190">
        <f t="shared" si="8"/>
        <v>0</v>
      </c>
      <c r="J46" s="189"/>
      <c r="K46" s="190">
        <f t="shared" si="9"/>
        <v>0</v>
      </c>
      <c r="L46" s="190">
        <v>21</v>
      </c>
      <c r="M46" s="190">
        <f t="shared" si="10"/>
        <v>0</v>
      </c>
      <c r="N46" s="188">
        <v>0</v>
      </c>
      <c r="O46" s="188">
        <f t="shared" si="11"/>
        <v>0</v>
      </c>
      <c r="P46" s="188">
        <v>0</v>
      </c>
      <c r="Q46" s="188">
        <f t="shared" si="12"/>
        <v>0</v>
      </c>
      <c r="R46" s="190"/>
      <c r="S46" s="190" t="s">
        <v>195</v>
      </c>
      <c r="T46" s="191" t="s">
        <v>196</v>
      </c>
      <c r="U46" s="160">
        <v>0</v>
      </c>
      <c r="V46" s="160">
        <f t="shared" si="13"/>
        <v>0</v>
      </c>
      <c r="W46" s="160"/>
      <c r="X46" s="160" t="s">
        <v>230</v>
      </c>
      <c r="Y46" s="160" t="s">
        <v>198</v>
      </c>
      <c r="Z46" s="149"/>
      <c r="AA46" s="149"/>
      <c r="AB46" s="149"/>
      <c r="AC46" s="149"/>
      <c r="AD46" s="149"/>
      <c r="AE46" s="149"/>
      <c r="AF46" s="149"/>
      <c r="AG46" s="149" t="s">
        <v>231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85">
        <v>39</v>
      </c>
      <c r="B47" s="186" t="s">
        <v>1376</v>
      </c>
      <c r="C47" s="193" t="s">
        <v>1377</v>
      </c>
      <c r="D47" s="187" t="s">
        <v>228</v>
      </c>
      <c r="E47" s="188">
        <v>80</v>
      </c>
      <c r="F47" s="189"/>
      <c r="G47" s="190">
        <f t="shared" si="7"/>
        <v>0</v>
      </c>
      <c r="H47" s="189"/>
      <c r="I47" s="190">
        <f t="shared" si="8"/>
        <v>0</v>
      </c>
      <c r="J47" s="189"/>
      <c r="K47" s="190">
        <f t="shared" si="9"/>
        <v>0</v>
      </c>
      <c r="L47" s="190">
        <v>21</v>
      </c>
      <c r="M47" s="190">
        <f t="shared" si="10"/>
        <v>0</v>
      </c>
      <c r="N47" s="188">
        <v>0</v>
      </c>
      <c r="O47" s="188">
        <f t="shared" si="11"/>
        <v>0</v>
      </c>
      <c r="P47" s="188">
        <v>0</v>
      </c>
      <c r="Q47" s="188">
        <f t="shared" si="12"/>
        <v>0</v>
      </c>
      <c r="R47" s="190"/>
      <c r="S47" s="190" t="s">
        <v>195</v>
      </c>
      <c r="T47" s="191" t="s">
        <v>196</v>
      </c>
      <c r="U47" s="160">
        <v>0</v>
      </c>
      <c r="V47" s="160">
        <f t="shared" si="13"/>
        <v>0</v>
      </c>
      <c r="W47" s="160"/>
      <c r="X47" s="160" t="s">
        <v>230</v>
      </c>
      <c r="Y47" s="160" t="s">
        <v>198</v>
      </c>
      <c r="Z47" s="149"/>
      <c r="AA47" s="149"/>
      <c r="AB47" s="149"/>
      <c r="AC47" s="149"/>
      <c r="AD47" s="149"/>
      <c r="AE47" s="149"/>
      <c r="AF47" s="149"/>
      <c r="AG47" s="149" t="s">
        <v>231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5">
        <v>40</v>
      </c>
      <c r="B48" s="186" t="s">
        <v>1129</v>
      </c>
      <c r="C48" s="193" t="s">
        <v>1130</v>
      </c>
      <c r="D48" s="187" t="s">
        <v>982</v>
      </c>
      <c r="E48" s="188">
        <v>1</v>
      </c>
      <c r="F48" s="189"/>
      <c r="G48" s="190">
        <f t="shared" si="7"/>
        <v>0</v>
      </c>
      <c r="H48" s="189"/>
      <c r="I48" s="190">
        <f t="shared" si="8"/>
        <v>0</v>
      </c>
      <c r="J48" s="189"/>
      <c r="K48" s="190">
        <f t="shared" si="9"/>
        <v>0</v>
      </c>
      <c r="L48" s="190">
        <v>21</v>
      </c>
      <c r="M48" s="190">
        <f t="shared" si="10"/>
        <v>0</v>
      </c>
      <c r="N48" s="188">
        <v>0</v>
      </c>
      <c r="O48" s="188">
        <f t="shared" si="11"/>
        <v>0</v>
      </c>
      <c r="P48" s="188">
        <v>0</v>
      </c>
      <c r="Q48" s="188">
        <f t="shared" si="12"/>
        <v>0</v>
      </c>
      <c r="R48" s="190"/>
      <c r="S48" s="190" t="s">
        <v>195</v>
      </c>
      <c r="T48" s="191" t="s">
        <v>196</v>
      </c>
      <c r="U48" s="160">
        <v>0</v>
      </c>
      <c r="V48" s="160">
        <f t="shared" si="13"/>
        <v>0</v>
      </c>
      <c r="W48" s="160"/>
      <c r="X48" s="160" t="s">
        <v>230</v>
      </c>
      <c r="Y48" s="160" t="s">
        <v>198</v>
      </c>
      <c r="Z48" s="149"/>
      <c r="AA48" s="149"/>
      <c r="AB48" s="149"/>
      <c r="AC48" s="149"/>
      <c r="AD48" s="149"/>
      <c r="AE48" s="149"/>
      <c r="AF48" s="149"/>
      <c r="AG48" s="149" t="s">
        <v>231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5">
        <v>41</v>
      </c>
      <c r="B49" s="186" t="s">
        <v>1131</v>
      </c>
      <c r="C49" s="193" t="s">
        <v>1132</v>
      </c>
      <c r="D49" s="187" t="s">
        <v>982</v>
      </c>
      <c r="E49" s="188">
        <v>1</v>
      </c>
      <c r="F49" s="189"/>
      <c r="G49" s="190">
        <f t="shared" si="7"/>
        <v>0</v>
      </c>
      <c r="H49" s="189"/>
      <c r="I49" s="190">
        <f t="shared" si="8"/>
        <v>0</v>
      </c>
      <c r="J49" s="189"/>
      <c r="K49" s="190">
        <f t="shared" si="9"/>
        <v>0</v>
      </c>
      <c r="L49" s="190">
        <v>21</v>
      </c>
      <c r="M49" s="190">
        <f t="shared" si="10"/>
        <v>0</v>
      </c>
      <c r="N49" s="188">
        <v>0</v>
      </c>
      <c r="O49" s="188">
        <f t="shared" si="11"/>
        <v>0</v>
      </c>
      <c r="P49" s="188">
        <v>0</v>
      </c>
      <c r="Q49" s="188">
        <f t="shared" si="12"/>
        <v>0</v>
      </c>
      <c r="R49" s="190"/>
      <c r="S49" s="190" t="s">
        <v>195</v>
      </c>
      <c r="T49" s="191" t="s">
        <v>196</v>
      </c>
      <c r="U49" s="160">
        <v>0</v>
      </c>
      <c r="V49" s="160">
        <f t="shared" si="13"/>
        <v>0</v>
      </c>
      <c r="W49" s="160"/>
      <c r="X49" s="160" t="s">
        <v>230</v>
      </c>
      <c r="Y49" s="160" t="s">
        <v>198</v>
      </c>
      <c r="Z49" s="149"/>
      <c r="AA49" s="149"/>
      <c r="AB49" s="149"/>
      <c r="AC49" s="149"/>
      <c r="AD49" s="149"/>
      <c r="AE49" s="149"/>
      <c r="AF49" s="149"/>
      <c r="AG49" s="149" t="s">
        <v>231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5">
        <v>42</v>
      </c>
      <c r="B50" s="186" t="s">
        <v>1133</v>
      </c>
      <c r="C50" s="193" t="s">
        <v>1134</v>
      </c>
      <c r="D50" s="187" t="s">
        <v>982</v>
      </c>
      <c r="E50" s="188">
        <v>1</v>
      </c>
      <c r="F50" s="189"/>
      <c r="G50" s="190">
        <f t="shared" si="7"/>
        <v>0</v>
      </c>
      <c r="H50" s="189"/>
      <c r="I50" s="190">
        <f t="shared" si="8"/>
        <v>0</v>
      </c>
      <c r="J50" s="189"/>
      <c r="K50" s="190">
        <f t="shared" si="9"/>
        <v>0</v>
      </c>
      <c r="L50" s="190">
        <v>21</v>
      </c>
      <c r="M50" s="190">
        <f t="shared" si="10"/>
        <v>0</v>
      </c>
      <c r="N50" s="188">
        <v>0</v>
      </c>
      <c r="O50" s="188">
        <f t="shared" si="11"/>
        <v>0</v>
      </c>
      <c r="P50" s="188">
        <v>0</v>
      </c>
      <c r="Q50" s="188">
        <f t="shared" si="12"/>
        <v>0</v>
      </c>
      <c r="R50" s="190"/>
      <c r="S50" s="190" t="s">
        <v>195</v>
      </c>
      <c r="T50" s="191" t="s">
        <v>196</v>
      </c>
      <c r="U50" s="160">
        <v>0</v>
      </c>
      <c r="V50" s="160">
        <f t="shared" si="13"/>
        <v>0</v>
      </c>
      <c r="W50" s="160"/>
      <c r="X50" s="160" t="s">
        <v>230</v>
      </c>
      <c r="Y50" s="160" t="s">
        <v>198</v>
      </c>
      <c r="Z50" s="149"/>
      <c r="AA50" s="149"/>
      <c r="AB50" s="149"/>
      <c r="AC50" s="149"/>
      <c r="AD50" s="149"/>
      <c r="AE50" s="149"/>
      <c r="AF50" s="149"/>
      <c r="AG50" s="149" t="s">
        <v>231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5">
        <v>43</v>
      </c>
      <c r="B51" s="186" t="s">
        <v>1135</v>
      </c>
      <c r="C51" s="193" t="s">
        <v>1378</v>
      </c>
      <c r="D51" s="187" t="s">
        <v>982</v>
      </c>
      <c r="E51" s="188">
        <v>1</v>
      </c>
      <c r="F51" s="189"/>
      <c r="G51" s="190">
        <f t="shared" si="7"/>
        <v>0</v>
      </c>
      <c r="H51" s="189"/>
      <c r="I51" s="190">
        <f t="shared" si="8"/>
        <v>0</v>
      </c>
      <c r="J51" s="189"/>
      <c r="K51" s="190">
        <f t="shared" si="9"/>
        <v>0</v>
      </c>
      <c r="L51" s="190">
        <v>21</v>
      </c>
      <c r="M51" s="190">
        <f t="shared" si="10"/>
        <v>0</v>
      </c>
      <c r="N51" s="188">
        <v>0</v>
      </c>
      <c r="O51" s="188">
        <f t="shared" si="11"/>
        <v>0</v>
      </c>
      <c r="P51" s="188">
        <v>0</v>
      </c>
      <c r="Q51" s="188">
        <f t="shared" si="12"/>
        <v>0</v>
      </c>
      <c r="R51" s="190"/>
      <c r="S51" s="190" t="s">
        <v>195</v>
      </c>
      <c r="T51" s="191" t="s">
        <v>196</v>
      </c>
      <c r="U51" s="160">
        <v>0</v>
      </c>
      <c r="V51" s="160">
        <f t="shared" si="13"/>
        <v>0</v>
      </c>
      <c r="W51" s="160"/>
      <c r="X51" s="160" t="s">
        <v>230</v>
      </c>
      <c r="Y51" s="160" t="s">
        <v>198</v>
      </c>
      <c r="Z51" s="149"/>
      <c r="AA51" s="149"/>
      <c r="AB51" s="149"/>
      <c r="AC51" s="149"/>
      <c r="AD51" s="149"/>
      <c r="AE51" s="149"/>
      <c r="AF51" s="149"/>
      <c r="AG51" s="149" t="s">
        <v>231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5">
        <v>44</v>
      </c>
      <c r="B52" s="186" t="s">
        <v>1379</v>
      </c>
      <c r="C52" s="193" t="s">
        <v>1380</v>
      </c>
      <c r="D52" s="187" t="s">
        <v>982</v>
      </c>
      <c r="E52" s="188">
        <v>4</v>
      </c>
      <c r="F52" s="189"/>
      <c r="G52" s="190">
        <f t="shared" si="7"/>
        <v>0</v>
      </c>
      <c r="H52" s="189"/>
      <c r="I52" s="190">
        <f t="shared" si="8"/>
        <v>0</v>
      </c>
      <c r="J52" s="189"/>
      <c r="K52" s="190">
        <f t="shared" si="9"/>
        <v>0</v>
      </c>
      <c r="L52" s="190">
        <v>21</v>
      </c>
      <c r="M52" s="190">
        <f t="shared" si="10"/>
        <v>0</v>
      </c>
      <c r="N52" s="188">
        <v>0</v>
      </c>
      <c r="O52" s="188">
        <f t="shared" si="11"/>
        <v>0</v>
      </c>
      <c r="P52" s="188">
        <v>0</v>
      </c>
      <c r="Q52" s="188">
        <f t="shared" si="12"/>
        <v>0</v>
      </c>
      <c r="R52" s="190"/>
      <c r="S52" s="190" t="s">
        <v>195</v>
      </c>
      <c r="T52" s="191" t="s">
        <v>196</v>
      </c>
      <c r="U52" s="160">
        <v>0</v>
      </c>
      <c r="V52" s="160">
        <f t="shared" si="13"/>
        <v>0</v>
      </c>
      <c r="W52" s="160"/>
      <c r="X52" s="160" t="s">
        <v>230</v>
      </c>
      <c r="Y52" s="160" t="s">
        <v>198</v>
      </c>
      <c r="Z52" s="149"/>
      <c r="AA52" s="149"/>
      <c r="AB52" s="149"/>
      <c r="AC52" s="149"/>
      <c r="AD52" s="149"/>
      <c r="AE52" s="149"/>
      <c r="AF52" s="149"/>
      <c r="AG52" s="149" t="s">
        <v>231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5">
        <v>45</v>
      </c>
      <c r="B53" s="186" t="s">
        <v>1381</v>
      </c>
      <c r="C53" s="193" t="s">
        <v>1382</v>
      </c>
      <c r="D53" s="187" t="s">
        <v>982</v>
      </c>
      <c r="E53" s="188">
        <v>3</v>
      </c>
      <c r="F53" s="189"/>
      <c r="G53" s="190">
        <f t="shared" si="7"/>
        <v>0</v>
      </c>
      <c r="H53" s="189"/>
      <c r="I53" s="190">
        <f t="shared" si="8"/>
        <v>0</v>
      </c>
      <c r="J53" s="189"/>
      <c r="K53" s="190">
        <f t="shared" si="9"/>
        <v>0</v>
      </c>
      <c r="L53" s="190">
        <v>21</v>
      </c>
      <c r="M53" s="190">
        <f t="shared" si="10"/>
        <v>0</v>
      </c>
      <c r="N53" s="188">
        <v>0</v>
      </c>
      <c r="O53" s="188">
        <f t="shared" si="11"/>
        <v>0</v>
      </c>
      <c r="P53" s="188">
        <v>0</v>
      </c>
      <c r="Q53" s="188">
        <f t="shared" si="12"/>
        <v>0</v>
      </c>
      <c r="R53" s="190"/>
      <c r="S53" s="190" t="s">
        <v>195</v>
      </c>
      <c r="T53" s="191" t="s">
        <v>196</v>
      </c>
      <c r="U53" s="160">
        <v>0</v>
      </c>
      <c r="V53" s="160">
        <f t="shared" si="13"/>
        <v>0</v>
      </c>
      <c r="W53" s="160"/>
      <c r="X53" s="160" t="s">
        <v>230</v>
      </c>
      <c r="Y53" s="160" t="s">
        <v>198</v>
      </c>
      <c r="Z53" s="149"/>
      <c r="AA53" s="149"/>
      <c r="AB53" s="149"/>
      <c r="AC53" s="149"/>
      <c r="AD53" s="149"/>
      <c r="AE53" s="149"/>
      <c r="AF53" s="149"/>
      <c r="AG53" s="149" t="s">
        <v>231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5">
        <v>46</v>
      </c>
      <c r="B54" s="186" t="s">
        <v>1143</v>
      </c>
      <c r="C54" s="193" t="s">
        <v>1383</v>
      </c>
      <c r="D54" s="187" t="s">
        <v>982</v>
      </c>
      <c r="E54" s="188">
        <v>1</v>
      </c>
      <c r="F54" s="189"/>
      <c r="G54" s="190">
        <f t="shared" si="7"/>
        <v>0</v>
      </c>
      <c r="H54" s="189"/>
      <c r="I54" s="190">
        <f t="shared" si="8"/>
        <v>0</v>
      </c>
      <c r="J54" s="189"/>
      <c r="K54" s="190">
        <f t="shared" si="9"/>
        <v>0</v>
      </c>
      <c r="L54" s="190">
        <v>21</v>
      </c>
      <c r="M54" s="190">
        <f t="shared" si="10"/>
        <v>0</v>
      </c>
      <c r="N54" s="188">
        <v>0</v>
      </c>
      <c r="O54" s="188">
        <f t="shared" si="11"/>
        <v>0</v>
      </c>
      <c r="P54" s="188">
        <v>0</v>
      </c>
      <c r="Q54" s="188">
        <f t="shared" si="12"/>
        <v>0</v>
      </c>
      <c r="R54" s="190"/>
      <c r="S54" s="190" t="s">
        <v>195</v>
      </c>
      <c r="T54" s="191" t="s">
        <v>196</v>
      </c>
      <c r="U54" s="160">
        <v>0</v>
      </c>
      <c r="V54" s="160">
        <f t="shared" si="13"/>
        <v>0</v>
      </c>
      <c r="W54" s="160"/>
      <c r="X54" s="160" t="s">
        <v>230</v>
      </c>
      <c r="Y54" s="160" t="s">
        <v>198</v>
      </c>
      <c r="Z54" s="149"/>
      <c r="AA54" s="149"/>
      <c r="AB54" s="149"/>
      <c r="AC54" s="149"/>
      <c r="AD54" s="149"/>
      <c r="AE54" s="149"/>
      <c r="AF54" s="149"/>
      <c r="AG54" s="149" t="s">
        <v>231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85">
        <v>47</v>
      </c>
      <c r="B55" s="186" t="s">
        <v>1143</v>
      </c>
      <c r="C55" s="193" t="s">
        <v>1383</v>
      </c>
      <c r="D55" s="187" t="s">
        <v>982</v>
      </c>
      <c r="E55" s="188">
        <v>1</v>
      </c>
      <c r="F55" s="189"/>
      <c r="G55" s="190">
        <f t="shared" si="7"/>
        <v>0</v>
      </c>
      <c r="H55" s="189"/>
      <c r="I55" s="190">
        <f t="shared" si="8"/>
        <v>0</v>
      </c>
      <c r="J55" s="189"/>
      <c r="K55" s="190">
        <f t="shared" si="9"/>
        <v>0</v>
      </c>
      <c r="L55" s="190">
        <v>21</v>
      </c>
      <c r="M55" s="190">
        <f t="shared" si="10"/>
        <v>0</v>
      </c>
      <c r="N55" s="188">
        <v>0</v>
      </c>
      <c r="O55" s="188">
        <f t="shared" si="11"/>
        <v>0</v>
      </c>
      <c r="P55" s="188">
        <v>0</v>
      </c>
      <c r="Q55" s="188">
        <f t="shared" si="12"/>
        <v>0</v>
      </c>
      <c r="R55" s="190"/>
      <c r="S55" s="190" t="s">
        <v>195</v>
      </c>
      <c r="T55" s="191" t="s">
        <v>196</v>
      </c>
      <c r="U55" s="160">
        <v>0</v>
      </c>
      <c r="V55" s="160">
        <f t="shared" si="13"/>
        <v>0</v>
      </c>
      <c r="W55" s="160"/>
      <c r="X55" s="160" t="s">
        <v>230</v>
      </c>
      <c r="Y55" s="160" t="s">
        <v>198</v>
      </c>
      <c r="Z55" s="149"/>
      <c r="AA55" s="149"/>
      <c r="AB55" s="149"/>
      <c r="AC55" s="149"/>
      <c r="AD55" s="149"/>
      <c r="AE55" s="149"/>
      <c r="AF55" s="149"/>
      <c r="AG55" s="149" t="s">
        <v>231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5">
        <v>48</v>
      </c>
      <c r="B56" s="186" t="s">
        <v>1384</v>
      </c>
      <c r="C56" s="193" t="s">
        <v>1136</v>
      </c>
      <c r="D56" s="187" t="s">
        <v>982</v>
      </c>
      <c r="E56" s="188">
        <v>2</v>
      </c>
      <c r="F56" s="189"/>
      <c r="G56" s="190">
        <f t="shared" si="7"/>
        <v>0</v>
      </c>
      <c r="H56" s="189"/>
      <c r="I56" s="190">
        <f t="shared" si="8"/>
        <v>0</v>
      </c>
      <c r="J56" s="189"/>
      <c r="K56" s="190">
        <f t="shared" si="9"/>
        <v>0</v>
      </c>
      <c r="L56" s="190">
        <v>21</v>
      </c>
      <c r="M56" s="190">
        <f t="shared" si="10"/>
        <v>0</v>
      </c>
      <c r="N56" s="188">
        <v>0</v>
      </c>
      <c r="O56" s="188">
        <f t="shared" si="11"/>
        <v>0</v>
      </c>
      <c r="P56" s="188">
        <v>0</v>
      </c>
      <c r="Q56" s="188">
        <f t="shared" si="12"/>
        <v>0</v>
      </c>
      <c r="R56" s="190"/>
      <c r="S56" s="190" t="s">
        <v>195</v>
      </c>
      <c r="T56" s="191" t="s">
        <v>196</v>
      </c>
      <c r="U56" s="160">
        <v>0</v>
      </c>
      <c r="V56" s="160">
        <f t="shared" si="13"/>
        <v>0</v>
      </c>
      <c r="W56" s="160"/>
      <c r="X56" s="160" t="s">
        <v>230</v>
      </c>
      <c r="Y56" s="160" t="s">
        <v>198</v>
      </c>
      <c r="Z56" s="149"/>
      <c r="AA56" s="149"/>
      <c r="AB56" s="149"/>
      <c r="AC56" s="149"/>
      <c r="AD56" s="149"/>
      <c r="AE56" s="149"/>
      <c r="AF56" s="149"/>
      <c r="AG56" s="149" t="s">
        <v>231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5">
        <v>49</v>
      </c>
      <c r="B57" s="186" t="s">
        <v>1153</v>
      </c>
      <c r="C57" s="193" t="s">
        <v>1154</v>
      </c>
      <c r="D57" s="187" t="s">
        <v>982</v>
      </c>
      <c r="E57" s="188">
        <v>1</v>
      </c>
      <c r="F57" s="189"/>
      <c r="G57" s="190">
        <f t="shared" si="7"/>
        <v>0</v>
      </c>
      <c r="H57" s="189"/>
      <c r="I57" s="190">
        <f t="shared" si="8"/>
        <v>0</v>
      </c>
      <c r="J57" s="189"/>
      <c r="K57" s="190">
        <f t="shared" si="9"/>
        <v>0</v>
      </c>
      <c r="L57" s="190">
        <v>21</v>
      </c>
      <c r="M57" s="190">
        <f t="shared" si="10"/>
        <v>0</v>
      </c>
      <c r="N57" s="188">
        <v>0</v>
      </c>
      <c r="O57" s="188">
        <f t="shared" si="11"/>
        <v>0</v>
      </c>
      <c r="P57" s="188">
        <v>0</v>
      </c>
      <c r="Q57" s="188">
        <f t="shared" si="12"/>
        <v>0</v>
      </c>
      <c r="R57" s="190"/>
      <c r="S57" s="190" t="s">
        <v>195</v>
      </c>
      <c r="T57" s="191" t="s">
        <v>196</v>
      </c>
      <c r="U57" s="160">
        <v>0</v>
      </c>
      <c r="V57" s="160">
        <f t="shared" si="13"/>
        <v>0</v>
      </c>
      <c r="W57" s="160"/>
      <c r="X57" s="160" t="s">
        <v>230</v>
      </c>
      <c r="Y57" s="160" t="s">
        <v>198</v>
      </c>
      <c r="Z57" s="149"/>
      <c r="AA57" s="149"/>
      <c r="AB57" s="149"/>
      <c r="AC57" s="149"/>
      <c r="AD57" s="149"/>
      <c r="AE57" s="149"/>
      <c r="AF57" s="149"/>
      <c r="AG57" s="149" t="s">
        <v>231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x14ac:dyDescent="0.2">
      <c r="A58" s="163" t="s">
        <v>190</v>
      </c>
      <c r="B58" s="164" t="s">
        <v>144</v>
      </c>
      <c r="C58" s="178" t="s">
        <v>145</v>
      </c>
      <c r="D58" s="165"/>
      <c r="E58" s="166"/>
      <c r="F58" s="167"/>
      <c r="G58" s="167">
        <f>SUMIF(AG59:AG106,"&lt;&gt;NOR",G59:G106)</f>
        <v>0</v>
      </c>
      <c r="H58" s="167"/>
      <c r="I58" s="167">
        <f>SUM(I59:I106)</f>
        <v>0</v>
      </c>
      <c r="J58" s="167"/>
      <c r="K58" s="167">
        <f>SUM(K59:K106)</f>
        <v>0</v>
      </c>
      <c r="L58" s="167"/>
      <c r="M58" s="167">
        <f>SUM(M59:M106)</f>
        <v>0</v>
      </c>
      <c r="N58" s="166"/>
      <c r="O58" s="166">
        <f>SUM(O59:O106)</f>
        <v>0</v>
      </c>
      <c r="P58" s="166"/>
      <c r="Q58" s="166">
        <f>SUM(Q59:Q106)</f>
        <v>0</v>
      </c>
      <c r="R58" s="167"/>
      <c r="S58" s="167"/>
      <c r="T58" s="168"/>
      <c r="U58" s="162"/>
      <c r="V58" s="162">
        <f>SUM(V59:V106)</f>
        <v>0</v>
      </c>
      <c r="W58" s="162"/>
      <c r="X58" s="162"/>
      <c r="Y58" s="162"/>
      <c r="AG58" t="s">
        <v>191</v>
      </c>
    </row>
    <row r="59" spans="1:60" outlineLevel="1" x14ac:dyDescent="0.2">
      <c r="A59" s="185">
        <v>50</v>
      </c>
      <c r="B59" s="186" t="s">
        <v>1158</v>
      </c>
      <c r="C59" s="193" t="s">
        <v>1159</v>
      </c>
      <c r="D59" s="187" t="s">
        <v>228</v>
      </c>
      <c r="E59" s="188">
        <v>4</v>
      </c>
      <c r="F59" s="189"/>
      <c r="G59" s="190">
        <f t="shared" ref="G59:G106" si="14">ROUND(E59*F59,2)</f>
        <v>0</v>
      </c>
      <c r="H59" s="189"/>
      <c r="I59" s="190">
        <f t="shared" ref="I59:I106" si="15">ROUND(E59*H59,2)</f>
        <v>0</v>
      </c>
      <c r="J59" s="189"/>
      <c r="K59" s="190">
        <f t="shared" ref="K59:K106" si="16">ROUND(E59*J59,2)</f>
        <v>0</v>
      </c>
      <c r="L59" s="190">
        <v>21</v>
      </c>
      <c r="M59" s="190">
        <f t="shared" ref="M59:M106" si="17">G59*(1+L59/100)</f>
        <v>0</v>
      </c>
      <c r="N59" s="188">
        <v>0</v>
      </c>
      <c r="O59" s="188">
        <f t="shared" ref="O59:O106" si="18">ROUND(E59*N59,2)</f>
        <v>0</v>
      </c>
      <c r="P59" s="188">
        <v>0</v>
      </c>
      <c r="Q59" s="188">
        <f t="shared" ref="Q59:Q106" si="19">ROUND(E59*P59,2)</f>
        <v>0</v>
      </c>
      <c r="R59" s="190"/>
      <c r="S59" s="190" t="s">
        <v>195</v>
      </c>
      <c r="T59" s="191" t="s">
        <v>196</v>
      </c>
      <c r="U59" s="160">
        <v>0</v>
      </c>
      <c r="V59" s="160">
        <f t="shared" ref="V59:V106" si="20">ROUND(E59*U59,2)</f>
        <v>0</v>
      </c>
      <c r="W59" s="160"/>
      <c r="X59" s="160" t="s">
        <v>408</v>
      </c>
      <c r="Y59" s="160" t="s">
        <v>198</v>
      </c>
      <c r="Z59" s="149"/>
      <c r="AA59" s="149"/>
      <c r="AB59" s="149"/>
      <c r="AC59" s="149"/>
      <c r="AD59" s="149"/>
      <c r="AE59" s="149"/>
      <c r="AF59" s="149"/>
      <c r="AG59" s="149" t="s">
        <v>409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5">
        <v>51</v>
      </c>
      <c r="B60" s="186" t="s">
        <v>1160</v>
      </c>
      <c r="C60" s="193" t="s">
        <v>1161</v>
      </c>
      <c r="D60" s="187" t="s">
        <v>228</v>
      </c>
      <c r="E60" s="188">
        <v>15</v>
      </c>
      <c r="F60" s="189"/>
      <c r="G60" s="190">
        <f t="shared" si="14"/>
        <v>0</v>
      </c>
      <c r="H60" s="189"/>
      <c r="I60" s="190">
        <f t="shared" si="15"/>
        <v>0</v>
      </c>
      <c r="J60" s="189"/>
      <c r="K60" s="190">
        <f t="shared" si="16"/>
        <v>0</v>
      </c>
      <c r="L60" s="190">
        <v>21</v>
      </c>
      <c r="M60" s="190">
        <f t="shared" si="17"/>
        <v>0</v>
      </c>
      <c r="N60" s="188">
        <v>0</v>
      </c>
      <c r="O60" s="188">
        <f t="shared" si="18"/>
        <v>0</v>
      </c>
      <c r="P60" s="188">
        <v>0</v>
      </c>
      <c r="Q60" s="188">
        <f t="shared" si="19"/>
        <v>0</v>
      </c>
      <c r="R60" s="190"/>
      <c r="S60" s="190" t="s">
        <v>195</v>
      </c>
      <c r="T60" s="191" t="s">
        <v>196</v>
      </c>
      <c r="U60" s="160">
        <v>0</v>
      </c>
      <c r="V60" s="160">
        <f t="shared" si="20"/>
        <v>0</v>
      </c>
      <c r="W60" s="160"/>
      <c r="X60" s="160" t="s">
        <v>408</v>
      </c>
      <c r="Y60" s="160" t="s">
        <v>198</v>
      </c>
      <c r="Z60" s="149"/>
      <c r="AA60" s="149"/>
      <c r="AB60" s="149"/>
      <c r="AC60" s="149"/>
      <c r="AD60" s="149"/>
      <c r="AE60" s="149"/>
      <c r="AF60" s="149"/>
      <c r="AG60" s="149" t="s">
        <v>409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5">
        <v>52</v>
      </c>
      <c r="B61" s="186" t="s">
        <v>1166</v>
      </c>
      <c r="C61" s="193" t="s">
        <v>1167</v>
      </c>
      <c r="D61" s="187" t="s">
        <v>982</v>
      </c>
      <c r="E61" s="188">
        <v>12</v>
      </c>
      <c r="F61" s="189"/>
      <c r="G61" s="190">
        <f t="shared" si="14"/>
        <v>0</v>
      </c>
      <c r="H61" s="189"/>
      <c r="I61" s="190">
        <f t="shared" si="15"/>
        <v>0</v>
      </c>
      <c r="J61" s="189"/>
      <c r="K61" s="190">
        <f t="shared" si="16"/>
        <v>0</v>
      </c>
      <c r="L61" s="190">
        <v>21</v>
      </c>
      <c r="M61" s="190">
        <f t="shared" si="17"/>
        <v>0</v>
      </c>
      <c r="N61" s="188">
        <v>0</v>
      </c>
      <c r="O61" s="188">
        <f t="shared" si="18"/>
        <v>0</v>
      </c>
      <c r="P61" s="188">
        <v>0</v>
      </c>
      <c r="Q61" s="188">
        <f t="shared" si="19"/>
        <v>0</v>
      </c>
      <c r="R61" s="190"/>
      <c r="S61" s="190" t="s">
        <v>195</v>
      </c>
      <c r="T61" s="191" t="s">
        <v>196</v>
      </c>
      <c r="U61" s="160">
        <v>0</v>
      </c>
      <c r="V61" s="160">
        <f t="shared" si="20"/>
        <v>0</v>
      </c>
      <c r="W61" s="160"/>
      <c r="X61" s="160" t="s">
        <v>408</v>
      </c>
      <c r="Y61" s="160" t="s">
        <v>198</v>
      </c>
      <c r="Z61" s="149"/>
      <c r="AA61" s="149"/>
      <c r="AB61" s="149"/>
      <c r="AC61" s="149"/>
      <c r="AD61" s="149"/>
      <c r="AE61" s="149"/>
      <c r="AF61" s="149"/>
      <c r="AG61" s="149" t="s">
        <v>409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85">
        <v>53</v>
      </c>
      <c r="B62" s="186" t="s">
        <v>1168</v>
      </c>
      <c r="C62" s="193" t="s">
        <v>1169</v>
      </c>
      <c r="D62" s="187" t="s">
        <v>982</v>
      </c>
      <c r="E62" s="188">
        <v>2</v>
      </c>
      <c r="F62" s="189"/>
      <c r="G62" s="190">
        <f t="shared" si="14"/>
        <v>0</v>
      </c>
      <c r="H62" s="189"/>
      <c r="I62" s="190">
        <f t="shared" si="15"/>
        <v>0</v>
      </c>
      <c r="J62" s="189"/>
      <c r="K62" s="190">
        <f t="shared" si="16"/>
        <v>0</v>
      </c>
      <c r="L62" s="190">
        <v>21</v>
      </c>
      <c r="M62" s="190">
        <f t="shared" si="17"/>
        <v>0</v>
      </c>
      <c r="N62" s="188">
        <v>0</v>
      </c>
      <c r="O62" s="188">
        <f t="shared" si="18"/>
        <v>0</v>
      </c>
      <c r="P62" s="188">
        <v>0</v>
      </c>
      <c r="Q62" s="188">
        <f t="shared" si="19"/>
        <v>0</v>
      </c>
      <c r="R62" s="190"/>
      <c r="S62" s="190" t="s">
        <v>195</v>
      </c>
      <c r="T62" s="191" t="s">
        <v>196</v>
      </c>
      <c r="U62" s="160">
        <v>0</v>
      </c>
      <c r="V62" s="160">
        <f t="shared" si="20"/>
        <v>0</v>
      </c>
      <c r="W62" s="160"/>
      <c r="X62" s="160" t="s">
        <v>408</v>
      </c>
      <c r="Y62" s="160" t="s">
        <v>198</v>
      </c>
      <c r="Z62" s="149"/>
      <c r="AA62" s="149"/>
      <c r="AB62" s="149"/>
      <c r="AC62" s="149"/>
      <c r="AD62" s="149"/>
      <c r="AE62" s="149"/>
      <c r="AF62" s="149"/>
      <c r="AG62" s="149" t="s">
        <v>409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5">
        <v>54</v>
      </c>
      <c r="B63" s="186" t="s">
        <v>1170</v>
      </c>
      <c r="C63" s="193" t="s">
        <v>1171</v>
      </c>
      <c r="D63" s="187" t="s">
        <v>982</v>
      </c>
      <c r="E63" s="188">
        <v>1</v>
      </c>
      <c r="F63" s="189"/>
      <c r="G63" s="190">
        <f t="shared" si="14"/>
        <v>0</v>
      </c>
      <c r="H63" s="189"/>
      <c r="I63" s="190">
        <f t="shared" si="15"/>
        <v>0</v>
      </c>
      <c r="J63" s="189"/>
      <c r="K63" s="190">
        <f t="shared" si="16"/>
        <v>0</v>
      </c>
      <c r="L63" s="190">
        <v>21</v>
      </c>
      <c r="M63" s="190">
        <f t="shared" si="17"/>
        <v>0</v>
      </c>
      <c r="N63" s="188">
        <v>0</v>
      </c>
      <c r="O63" s="188">
        <f t="shared" si="18"/>
        <v>0</v>
      </c>
      <c r="P63" s="188">
        <v>0</v>
      </c>
      <c r="Q63" s="188">
        <f t="shared" si="19"/>
        <v>0</v>
      </c>
      <c r="R63" s="190"/>
      <c r="S63" s="190" t="s">
        <v>195</v>
      </c>
      <c r="T63" s="191" t="s">
        <v>196</v>
      </c>
      <c r="U63" s="160">
        <v>0</v>
      </c>
      <c r="V63" s="160">
        <f t="shared" si="20"/>
        <v>0</v>
      </c>
      <c r="W63" s="160"/>
      <c r="X63" s="160" t="s">
        <v>408</v>
      </c>
      <c r="Y63" s="160" t="s">
        <v>198</v>
      </c>
      <c r="Z63" s="149"/>
      <c r="AA63" s="149"/>
      <c r="AB63" s="149"/>
      <c r="AC63" s="149"/>
      <c r="AD63" s="149"/>
      <c r="AE63" s="149"/>
      <c r="AF63" s="149"/>
      <c r="AG63" s="149" t="s">
        <v>409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33.75" outlineLevel="1" x14ac:dyDescent="0.2">
      <c r="A64" s="185">
        <v>55</v>
      </c>
      <c r="B64" s="186" t="s">
        <v>1176</v>
      </c>
      <c r="C64" s="193" t="s">
        <v>1246</v>
      </c>
      <c r="D64" s="187" t="s">
        <v>982</v>
      </c>
      <c r="E64" s="188">
        <v>16</v>
      </c>
      <c r="F64" s="189"/>
      <c r="G64" s="190">
        <f t="shared" si="14"/>
        <v>0</v>
      </c>
      <c r="H64" s="189"/>
      <c r="I64" s="190">
        <f t="shared" si="15"/>
        <v>0</v>
      </c>
      <c r="J64" s="189"/>
      <c r="K64" s="190">
        <f t="shared" si="16"/>
        <v>0</v>
      </c>
      <c r="L64" s="190">
        <v>21</v>
      </c>
      <c r="M64" s="190">
        <f t="shared" si="17"/>
        <v>0</v>
      </c>
      <c r="N64" s="188">
        <v>0</v>
      </c>
      <c r="O64" s="188">
        <f t="shared" si="18"/>
        <v>0</v>
      </c>
      <c r="P64" s="188">
        <v>0</v>
      </c>
      <c r="Q64" s="188">
        <f t="shared" si="19"/>
        <v>0</v>
      </c>
      <c r="R64" s="190"/>
      <c r="S64" s="190" t="s">
        <v>195</v>
      </c>
      <c r="T64" s="191" t="s">
        <v>196</v>
      </c>
      <c r="U64" s="160">
        <v>0</v>
      </c>
      <c r="V64" s="160">
        <f t="shared" si="20"/>
        <v>0</v>
      </c>
      <c r="W64" s="160"/>
      <c r="X64" s="160" t="s">
        <v>408</v>
      </c>
      <c r="Y64" s="160" t="s">
        <v>198</v>
      </c>
      <c r="Z64" s="149"/>
      <c r="AA64" s="149"/>
      <c r="AB64" s="149"/>
      <c r="AC64" s="149"/>
      <c r="AD64" s="149"/>
      <c r="AE64" s="149"/>
      <c r="AF64" s="149"/>
      <c r="AG64" s="149" t="s">
        <v>409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85">
        <v>56</v>
      </c>
      <c r="B65" s="186" t="s">
        <v>993</v>
      </c>
      <c r="C65" s="193" t="s">
        <v>1385</v>
      </c>
      <c r="D65" s="187" t="s">
        <v>982</v>
      </c>
      <c r="E65" s="188">
        <v>2</v>
      </c>
      <c r="F65" s="189"/>
      <c r="G65" s="190">
        <f t="shared" si="14"/>
        <v>0</v>
      </c>
      <c r="H65" s="189"/>
      <c r="I65" s="190">
        <f t="shared" si="15"/>
        <v>0</v>
      </c>
      <c r="J65" s="189"/>
      <c r="K65" s="190">
        <f t="shared" si="16"/>
        <v>0</v>
      </c>
      <c r="L65" s="190">
        <v>21</v>
      </c>
      <c r="M65" s="190">
        <f t="shared" si="17"/>
        <v>0</v>
      </c>
      <c r="N65" s="188">
        <v>0</v>
      </c>
      <c r="O65" s="188">
        <f t="shared" si="18"/>
        <v>0</v>
      </c>
      <c r="P65" s="188">
        <v>0</v>
      </c>
      <c r="Q65" s="188">
        <f t="shared" si="19"/>
        <v>0</v>
      </c>
      <c r="R65" s="190"/>
      <c r="S65" s="190" t="s">
        <v>195</v>
      </c>
      <c r="T65" s="191" t="s">
        <v>196</v>
      </c>
      <c r="U65" s="160">
        <v>0</v>
      </c>
      <c r="V65" s="160">
        <f t="shared" si="20"/>
        <v>0</v>
      </c>
      <c r="W65" s="160"/>
      <c r="X65" s="160" t="s">
        <v>408</v>
      </c>
      <c r="Y65" s="160" t="s">
        <v>198</v>
      </c>
      <c r="Z65" s="149"/>
      <c r="AA65" s="149"/>
      <c r="AB65" s="149"/>
      <c r="AC65" s="149"/>
      <c r="AD65" s="149"/>
      <c r="AE65" s="149"/>
      <c r="AF65" s="149"/>
      <c r="AG65" s="149" t="s">
        <v>409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33.75" outlineLevel="1" x14ac:dyDescent="0.2">
      <c r="A66" s="185">
        <v>57</v>
      </c>
      <c r="B66" s="186" t="s">
        <v>1179</v>
      </c>
      <c r="C66" s="193" t="s">
        <v>1177</v>
      </c>
      <c r="D66" s="187" t="s">
        <v>982</v>
      </c>
      <c r="E66" s="188">
        <v>5</v>
      </c>
      <c r="F66" s="189"/>
      <c r="G66" s="190">
        <f t="shared" si="14"/>
        <v>0</v>
      </c>
      <c r="H66" s="189"/>
      <c r="I66" s="190">
        <f t="shared" si="15"/>
        <v>0</v>
      </c>
      <c r="J66" s="189"/>
      <c r="K66" s="190">
        <f t="shared" si="16"/>
        <v>0</v>
      </c>
      <c r="L66" s="190">
        <v>21</v>
      </c>
      <c r="M66" s="190">
        <f t="shared" si="17"/>
        <v>0</v>
      </c>
      <c r="N66" s="188">
        <v>0</v>
      </c>
      <c r="O66" s="188">
        <f t="shared" si="18"/>
        <v>0</v>
      </c>
      <c r="P66" s="188">
        <v>0</v>
      </c>
      <c r="Q66" s="188">
        <f t="shared" si="19"/>
        <v>0</v>
      </c>
      <c r="R66" s="190"/>
      <c r="S66" s="190" t="s">
        <v>195</v>
      </c>
      <c r="T66" s="191" t="s">
        <v>196</v>
      </c>
      <c r="U66" s="160">
        <v>0</v>
      </c>
      <c r="V66" s="160">
        <f t="shared" si="20"/>
        <v>0</v>
      </c>
      <c r="W66" s="160"/>
      <c r="X66" s="160" t="s">
        <v>408</v>
      </c>
      <c r="Y66" s="160" t="s">
        <v>198</v>
      </c>
      <c r="Z66" s="149"/>
      <c r="AA66" s="149"/>
      <c r="AB66" s="149"/>
      <c r="AC66" s="149"/>
      <c r="AD66" s="149"/>
      <c r="AE66" s="149"/>
      <c r="AF66" s="149"/>
      <c r="AG66" s="149" t="s">
        <v>409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85">
        <v>58</v>
      </c>
      <c r="B67" s="186" t="s">
        <v>1183</v>
      </c>
      <c r="C67" s="193" t="s">
        <v>1184</v>
      </c>
      <c r="D67" s="187" t="s">
        <v>228</v>
      </c>
      <c r="E67" s="188">
        <v>19</v>
      </c>
      <c r="F67" s="189"/>
      <c r="G67" s="190">
        <f t="shared" si="14"/>
        <v>0</v>
      </c>
      <c r="H67" s="189"/>
      <c r="I67" s="190">
        <f t="shared" si="15"/>
        <v>0</v>
      </c>
      <c r="J67" s="189"/>
      <c r="K67" s="190">
        <f t="shared" si="16"/>
        <v>0</v>
      </c>
      <c r="L67" s="190">
        <v>21</v>
      </c>
      <c r="M67" s="190">
        <f t="shared" si="17"/>
        <v>0</v>
      </c>
      <c r="N67" s="188">
        <v>0</v>
      </c>
      <c r="O67" s="188">
        <f t="shared" si="18"/>
        <v>0</v>
      </c>
      <c r="P67" s="188">
        <v>0</v>
      </c>
      <c r="Q67" s="188">
        <f t="shared" si="19"/>
        <v>0</v>
      </c>
      <c r="R67" s="190"/>
      <c r="S67" s="190" t="s">
        <v>195</v>
      </c>
      <c r="T67" s="191" t="s">
        <v>196</v>
      </c>
      <c r="U67" s="160">
        <v>0</v>
      </c>
      <c r="V67" s="160">
        <f t="shared" si="20"/>
        <v>0</v>
      </c>
      <c r="W67" s="160"/>
      <c r="X67" s="160" t="s">
        <v>408</v>
      </c>
      <c r="Y67" s="160" t="s">
        <v>198</v>
      </c>
      <c r="Z67" s="149"/>
      <c r="AA67" s="149"/>
      <c r="AB67" s="149"/>
      <c r="AC67" s="149"/>
      <c r="AD67" s="149"/>
      <c r="AE67" s="149"/>
      <c r="AF67" s="149"/>
      <c r="AG67" s="149" t="s">
        <v>409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85">
        <v>59</v>
      </c>
      <c r="B68" s="186" t="s">
        <v>1185</v>
      </c>
      <c r="C68" s="193" t="s">
        <v>1386</v>
      </c>
      <c r="D68" s="187" t="s">
        <v>228</v>
      </c>
      <c r="E68" s="188">
        <v>112</v>
      </c>
      <c r="F68" s="189"/>
      <c r="G68" s="190">
        <f t="shared" si="14"/>
        <v>0</v>
      </c>
      <c r="H68" s="189"/>
      <c r="I68" s="190">
        <f t="shared" si="15"/>
        <v>0</v>
      </c>
      <c r="J68" s="189"/>
      <c r="K68" s="190">
        <f t="shared" si="16"/>
        <v>0</v>
      </c>
      <c r="L68" s="190">
        <v>21</v>
      </c>
      <c r="M68" s="190">
        <f t="shared" si="17"/>
        <v>0</v>
      </c>
      <c r="N68" s="188">
        <v>0</v>
      </c>
      <c r="O68" s="188">
        <f t="shared" si="18"/>
        <v>0</v>
      </c>
      <c r="P68" s="188">
        <v>0</v>
      </c>
      <c r="Q68" s="188">
        <f t="shared" si="19"/>
        <v>0</v>
      </c>
      <c r="R68" s="190"/>
      <c r="S68" s="190" t="s">
        <v>195</v>
      </c>
      <c r="T68" s="191" t="s">
        <v>196</v>
      </c>
      <c r="U68" s="160">
        <v>0</v>
      </c>
      <c r="V68" s="160">
        <f t="shared" si="20"/>
        <v>0</v>
      </c>
      <c r="W68" s="160"/>
      <c r="X68" s="160" t="s">
        <v>408</v>
      </c>
      <c r="Y68" s="160" t="s">
        <v>198</v>
      </c>
      <c r="Z68" s="149"/>
      <c r="AA68" s="149"/>
      <c r="AB68" s="149"/>
      <c r="AC68" s="149"/>
      <c r="AD68" s="149"/>
      <c r="AE68" s="149"/>
      <c r="AF68" s="149"/>
      <c r="AG68" s="149" t="s">
        <v>409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85">
        <v>60</v>
      </c>
      <c r="B69" s="186" t="s">
        <v>1189</v>
      </c>
      <c r="C69" s="193" t="s">
        <v>1387</v>
      </c>
      <c r="D69" s="187" t="s">
        <v>228</v>
      </c>
      <c r="E69" s="188">
        <v>10</v>
      </c>
      <c r="F69" s="189"/>
      <c r="G69" s="190">
        <f t="shared" si="14"/>
        <v>0</v>
      </c>
      <c r="H69" s="189"/>
      <c r="I69" s="190">
        <f t="shared" si="15"/>
        <v>0</v>
      </c>
      <c r="J69" s="189"/>
      <c r="K69" s="190">
        <f t="shared" si="16"/>
        <v>0</v>
      </c>
      <c r="L69" s="190">
        <v>21</v>
      </c>
      <c r="M69" s="190">
        <f t="shared" si="17"/>
        <v>0</v>
      </c>
      <c r="N69" s="188">
        <v>0</v>
      </c>
      <c r="O69" s="188">
        <f t="shared" si="18"/>
        <v>0</v>
      </c>
      <c r="P69" s="188">
        <v>0</v>
      </c>
      <c r="Q69" s="188">
        <f t="shared" si="19"/>
        <v>0</v>
      </c>
      <c r="R69" s="190"/>
      <c r="S69" s="190" t="s">
        <v>195</v>
      </c>
      <c r="T69" s="191" t="s">
        <v>196</v>
      </c>
      <c r="U69" s="160">
        <v>0</v>
      </c>
      <c r="V69" s="160">
        <f t="shared" si="20"/>
        <v>0</v>
      </c>
      <c r="W69" s="160"/>
      <c r="X69" s="160" t="s">
        <v>408</v>
      </c>
      <c r="Y69" s="160" t="s">
        <v>198</v>
      </c>
      <c r="Z69" s="149"/>
      <c r="AA69" s="149"/>
      <c r="AB69" s="149"/>
      <c r="AC69" s="149"/>
      <c r="AD69" s="149"/>
      <c r="AE69" s="149"/>
      <c r="AF69" s="149"/>
      <c r="AG69" s="149" t="s">
        <v>409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85">
        <v>61</v>
      </c>
      <c r="B70" s="186" t="s">
        <v>1193</v>
      </c>
      <c r="C70" s="193" t="s">
        <v>1194</v>
      </c>
      <c r="D70" s="187" t="s">
        <v>1195</v>
      </c>
      <c r="E70" s="188">
        <v>25</v>
      </c>
      <c r="F70" s="189"/>
      <c r="G70" s="190">
        <f t="shared" si="14"/>
        <v>0</v>
      </c>
      <c r="H70" s="189"/>
      <c r="I70" s="190">
        <f t="shared" si="15"/>
        <v>0</v>
      </c>
      <c r="J70" s="189"/>
      <c r="K70" s="190">
        <f t="shared" si="16"/>
        <v>0</v>
      </c>
      <c r="L70" s="190">
        <v>21</v>
      </c>
      <c r="M70" s="190">
        <f t="shared" si="17"/>
        <v>0</v>
      </c>
      <c r="N70" s="188">
        <v>0</v>
      </c>
      <c r="O70" s="188">
        <f t="shared" si="18"/>
        <v>0</v>
      </c>
      <c r="P70" s="188">
        <v>0</v>
      </c>
      <c r="Q70" s="188">
        <f t="shared" si="19"/>
        <v>0</v>
      </c>
      <c r="R70" s="190"/>
      <c r="S70" s="190" t="s">
        <v>195</v>
      </c>
      <c r="T70" s="191" t="s">
        <v>196</v>
      </c>
      <c r="U70" s="160">
        <v>0</v>
      </c>
      <c r="V70" s="160">
        <f t="shared" si="20"/>
        <v>0</v>
      </c>
      <c r="W70" s="160"/>
      <c r="X70" s="160" t="s">
        <v>408</v>
      </c>
      <c r="Y70" s="160" t="s">
        <v>198</v>
      </c>
      <c r="Z70" s="149"/>
      <c r="AA70" s="149"/>
      <c r="AB70" s="149"/>
      <c r="AC70" s="149"/>
      <c r="AD70" s="149"/>
      <c r="AE70" s="149"/>
      <c r="AF70" s="149"/>
      <c r="AG70" s="149" t="s">
        <v>409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5">
        <v>62</v>
      </c>
      <c r="B71" s="186" t="s">
        <v>1388</v>
      </c>
      <c r="C71" s="193" t="s">
        <v>1389</v>
      </c>
      <c r="D71" s="187" t="s">
        <v>236</v>
      </c>
      <c r="E71" s="188">
        <v>0.2</v>
      </c>
      <c r="F71" s="189"/>
      <c r="G71" s="190">
        <f t="shared" si="14"/>
        <v>0</v>
      </c>
      <c r="H71" s="189"/>
      <c r="I71" s="190">
        <f t="shared" si="15"/>
        <v>0</v>
      </c>
      <c r="J71" s="189"/>
      <c r="K71" s="190">
        <f t="shared" si="16"/>
        <v>0</v>
      </c>
      <c r="L71" s="190">
        <v>21</v>
      </c>
      <c r="M71" s="190">
        <f t="shared" si="17"/>
        <v>0</v>
      </c>
      <c r="N71" s="188">
        <v>0</v>
      </c>
      <c r="O71" s="188">
        <f t="shared" si="18"/>
        <v>0</v>
      </c>
      <c r="P71" s="188">
        <v>0</v>
      </c>
      <c r="Q71" s="188">
        <f t="shared" si="19"/>
        <v>0</v>
      </c>
      <c r="R71" s="190"/>
      <c r="S71" s="190" t="s">
        <v>195</v>
      </c>
      <c r="T71" s="191" t="s">
        <v>196</v>
      </c>
      <c r="U71" s="160">
        <v>0</v>
      </c>
      <c r="V71" s="160">
        <f t="shared" si="20"/>
        <v>0</v>
      </c>
      <c r="W71" s="160"/>
      <c r="X71" s="160" t="s">
        <v>408</v>
      </c>
      <c r="Y71" s="160" t="s">
        <v>198</v>
      </c>
      <c r="Z71" s="149"/>
      <c r="AA71" s="149"/>
      <c r="AB71" s="149"/>
      <c r="AC71" s="149"/>
      <c r="AD71" s="149"/>
      <c r="AE71" s="149"/>
      <c r="AF71" s="149"/>
      <c r="AG71" s="149" t="s">
        <v>409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33.75" outlineLevel="1" x14ac:dyDescent="0.2">
      <c r="A72" s="185">
        <v>63</v>
      </c>
      <c r="B72" s="186" t="s">
        <v>1196</v>
      </c>
      <c r="C72" s="193" t="s">
        <v>1390</v>
      </c>
      <c r="D72" s="187" t="s">
        <v>982</v>
      </c>
      <c r="E72" s="188">
        <v>1</v>
      </c>
      <c r="F72" s="189"/>
      <c r="G72" s="190">
        <f t="shared" si="14"/>
        <v>0</v>
      </c>
      <c r="H72" s="189"/>
      <c r="I72" s="190">
        <f t="shared" si="15"/>
        <v>0</v>
      </c>
      <c r="J72" s="189"/>
      <c r="K72" s="190">
        <f t="shared" si="16"/>
        <v>0</v>
      </c>
      <c r="L72" s="190">
        <v>21</v>
      </c>
      <c r="M72" s="190">
        <f t="shared" si="17"/>
        <v>0</v>
      </c>
      <c r="N72" s="188">
        <v>0</v>
      </c>
      <c r="O72" s="188">
        <f t="shared" si="18"/>
        <v>0</v>
      </c>
      <c r="P72" s="188">
        <v>0</v>
      </c>
      <c r="Q72" s="188">
        <f t="shared" si="19"/>
        <v>0</v>
      </c>
      <c r="R72" s="190"/>
      <c r="S72" s="190" t="s">
        <v>195</v>
      </c>
      <c r="T72" s="191" t="s">
        <v>196</v>
      </c>
      <c r="U72" s="160">
        <v>0</v>
      </c>
      <c r="V72" s="160">
        <f t="shared" si="20"/>
        <v>0</v>
      </c>
      <c r="W72" s="160"/>
      <c r="X72" s="160" t="s">
        <v>408</v>
      </c>
      <c r="Y72" s="160" t="s">
        <v>198</v>
      </c>
      <c r="Z72" s="149"/>
      <c r="AA72" s="149"/>
      <c r="AB72" s="149"/>
      <c r="AC72" s="149"/>
      <c r="AD72" s="149"/>
      <c r="AE72" s="149"/>
      <c r="AF72" s="149"/>
      <c r="AG72" s="149" t="s">
        <v>409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85">
        <v>64</v>
      </c>
      <c r="B73" s="186" t="s">
        <v>1198</v>
      </c>
      <c r="C73" s="193" t="s">
        <v>1199</v>
      </c>
      <c r="D73" s="187" t="s">
        <v>982</v>
      </c>
      <c r="E73" s="188">
        <v>160</v>
      </c>
      <c r="F73" s="189"/>
      <c r="G73" s="190">
        <f t="shared" si="14"/>
        <v>0</v>
      </c>
      <c r="H73" s="189"/>
      <c r="I73" s="190">
        <f t="shared" si="15"/>
        <v>0</v>
      </c>
      <c r="J73" s="189"/>
      <c r="K73" s="190">
        <f t="shared" si="16"/>
        <v>0</v>
      </c>
      <c r="L73" s="190">
        <v>21</v>
      </c>
      <c r="M73" s="190">
        <f t="shared" si="17"/>
        <v>0</v>
      </c>
      <c r="N73" s="188">
        <v>0</v>
      </c>
      <c r="O73" s="188">
        <f t="shared" si="18"/>
        <v>0</v>
      </c>
      <c r="P73" s="188">
        <v>0</v>
      </c>
      <c r="Q73" s="188">
        <f t="shared" si="19"/>
        <v>0</v>
      </c>
      <c r="R73" s="190"/>
      <c r="S73" s="190" t="s">
        <v>195</v>
      </c>
      <c r="T73" s="191" t="s">
        <v>196</v>
      </c>
      <c r="U73" s="160">
        <v>0</v>
      </c>
      <c r="V73" s="160">
        <f t="shared" si="20"/>
        <v>0</v>
      </c>
      <c r="W73" s="160"/>
      <c r="X73" s="160" t="s">
        <v>408</v>
      </c>
      <c r="Y73" s="160" t="s">
        <v>198</v>
      </c>
      <c r="Z73" s="149"/>
      <c r="AA73" s="149"/>
      <c r="AB73" s="149"/>
      <c r="AC73" s="149"/>
      <c r="AD73" s="149"/>
      <c r="AE73" s="149"/>
      <c r="AF73" s="149"/>
      <c r="AG73" s="149" t="s">
        <v>409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85">
        <v>65</v>
      </c>
      <c r="B74" s="186" t="s">
        <v>1391</v>
      </c>
      <c r="C74" s="193" t="s">
        <v>1223</v>
      </c>
      <c r="D74" s="187" t="s">
        <v>228</v>
      </c>
      <c r="E74" s="188">
        <v>25</v>
      </c>
      <c r="F74" s="189"/>
      <c r="G74" s="190">
        <f t="shared" si="14"/>
        <v>0</v>
      </c>
      <c r="H74" s="189"/>
      <c r="I74" s="190">
        <f t="shared" si="15"/>
        <v>0</v>
      </c>
      <c r="J74" s="189"/>
      <c r="K74" s="190">
        <f t="shared" si="16"/>
        <v>0</v>
      </c>
      <c r="L74" s="190">
        <v>21</v>
      </c>
      <c r="M74" s="190">
        <f t="shared" si="17"/>
        <v>0</v>
      </c>
      <c r="N74" s="188">
        <v>0</v>
      </c>
      <c r="O74" s="188">
        <f t="shared" si="18"/>
        <v>0</v>
      </c>
      <c r="P74" s="188">
        <v>0</v>
      </c>
      <c r="Q74" s="188">
        <f t="shared" si="19"/>
        <v>0</v>
      </c>
      <c r="R74" s="190"/>
      <c r="S74" s="190" t="s">
        <v>195</v>
      </c>
      <c r="T74" s="191" t="s">
        <v>196</v>
      </c>
      <c r="U74" s="160">
        <v>0</v>
      </c>
      <c r="V74" s="160">
        <f t="shared" si="20"/>
        <v>0</v>
      </c>
      <c r="W74" s="160"/>
      <c r="X74" s="160" t="s">
        <v>408</v>
      </c>
      <c r="Y74" s="160" t="s">
        <v>198</v>
      </c>
      <c r="Z74" s="149"/>
      <c r="AA74" s="149"/>
      <c r="AB74" s="149"/>
      <c r="AC74" s="149"/>
      <c r="AD74" s="149"/>
      <c r="AE74" s="149"/>
      <c r="AF74" s="149"/>
      <c r="AG74" s="149" t="s">
        <v>409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85">
        <v>66</v>
      </c>
      <c r="B75" s="186" t="s">
        <v>1392</v>
      </c>
      <c r="C75" s="193" t="s">
        <v>1393</v>
      </c>
      <c r="D75" s="187" t="s">
        <v>982</v>
      </c>
      <c r="E75" s="188">
        <v>1</v>
      </c>
      <c r="F75" s="189"/>
      <c r="G75" s="190">
        <f t="shared" si="14"/>
        <v>0</v>
      </c>
      <c r="H75" s="189"/>
      <c r="I75" s="190">
        <f t="shared" si="15"/>
        <v>0</v>
      </c>
      <c r="J75" s="189"/>
      <c r="K75" s="190">
        <f t="shared" si="16"/>
        <v>0</v>
      </c>
      <c r="L75" s="190">
        <v>21</v>
      </c>
      <c r="M75" s="190">
        <f t="shared" si="17"/>
        <v>0</v>
      </c>
      <c r="N75" s="188">
        <v>0</v>
      </c>
      <c r="O75" s="188">
        <f t="shared" si="18"/>
        <v>0</v>
      </c>
      <c r="P75" s="188">
        <v>0</v>
      </c>
      <c r="Q75" s="188">
        <f t="shared" si="19"/>
        <v>0</v>
      </c>
      <c r="R75" s="190"/>
      <c r="S75" s="190" t="s">
        <v>195</v>
      </c>
      <c r="T75" s="191" t="s">
        <v>196</v>
      </c>
      <c r="U75" s="160">
        <v>0</v>
      </c>
      <c r="V75" s="160">
        <f t="shared" si="20"/>
        <v>0</v>
      </c>
      <c r="W75" s="160"/>
      <c r="X75" s="160" t="s">
        <v>408</v>
      </c>
      <c r="Y75" s="160" t="s">
        <v>198</v>
      </c>
      <c r="Z75" s="149"/>
      <c r="AA75" s="149"/>
      <c r="AB75" s="149"/>
      <c r="AC75" s="149"/>
      <c r="AD75" s="149"/>
      <c r="AE75" s="149"/>
      <c r="AF75" s="149"/>
      <c r="AG75" s="149" t="s">
        <v>409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5">
        <v>67</v>
      </c>
      <c r="B76" s="186" t="s">
        <v>1201</v>
      </c>
      <c r="C76" s="193" t="s">
        <v>1394</v>
      </c>
      <c r="D76" s="187" t="s">
        <v>982</v>
      </c>
      <c r="E76" s="188">
        <v>1</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195</v>
      </c>
      <c r="T76" s="191" t="s">
        <v>196</v>
      </c>
      <c r="U76" s="160">
        <v>0</v>
      </c>
      <c r="V76" s="160">
        <f t="shared" si="20"/>
        <v>0</v>
      </c>
      <c r="W76" s="160"/>
      <c r="X76" s="160" t="s">
        <v>408</v>
      </c>
      <c r="Y76" s="160" t="s">
        <v>198</v>
      </c>
      <c r="Z76" s="149"/>
      <c r="AA76" s="149"/>
      <c r="AB76" s="149"/>
      <c r="AC76" s="149"/>
      <c r="AD76" s="149"/>
      <c r="AE76" s="149"/>
      <c r="AF76" s="149"/>
      <c r="AG76" s="149" t="s">
        <v>409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33.75" outlineLevel="1" x14ac:dyDescent="0.2">
      <c r="A77" s="185">
        <v>68</v>
      </c>
      <c r="B77" s="186" t="s">
        <v>1208</v>
      </c>
      <c r="C77" s="193" t="s">
        <v>1219</v>
      </c>
      <c r="D77" s="187" t="s">
        <v>982</v>
      </c>
      <c r="E77" s="188">
        <v>4</v>
      </c>
      <c r="F77" s="189"/>
      <c r="G77" s="190">
        <f t="shared" si="14"/>
        <v>0</v>
      </c>
      <c r="H77" s="189"/>
      <c r="I77" s="190">
        <f t="shared" si="15"/>
        <v>0</v>
      </c>
      <c r="J77" s="189"/>
      <c r="K77" s="190">
        <f t="shared" si="16"/>
        <v>0</v>
      </c>
      <c r="L77" s="190">
        <v>21</v>
      </c>
      <c r="M77" s="190">
        <f t="shared" si="17"/>
        <v>0</v>
      </c>
      <c r="N77" s="188">
        <v>0</v>
      </c>
      <c r="O77" s="188">
        <f t="shared" si="18"/>
        <v>0</v>
      </c>
      <c r="P77" s="188">
        <v>0</v>
      </c>
      <c r="Q77" s="188">
        <f t="shared" si="19"/>
        <v>0</v>
      </c>
      <c r="R77" s="190"/>
      <c r="S77" s="190" t="s">
        <v>195</v>
      </c>
      <c r="T77" s="191" t="s">
        <v>196</v>
      </c>
      <c r="U77" s="160">
        <v>0</v>
      </c>
      <c r="V77" s="160">
        <f t="shared" si="20"/>
        <v>0</v>
      </c>
      <c r="W77" s="160"/>
      <c r="X77" s="160" t="s">
        <v>408</v>
      </c>
      <c r="Y77" s="160" t="s">
        <v>198</v>
      </c>
      <c r="Z77" s="149"/>
      <c r="AA77" s="149"/>
      <c r="AB77" s="149"/>
      <c r="AC77" s="149"/>
      <c r="AD77" s="149"/>
      <c r="AE77" s="149"/>
      <c r="AF77" s="149"/>
      <c r="AG77" s="149" t="s">
        <v>409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85">
        <v>69</v>
      </c>
      <c r="B78" s="186" t="s">
        <v>1210</v>
      </c>
      <c r="C78" s="193" t="s">
        <v>1136</v>
      </c>
      <c r="D78" s="187" t="s">
        <v>982</v>
      </c>
      <c r="E78" s="188">
        <v>2</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195</v>
      </c>
      <c r="T78" s="191" t="s">
        <v>196</v>
      </c>
      <c r="U78" s="160">
        <v>0</v>
      </c>
      <c r="V78" s="160">
        <f t="shared" si="20"/>
        <v>0</v>
      </c>
      <c r="W78" s="160"/>
      <c r="X78" s="160" t="s">
        <v>408</v>
      </c>
      <c r="Y78" s="160" t="s">
        <v>198</v>
      </c>
      <c r="Z78" s="149"/>
      <c r="AA78" s="149"/>
      <c r="AB78" s="149"/>
      <c r="AC78" s="149"/>
      <c r="AD78" s="149"/>
      <c r="AE78" s="149"/>
      <c r="AF78" s="149"/>
      <c r="AG78" s="149" t="s">
        <v>409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5">
        <v>70</v>
      </c>
      <c r="B79" s="186" t="s">
        <v>1212</v>
      </c>
      <c r="C79" s="193" t="s">
        <v>1395</v>
      </c>
      <c r="D79" s="187" t="s">
        <v>982</v>
      </c>
      <c r="E79" s="188">
        <v>1</v>
      </c>
      <c r="F79" s="189"/>
      <c r="G79" s="190">
        <f t="shared" si="14"/>
        <v>0</v>
      </c>
      <c r="H79" s="189"/>
      <c r="I79" s="190">
        <f t="shared" si="15"/>
        <v>0</v>
      </c>
      <c r="J79" s="189"/>
      <c r="K79" s="190">
        <f t="shared" si="16"/>
        <v>0</v>
      </c>
      <c r="L79" s="190">
        <v>21</v>
      </c>
      <c r="M79" s="190">
        <f t="shared" si="17"/>
        <v>0</v>
      </c>
      <c r="N79" s="188">
        <v>0</v>
      </c>
      <c r="O79" s="188">
        <f t="shared" si="18"/>
        <v>0</v>
      </c>
      <c r="P79" s="188">
        <v>0</v>
      </c>
      <c r="Q79" s="188">
        <f t="shared" si="19"/>
        <v>0</v>
      </c>
      <c r="R79" s="190"/>
      <c r="S79" s="190" t="s">
        <v>195</v>
      </c>
      <c r="T79" s="191" t="s">
        <v>196</v>
      </c>
      <c r="U79" s="160">
        <v>0</v>
      </c>
      <c r="V79" s="160">
        <f t="shared" si="20"/>
        <v>0</v>
      </c>
      <c r="W79" s="160"/>
      <c r="X79" s="160" t="s">
        <v>408</v>
      </c>
      <c r="Y79" s="160" t="s">
        <v>198</v>
      </c>
      <c r="Z79" s="149"/>
      <c r="AA79" s="149"/>
      <c r="AB79" s="149"/>
      <c r="AC79" s="149"/>
      <c r="AD79" s="149"/>
      <c r="AE79" s="149"/>
      <c r="AF79" s="149"/>
      <c r="AG79" s="149" t="s">
        <v>409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5">
        <v>71</v>
      </c>
      <c r="B80" s="186" t="s">
        <v>1396</v>
      </c>
      <c r="C80" s="193" t="s">
        <v>1397</v>
      </c>
      <c r="D80" s="187" t="s">
        <v>982</v>
      </c>
      <c r="E80" s="188">
        <v>3</v>
      </c>
      <c r="F80" s="189"/>
      <c r="G80" s="190">
        <f t="shared" si="14"/>
        <v>0</v>
      </c>
      <c r="H80" s="189"/>
      <c r="I80" s="190">
        <f t="shared" si="15"/>
        <v>0</v>
      </c>
      <c r="J80" s="189"/>
      <c r="K80" s="190">
        <f t="shared" si="16"/>
        <v>0</v>
      </c>
      <c r="L80" s="190">
        <v>21</v>
      </c>
      <c r="M80" s="190">
        <f t="shared" si="17"/>
        <v>0</v>
      </c>
      <c r="N80" s="188">
        <v>0</v>
      </c>
      <c r="O80" s="188">
        <f t="shared" si="18"/>
        <v>0</v>
      </c>
      <c r="P80" s="188">
        <v>0</v>
      </c>
      <c r="Q80" s="188">
        <f t="shared" si="19"/>
        <v>0</v>
      </c>
      <c r="R80" s="190"/>
      <c r="S80" s="190" t="s">
        <v>195</v>
      </c>
      <c r="T80" s="191" t="s">
        <v>196</v>
      </c>
      <c r="U80" s="160">
        <v>0</v>
      </c>
      <c r="V80" s="160">
        <f t="shared" si="20"/>
        <v>0</v>
      </c>
      <c r="W80" s="160"/>
      <c r="X80" s="160" t="s">
        <v>408</v>
      </c>
      <c r="Y80" s="160" t="s">
        <v>198</v>
      </c>
      <c r="Z80" s="149"/>
      <c r="AA80" s="149"/>
      <c r="AB80" s="149"/>
      <c r="AC80" s="149"/>
      <c r="AD80" s="149"/>
      <c r="AE80" s="149"/>
      <c r="AF80" s="149"/>
      <c r="AG80" s="149" t="s">
        <v>409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5">
        <v>72</v>
      </c>
      <c r="B81" s="186" t="s">
        <v>1398</v>
      </c>
      <c r="C81" s="193" t="s">
        <v>1399</v>
      </c>
      <c r="D81" s="187" t="s">
        <v>982</v>
      </c>
      <c r="E81" s="188">
        <v>44</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195</v>
      </c>
      <c r="T81" s="191" t="s">
        <v>196</v>
      </c>
      <c r="U81" s="160">
        <v>0</v>
      </c>
      <c r="V81" s="160">
        <f t="shared" si="20"/>
        <v>0</v>
      </c>
      <c r="W81" s="160"/>
      <c r="X81" s="160" t="s">
        <v>408</v>
      </c>
      <c r="Y81" s="160" t="s">
        <v>198</v>
      </c>
      <c r="Z81" s="149"/>
      <c r="AA81" s="149"/>
      <c r="AB81" s="149"/>
      <c r="AC81" s="149"/>
      <c r="AD81" s="149"/>
      <c r="AE81" s="149"/>
      <c r="AF81" s="149"/>
      <c r="AG81" s="149" t="s">
        <v>409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85">
        <v>73</v>
      </c>
      <c r="B82" s="186" t="s">
        <v>1220</v>
      </c>
      <c r="C82" s="193" t="s">
        <v>1400</v>
      </c>
      <c r="D82" s="187" t="s">
        <v>982</v>
      </c>
      <c r="E82" s="188">
        <v>5</v>
      </c>
      <c r="F82" s="189"/>
      <c r="G82" s="190">
        <f t="shared" si="14"/>
        <v>0</v>
      </c>
      <c r="H82" s="189"/>
      <c r="I82" s="190">
        <f t="shared" si="15"/>
        <v>0</v>
      </c>
      <c r="J82" s="189"/>
      <c r="K82" s="190">
        <f t="shared" si="16"/>
        <v>0</v>
      </c>
      <c r="L82" s="190">
        <v>21</v>
      </c>
      <c r="M82" s="190">
        <f t="shared" si="17"/>
        <v>0</v>
      </c>
      <c r="N82" s="188">
        <v>0</v>
      </c>
      <c r="O82" s="188">
        <f t="shared" si="18"/>
        <v>0</v>
      </c>
      <c r="P82" s="188">
        <v>0</v>
      </c>
      <c r="Q82" s="188">
        <f t="shared" si="19"/>
        <v>0</v>
      </c>
      <c r="R82" s="190"/>
      <c r="S82" s="190" t="s">
        <v>195</v>
      </c>
      <c r="T82" s="191" t="s">
        <v>196</v>
      </c>
      <c r="U82" s="160">
        <v>0</v>
      </c>
      <c r="V82" s="160">
        <f t="shared" si="20"/>
        <v>0</v>
      </c>
      <c r="W82" s="160"/>
      <c r="X82" s="160" t="s">
        <v>408</v>
      </c>
      <c r="Y82" s="160" t="s">
        <v>198</v>
      </c>
      <c r="Z82" s="149"/>
      <c r="AA82" s="149"/>
      <c r="AB82" s="149"/>
      <c r="AC82" s="149"/>
      <c r="AD82" s="149"/>
      <c r="AE82" s="149"/>
      <c r="AF82" s="149"/>
      <c r="AG82" s="149" t="s">
        <v>409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85">
        <v>74</v>
      </c>
      <c r="B83" s="186" t="s">
        <v>995</v>
      </c>
      <c r="C83" s="193" t="s">
        <v>996</v>
      </c>
      <c r="D83" s="187" t="s">
        <v>982</v>
      </c>
      <c r="E83" s="188">
        <v>63</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195</v>
      </c>
      <c r="T83" s="191" t="s">
        <v>196</v>
      </c>
      <c r="U83" s="160">
        <v>0</v>
      </c>
      <c r="V83" s="160">
        <f t="shared" si="20"/>
        <v>0</v>
      </c>
      <c r="W83" s="160"/>
      <c r="X83" s="160" t="s">
        <v>408</v>
      </c>
      <c r="Y83" s="160" t="s">
        <v>198</v>
      </c>
      <c r="Z83" s="149"/>
      <c r="AA83" s="149"/>
      <c r="AB83" s="149"/>
      <c r="AC83" s="149"/>
      <c r="AD83" s="149"/>
      <c r="AE83" s="149"/>
      <c r="AF83" s="149"/>
      <c r="AG83" s="149" t="s">
        <v>409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85">
        <v>75</v>
      </c>
      <c r="B84" s="186" t="s">
        <v>997</v>
      </c>
      <c r="C84" s="193" t="s">
        <v>990</v>
      </c>
      <c r="D84" s="187" t="s">
        <v>982</v>
      </c>
      <c r="E84" s="188">
        <v>6</v>
      </c>
      <c r="F84" s="189"/>
      <c r="G84" s="190">
        <f t="shared" si="14"/>
        <v>0</v>
      </c>
      <c r="H84" s="189"/>
      <c r="I84" s="190">
        <f t="shared" si="15"/>
        <v>0</v>
      </c>
      <c r="J84" s="189"/>
      <c r="K84" s="190">
        <f t="shared" si="16"/>
        <v>0</v>
      </c>
      <c r="L84" s="190">
        <v>21</v>
      </c>
      <c r="M84" s="190">
        <f t="shared" si="17"/>
        <v>0</v>
      </c>
      <c r="N84" s="188">
        <v>0</v>
      </c>
      <c r="O84" s="188">
        <f t="shared" si="18"/>
        <v>0</v>
      </c>
      <c r="P84" s="188">
        <v>0</v>
      </c>
      <c r="Q84" s="188">
        <f t="shared" si="19"/>
        <v>0</v>
      </c>
      <c r="R84" s="190"/>
      <c r="S84" s="190" t="s">
        <v>195</v>
      </c>
      <c r="T84" s="191" t="s">
        <v>196</v>
      </c>
      <c r="U84" s="160">
        <v>0</v>
      </c>
      <c r="V84" s="160">
        <f t="shared" si="20"/>
        <v>0</v>
      </c>
      <c r="W84" s="160"/>
      <c r="X84" s="160" t="s">
        <v>408</v>
      </c>
      <c r="Y84" s="160" t="s">
        <v>198</v>
      </c>
      <c r="Z84" s="149"/>
      <c r="AA84" s="149"/>
      <c r="AB84" s="149"/>
      <c r="AC84" s="149"/>
      <c r="AD84" s="149"/>
      <c r="AE84" s="149"/>
      <c r="AF84" s="149"/>
      <c r="AG84" s="149" t="s">
        <v>409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85">
        <v>76</v>
      </c>
      <c r="B85" s="186" t="s">
        <v>1226</v>
      </c>
      <c r="C85" s="193" t="s">
        <v>1083</v>
      </c>
      <c r="D85" s="187" t="s">
        <v>982</v>
      </c>
      <c r="E85" s="188">
        <v>10</v>
      </c>
      <c r="F85" s="189"/>
      <c r="G85" s="190">
        <f t="shared" si="14"/>
        <v>0</v>
      </c>
      <c r="H85" s="189"/>
      <c r="I85" s="190">
        <f t="shared" si="15"/>
        <v>0</v>
      </c>
      <c r="J85" s="189"/>
      <c r="K85" s="190">
        <f t="shared" si="16"/>
        <v>0</v>
      </c>
      <c r="L85" s="190">
        <v>21</v>
      </c>
      <c r="M85" s="190">
        <f t="shared" si="17"/>
        <v>0</v>
      </c>
      <c r="N85" s="188">
        <v>0</v>
      </c>
      <c r="O85" s="188">
        <f t="shared" si="18"/>
        <v>0</v>
      </c>
      <c r="P85" s="188">
        <v>0</v>
      </c>
      <c r="Q85" s="188">
        <f t="shared" si="19"/>
        <v>0</v>
      </c>
      <c r="R85" s="190"/>
      <c r="S85" s="190" t="s">
        <v>195</v>
      </c>
      <c r="T85" s="191" t="s">
        <v>196</v>
      </c>
      <c r="U85" s="160">
        <v>0</v>
      </c>
      <c r="V85" s="160">
        <f t="shared" si="20"/>
        <v>0</v>
      </c>
      <c r="W85" s="160"/>
      <c r="X85" s="160" t="s">
        <v>408</v>
      </c>
      <c r="Y85" s="160" t="s">
        <v>198</v>
      </c>
      <c r="Z85" s="149"/>
      <c r="AA85" s="149"/>
      <c r="AB85" s="149"/>
      <c r="AC85" s="149"/>
      <c r="AD85" s="149"/>
      <c r="AE85" s="149"/>
      <c r="AF85" s="149"/>
      <c r="AG85" s="149" t="s">
        <v>409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85">
        <v>77</v>
      </c>
      <c r="B86" s="186" t="s">
        <v>998</v>
      </c>
      <c r="C86" s="193" t="s">
        <v>1401</v>
      </c>
      <c r="D86" s="187" t="s">
        <v>982</v>
      </c>
      <c r="E86" s="188">
        <v>2</v>
      </c>
      <c r="F86" s="189"/>
      <c r="G86" s="190">
        <f t="shared" si="14"/>
        <v>0</v>
      </c>
      <c r="H86" s="189"/>
      <c r="I86" s="190">
        <f t="shared" si="15"/>
        <v>0</v>
      </c>
      <c r="J86" s="189"/>
      <c r="K86" s="190">
        <f t="shared" si="16"/>
        <v>0</v>
      </c>
      <c r="L86" s="190">
        <v>21</v>
      </c>
      <c r="M86" s="190">
        <f t="shared" si="17"/>
        <v>0</v>
      </c>
      <c r="N86" s="188">
        <v>0</v>
      </c>
      <c r="O86" s="188">
        <f t="shared" si="18"/>
        <v>0</v>
      </c>
      <c r="P86" s="188">
        <v>0</v>
      </c>
      <c r="Q86" s="188">
        <f t="shared" si="19"/>
        <v>0</v>
      </c>
      <c r="R86" s="190"/>
      <c r="S86" s="190" t="s">
        <v>195</v>
      </c>
      <c r="T86" s="191" t="s">
        <v>196</v>
      </c>
      <c r="U86" s="160">
        <v>0</v>
      </c>
      <c r="V86" s="160">
        <f t="shared" si="20"/>
        <v>0</v>
      </c>
      <c r="W86" s="160"/>
      <c r="X86" s="160" t="s">
        <v>408</v>
      </c>
      <c r="Y86" s="160" t="s">
        <v>198</v>
      </c>
      <c r="Z86" s="149"/>
      <c r="AA86" s="149"/>
      <c r="AB86" s="149"/>
      <c r="AC86" s="149"/>
      <c r="AD86" s="149"/>
      <c r="AE86" s="149"/>
      <c r="AF86" s="149"/>
      <c r="AG86" s="149" t="s">
        <v>409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33.75" outlineLevel="1" x14ac:dyDescent="0.2">
      <c r="A87" s="185">
        <v>78</v>
      </c>
      <c r="B87" s="186" t="s">
        <v>1245</v>
      </c>
      <c r="C87" s="193" t="s">
        <v>1180</v>
      </c>
      <c r="D87" s="187" t="s">
        <v>982</v>
      </c>
      <c r="E87" s="188">
        <v>4</v>
      </c>
      <c r="F87" s="189"/>
      <c r="G87" s="190">
        <f t="shared" si="14"/>
        <v>0</v>
      </c>
      <c r="H87" s="189"/>
      <c r="I87" s="190">
        <f t="shared" si="15"/>
        <v>0</v>
      </c>
      <c r="J87" s="189"/>
      <c r="K87" s="190">
        <f t="shared" si="16"/>
        <v>0</v>
      </c>
      <c r="L87" s="190">
        <v>21</v>
      </c>
      <c r="M87" s="190">
        <f t="shared" si="17"/>
        <v>0</v>
      </c>
      <c r="N87" s="188">
        <v>0</v>
      </c>
      <c r="O87" s="188">
        <f t="shared" si="18"/>
        <v>0</v>
      </c>
      <c r="P87" s="188">
        <v>0</v>
      </c>
      <c r="Q87" s="188">
        <f t="shared" si="19"/>
        <v>0</v>
      </c>
      <c r="R87" s="190"/>
      <c r="S87" s="190" t="s">
        <v>195</v>
      </c>
      <c r="T87" s="191" t="s">
        <v>196</v>
      </c>
      <c r="U87" s="160">
        <v>0</v>
      </c>
      <c r="V87" s="160">
        <f t="shared" si="20"/>
        <v>0</v>
      </c>
      <c r="W87" s="160"/>
      <c r="X87" s="160" t="s">
        <v>408</v>
      </c>
      <c r="Y87" s="160" t="s">
        <v>198</v>
      </c>
      <c r="Z87" s="149"/>
      <c r="AA87" s="149"/>
      <c r="AB87" s="149"/>
      <c r="AC87" s="149"/>
      <c r="AD87" s="149"/>
      <c r="AE87" s="149"/>
      <c r="AF87" s="149"/>
      <c r="AG87" s="149" t="s">
        <v>409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5">
        <v>79</v>
      </c>
      <c r="B88" s="186" t="s">
        <v>1402</v>
      </c>
      <c r="C88" s="193" t="s">
        <v>1403</v>
      </c>
      <c r="D88" s="187" t="s">
        <v>228</v>
      </c>
      <c r="E88" s="188">
        <v>15</v>
      </c>
      <c r="F88" s="189"/>
      <c r="G88" s="190">
        <f t="shared" si="14"/>
        <v>0</v>
      </c>
      <c r="H88" s="189"/>
      <c r="I88" s="190">
        <f t="shared" si="15"/>
        <v>0</v>
      </c>
      <c r="J88" s="189"/>
      <c r="K88" s="190">
        <f t="shared" si="16"/>
        <v>0</v>
      </c>
      <c r="L88" s="190">
        <v>21</v>
      </c>
      <c r="M88" s="190">
        <f t="shared" si="17"/>
        <v>0</v>
      </c>
      <c r="N88" s="188">
        <v>0</v>
      </c>
      <c r="O88" s="188">
        <f t="shared" si="18"/>
        <v>0</v>
      </c>
      <c r="P88" s="188">
        <v>0</v>
      </c>
      <c r="Q88" s="188">
        <f t="shared" si="19"/>
        <v>0</v>
      </c>
      <c r="R88" s="190"/>
      <c r="S88" s="190" t="s">
        <v>195</v>
      </c>
      <c r="T88" s="191" t="s">
        <v>196</v>
      </c>
      <c r="U88" s="160">
        <v>0</v>
      </c>
      <c r="V88" s="160">
        <f t="shared" si="20"/>
        <v>0</v>
      </c>
      <c r="W88" s="160"/>
      <c r="X88" s="160" t="s">
        <v>408</v>
      </c>
      <c r="Y88" s="160" t="s">
        <v>198</v>
      </c>
      <c r="Z88" s="149"/>
      <c r="AA88" s="149"/>
      <c r="AB88" s="149"/>
      <c r="AC88" s="149"/>
      <c r="AD88" s="149"/>
      <c r="AE88" s="149"/>
      <c r="AF88" s="149"/>
      <c r="AG88" s="149" t="s">
        <v>409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85">
        <v>80</v>
      </c>
      <c r="B89" s="186" t="s">
        <v>1404</v>
      </c>
      <c r="C89" s="193" t="s">
        <v>1405</v>
      </c>
      <c r="D89" s="187" t="s">
        <v>228</v>
      </c>
      <c r="E89" s="188">
        <v>15</v>
      </c>
      <c r="F89" s="189"/>
      <c r="G89" s="190">
        <f t="shared" si="14"/>
        <v>0</v>
      </c>
      <c r="H89" s="189"/>
      <c r="I89" s="190">
        <f t="shared" si="15"/>
        <v>0</v>
      </c>
      <c r="J89" s="189"/>
      <c r="K89" s="190">
        <f t="shared" si="16"/>
        <v>0</v>
      </c>
      <c r="L89" s="190">
        <v>21</v>
      </c>
      <c r="M89" s="190">
        <f t="shared" si="17"/>
        <v>0</v>
      </c>
      <c r="N89" s="188">
        <v>0</v>
      </c>
      <c r="O89" s="188">
        <f t="shared" si="18"/>
        <v>0</v>
      </c>
      <c r="P89" s="188">
        <v>0</v>
      </c>
      <c r="Q89" s="188">
        <f t="shared" si="19"/>
        <v>0</v>
      </c>
      <c r="R89" s="190"/>
      <c r="S89" s="190" t="s">
        <v>195</v>
      </c>
      <c r="T89" s="191" t="s">
        <v>196</v>
      </c>
      <c r="U89" s="160">
        <v>0</v>
      </c>
      <c r="V89" s="160">
        <f t="shared" si="20"/>
        <v>0</v>
      </c>
      <c r="W89" s="160"/>
      <c r="X89" s="160" t="s">
        <v>408</v>
      </c>
      <c r="Y89" s="160" t="s">
        <v>198</v>
      </c>
      <c r="Z89" s="149"/>
      <c r="AA89" s="149"/>
      <c r="AB89" s="149"/>
      <c r="AC89" s="149"/>
      <c r="AD89" s="149"/>
      <c r="AE89" s="149"/>
      <c r="AF89" s="149"/>
      <c r="AG89" s="149" t="s">
        <v>409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85">
        <v>81</v>
      </c>
      <c r="B90" s="186" t="s">
        <v>1406</v>
      </c>
      <c r="C90" s="193" t="s">
        <v>1407</v>
      </c>
      <c r="D90" s="187" t="s">
        <v>228</v>
      </c>
      <c r="E90" s="188">
        <v>80</v>
      </c>
      <c r="F90" s="189"/>
      <c r="G90" s="190">
        <f t="shared" si="14"/>
        <v>0</v>
      </c>
      <c r="H90" s="189"/>
      <c r="I90" s="190">
        <f t="shared" si="15"/>
        <v>0</v>
      </c>
      <c r="J90" s="189"/>
      <c r="K90" s="190">
        <f t="shared" si="16"/>
        <v>0</v>
      </c>
      <c r="L90" s="190">
        <v>21</v>
      </c>
      <c r="M90" s="190">
        <f t="shared" si="17"/>
        <v>0</v>
      </c>
      <c r="N90" s="188">
        <v>0</v>
      </c>
      <c r="O90" s="188">
        <f t="shared" si="18"/>
        <v>0</v>
      </c>
      <c r="P90" s="188">
        <v>0</v>
      </c>
      <c r="Q90" s="188">
        <f t="shared" si="19"/>
        <v>0</v>
      </c>
      <c r="R90" s="190"/>
      <c r="S90" s="190" t="s">
        <v>195</v>
      </c>
      <c r="T90" s="191" t="s">
        <v>196</v>
      </c>
      <c r="U90" s="160">
        <v>0</v>
      </c>
      <c r="V90" s="160">
        <f t="shared" si="20"/>
        <v>0</v>
      </c>
      <c r="W90" s="160"/>
      <c r="X90" s="160" t="s">
        <v>408</v>
      </c>
      <c r="Y90" s="160" t="s">
        <v>198</v>
      </c>
      <c r="Z90" s="149"/>
      <c r="AA90" s="149"/>
      <c r="AB90" s="149"/>
      <c r="AC90" s="149"/>
      <c r="AD90" s="149"/>
      <c r="AE90" s="149"/>
      <c r="AF90" s="149"/>
      <c r="AG90" s="149" t="s">
        <v>409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85">
        <v>82</v>
      </c>
      <c r="B91" s="186" t="s">
        <v>1247</v>
      </c>
      <c r="C91" s="193" t="s">
        <v>1130</v>
      </c>
      <c r="D91" s="187" t="s">
        <v>982</v>
      </c>
      <c r="E91" s="188">
        <v>1</v>
      </c>
      <c r="F91" s="189"/>
      <c r="G91" s="190">
        <f t="shared" si="14"/>
        <v>0</v>
      </c>
      <c r="H91" s="189"/>
      <c r="I91" s="190">
        <f t="shared" si="15"/>
        <v>0</v>
      </c>
      <c r="J91" s="189"/>
      <c r="K91" s="190">
        <f t="shared" si="16"/>
        <v>0</v>
      </c>
      <c r="L91" s="190">
        <v>21</v>
      </c>
      <c r="M91" s="190">
        <f t="shared" si="17"/>
        <v>0</v>
      </c>
      <c r="N91" s="188">
        <v>0</v>
      </c>
      <c r="O91" s="188">
        <f t="shared" si="18"/>
        <v>0</v>
      </c>
      <c r="P91" s="188">
        <v>0</v>
      </c>
      <c r="Q91" s="188">
        <f t="shared" si="19"/>
        <v>0</v>
      </c>
      <c r="R91" s="190"/>
      <c r="S91" s="190" t="s">
        <v>195</v>
      </c>
      <c r="T91" s="191" t="s">
        <v>196</v>
      </c>
      <c r="U91" s="160">
        <v>0</v>
      </c>
      <c r="V91" s="160">
        <f t="shared" si="20"/>
        <v>0</v>
      </c>
      <c r="W91" s="160"/>
      <c r="X91" s="160" t="s">
        <v>408</v>
      </c>
      <c r="Y91" s="160" t="s">
        <v>198</v>
      </c>
      <c r="Z91" s="149"/>
      <c r="AA91" s="149"/>
      <c r="AB91" s="149"/>
      <c r="AC91" s="149"/>
      <c r="AD91" s="149"/>
      <c r="AE91" s="149"/>
      <c r="AF91" s="149"/>
      <c r="AG91" s="149" t="s">
        <v>409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85">
        <v>83</v>
      </c>
      <c r="B92" s="186" t="s">
        <v>1249</v>
      </c>
      <c r="C92" s="193" t="s">
        <v>1250</v>
      </c>
      <c r="D92" s="187" t="s">
        <v>982</v>
      </c>
      <c r="E92" s="188">
        <v>1</v>
      </c>
      <c r="F92" s="189"/>
      <c r="G92" s="190">
        <f t="shared" si="14"/>
        <v>0</v>
      </c>
      <c r="H92" s="189"/>
      <c r="I92" s="190">
        <f t="shared" si="15"/>
        <v>0</v>
      </c>
      <c r="J92" s="189"/>
      <c r="K92" s="190">
        <f t="shared" si="16"/>
        <v>0</v>
      </c>
      <c r="L92" s="190">
        <v>21</v>
      </c>
      <c r="M92" s="190">
        <f t="shared" si="17"/>
        <v>0</v>
      </c>
      <c r="N92" s="188">
        <v>0</v>
      </c>
      <c r="O92" s="188">
        <f t="shared" si="18"/>
        <v>0</v>
      </c>
      <c r="P92" s="188">
        <v>0</v>
      </c>
      <c r="Q92" s="188">
        <f t="shared" si="19"/>
        <v>0</v>
      </c>
      <c r="R92" s="190"/>
      <c r="S92" s="190" t="s">
        <v>195</v>
      </c>
      <c r="T92" s="191" t="s">
        <v>196</v>
      </c>
      <c r="U92" s="160">
        <v>0</v>
      </c>
      <c r="V92" s="160">
        <f t="shared" si="20"/>
        <v>0</v>
      </c>
      <c r="W92" s="160"/>
      <c r="X92" s="160" t="s">
        <v>408</v>
      </c>
      <c r="Y92" s="160" t="s">
        <v>198</v>
      </c>
      <c r="Z92" s="149"/>
      <c r="AA92" s="149"/>
      <c r="AB92" s="149"/>
      <c r="AC92" s="149"/>
      <c r="AD92" s="149"/>
      <c r="AE92" s="149"/>
      <c r="AF92" s="149"/>
      <c r="AG92" s="149" t="s">
        <v>409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85">
        <v>84</v>
      </c>
      <c r="B93" s="186" t="s">
        <v>1251</v>
      </c>
      <c r="C93" s="193" t="s">
        <v>1408</v>
      </c>
      <c r="D93" s="187" t="s">
        <v>228</v>
      </c>
      <c r="E93" s="188">
        <v>10</v>
      </c>
      <c r="F93" s="189"/>
      <c r="G93" s="190">
        <f t="shared" si="14"/>
        <v>0</v>
      </c>
      <c r="H93" s="189"/>
      <c r="I93" s="190">
        <f t="shared" si="15"/>
        <v>0</v>
      </c>
      <c r="J93" s="189"/>
      <c r="K93" s="190">
        <f t="shared" si="16"/>
        <v>0</v>
      </c>
      <c r="L93" s="190">
        <v>21</v>
      </c>
      <c r="M93" s="190">
        <f t="shared" si="17"/>
        <v>0</v>
      </c>
      <c r="N93" s="188">
        <v>0</v>
      </c>
      <c r="O93" s="188">
        <f t="shared" si="18"/>
        <v>0</v>
      </c>
      <c r="P93" s="188">
        <v>0</v>
      </c>
      <c r="Q93" s="188">
        <f t="shared" si="19"/>
        <v>0</v>
      </c>
      <c r="R93" s="190"/>
      <c r="S93" s="190" t="s">
        <v>195</v>
      </c>
      <c r="T93" s="191" t="s">
        <v>196</v>
      </c>
      <c r="U93" s="160">
        <v>0</v>
      </c>
      <c r="V93" s="160">
        <f t="shared" si="20"/>
        <v>0</v>
      </c>
      <c r="W93" s="160"/>
      <c r="X93" s="160" t="s">
        <v>408</v>
      </c>
      <c r="Y93" s="160" t="s">
        <v>198</v>
      </c>
      <c r="Z93" s="149"/>
      <c r="AA93" s="149"/>
      <c r="AB93" s="149"/>
      <c r="AC93" s="149"/>
      <c r="AD93" s="149"/>
      <c r="AE93" s="149"/>
      <c r="AF93" s="149"/>
      <c r="AG93" s="149" t="s">
        <v>409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85">
        <v>85</v>
      </c>
      <c r="B94" s="186" t="s">
        <v>1253</v>
      </c>
      <c r="C94" s="193" t="s">
        <v>1409</v>
      </c>
      <c r="D94" s="187" t="s">
        <v>228</v>
      </c>
      <c r="E94" s="188">
        <v>16</v>
      </c>
      <c r="F94" s="189"/>
      <c r="G94" s="190">
        <f t="shared" si="14"/>
        <v>0</v>
      </c>
      <c r="H94" s="189"/>
      <c r="I94" s="190">
        <f t="shared" si="15"/>
        <v>0</v>
      </c>
      <c r="J94" s="189"/>
      <c r="K94" s="190">
        <f t="shared" si="16"/>
        <v>0</v>
      </c>
      <c r="L94" s="190">
        <v>21</v>
      </c>
      <c r="M94" s="190">
        <f t="shared" si="17"/>
        <v>0</v>
      </c>
      <c r="N94" s="188">
        <v>0</v>
      </c>
      <c r="O94" s="188">
        <f t="shared" si="18"/>
        <v>0</v>
      </c>
      <c r="P94" s="188">
        <v>0</v>
      </c>
      <c r="Q94" s="188">
        <f t="shared" si="19"/>
        <v>0</v>
      </c>
      <c r="R94" s="190"/>
      <c r="S94" s="190" t="s">
        <v>195</v>
      </c>
      <c r="T94" s="191" t="s">
        <v>196</v>
      </c>
      <c r="U94" s="160">
        <v>0</v>
      </c>
      <c r="V94" s="160">
        <f t="shared" si="20"/>
        <v>0</v>
      </c>
      <c r="W94" s="160"/>
      <c r="X94" s="160" t="s">
        <v>408</v>
      </c>
      <c r="Y94" s="160" t="s">
        <v>198</v>
      </c>
      <c r="Z94" s="149"/>
      <c r="AA94" s="149"/>
      <c r="AB94" s="149"/>
      <c r="AC94" s="149"/>
      <c r="AD94" s="149"/>
      <c r="AE94" s="149"/>
      <c r="AF94" s="149"/>
      <c r="AG94" s="149" t="s">
        <v>409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85">
        <v>86</v>
      </c>
      <c r="B95" s="186" t="s">
        <v>1000</v>
      </c>
      <c r="C95" s="193" t="s">
        <v>1410</v>
      </c>
      <c r="D95" s="187" t="s">
        <v>228</v>
      </c>
      <c r="E95" s="188">
        <v>223</v>
      </c>
      <c r="F95" s="189"/>
      <c r="G95" s="190">
        <f t="shared" si="14"/>
        <v>0</v>
      </c>
      <c r="H95" s="189"/>
      <c r="I95" s="190">
        <f t="shared" si="15"/>
        <v>0</v>
      </c>
      <c r="J95" s="189"/>
      <c r="K95" s="190">
        <f t="shared" si="16"/>
        <v>0</v>
      </c>
      <c r="L95" s="190">
        <v>21</v>
      </c>
      <c r="M95" s="190">
        <f t="shared" si="17"/>
        <v>0</v>
      </c>
      <c r="N95" s="188">
        <v>0</v>
      </c>
      <c r="O95" s="188">
        <f t="shared" si="18"/>
        <v>0</v>
      </c>
      <c r="P95" s="188">
        <v>0</v>
      </c>
      <c r="Q95" s="188">
        <f t="shared" si="19"/>
        <v>0</v>
      </c>
      <c r="R95" s="190"/>
      <c r="S95" s="190" t="s">
        <v>195</v>
      </c>
      <c r="T95" s="191" t="s">
        <v>196</v>
      </c>
      <c r="U95" s="160">
        <v>0</v>
      </c>
      <c r="V95" s="160">
        <f t="shared" si="20"/>
        <v>0</v>
      </c>
      <c r="W95" s="160"/>
      <c r="X95" s="160" t="s">
        <v>408</v>
      </c>
      <c r="Y95" s="160" t="s">
        <v>198</v>
      </c>
      <c r="Z95" s="149"/>
      <c r="AA95" s="149"/>
      <c r="AB95" s="149"/>
      <c r="AC95" s="149"/>
      <c r="AD95" s="149"/>
      <c r="AE95" s="149"/>
      <c r="AF95" s="149"/>
      <c r="AG95" s="149" t="s">
        <v>409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85">
        <v>87</v>
      </c>
      <c r="B96" s="186" t="s">
        <v>1256</v>
      </c>
      <c r="C96" s="193" t="s">
        <v>1411</v>
      </c>
      <c r="D96" s="187" t="s">
        <v>228</v>
      </c>
      <c r="E96" s="188">
        <v>193</v>
      </c>
      <c r="F96" s="189"/>
      <c r="G96" s="190">
        <f t="shared" si="14"/>
        <v>0</v>
      </c>
      <c r="H96" s="189"/>
      <c r="I96" s="190">
        <f t="shared" si="15"/>
        <v>0</v>
      </c>
      <c r="J96" s="189"/>
      <c r="K96" s="190">
        <f t="shared" si="16"/>
        <v>0</v>
      </c>
      <c r="L96" s="190">
        <v>21</v>
      </c>
      <c r="M96" s="190">
        <f t="shared" si="17"/>
        <v>0</v>
      </c>
      <c r="N96" s="188">
        <v>0</v>
      </c>
      <c r="O96" s="188">
        <f t="shared" si="18"/>
        <v>0</v>
      </c>
      <c r="P96" s="188">
        <v>0</v>
      </c>
      <c r="Q96" s="188">
        <f t="shared" si="19"/>
        <v>0</v>
      </c>
      <c r="R96" s="190"/>
      <c r="S96" s="190" t="s">
        <v>195</v>
      </c>
      <c r="T96" s="191" t="s">
        <v>196</v>
      </c>
      <c r="U96" s="160">
        <v>0</v>
      </c>
      <c r="V96" s="160">
        <f t="shared" si="20"/>
        <v>0</v>
      </c>
      <c r="W96" s="160"/>
      <c r="X96" s="160" t="s">
        <v>408</v>
      </c>
      <c r="Y96" s="160" t="s">
        <v>198</v>
      </c>
      <c r="Z96" s="149"/>
      <c r="AA96" s="149"/>
      <c r="AB96" s="149"/>
      <c r="AC96" s="149"/>
      <c r="AD96" s="149"/>
      <c r="AE96" s="149"/>
      <c r="AF96" s="149"/>
      <c r="AG96" s="149" t="s">
        <v>409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85">
        <v>88</v>
      </c>
      <c r="B97" s="186" t="s">
        <v>1258</v>
      </c>
      <c r="C97" s="193" t="s">
        <v>1259</v>
      </c>
      <c r="D97" s="187" t="s">
        <v>982</v>
      </c>
      <c r="E97" s="188">
        <v>6</v>
      </c>
      <c r="F97" s="189"/>
      <c r="G97" s="190">
        <f t="shared" si="14"/>
        <v>0</v>
      </c>
      <c r="H97" s="189"/>
      <c r="I97" s="190">
        <f t="shared" si="15"/>
        <v>0</v>
      </c>
      <c r="J97" s="189"/>
      <c r="K97" s="190">
        <f t="shared" si="16"/>
        <v>0</v>
      </c>
      <c r="L97" s="190">
        <v>21</v>
      </c>
      <c r="M97" s="190">
        <f t="shared" si="17"/>
        <v>0</v>
      </c>
      <c r="N97" s="188">
        <v>0</v>
      </c>
      <c r="O97" s="188">
        <f t="shared" si="18"/>
        <v>0</v>
      </c>
      <c r="P97" s="188">
        <v>0</v>
      </c>
      <c r="Q97" s="188">
        <f t="shared" si="19"/>
        <v>0</v>
      </c>
      <c r="R97" s="190"/>
      <c r="S97" s="190" t="s">
        <v>195</v>
      </c>
      <c r="T97" s="191" t="s">
        <v>196</v>
      </c>
      <c r="U97" s="160">
        <v>0</v>
      </c>
      <c r="V97" s="160">
        <f t="shared" si="20"/>
        <v>0</v>
      </c>
      <c r="W97" s="160"/>
      <c r="X97" s="160" t="s">
        <v>408</v>
      </c>
      <c r="Y97" s="160" t="s">
        <v>198</v>
      </c>
      <c r="Z97" s="149"/>
      <c r="AA97" s="149"/>
      <c r="AB97" s="149"/>
      <c r="AC97" s="149"/>
      <c r="AD97" s="149"/>
      <c r="AE97" s="149"/>
      <c r="AF97" s="149"/>
      <c r="AG97" s="149" t="s">
        <v>409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1" x14ac:dyDescent="0.2">
      <c r="A98" s="185">
        <v>89</v>
      </c>
      <c r="B98" s="186" t="s">
        <v>1260</v>
      </c>
      <c r="C98" s="193" t="s">
        <v>1261</v>
      </c>
      <c r="D98" s="187" t="s">
        <v>982</v>
      </c>
      <c r="E98" s="188">
        <v>1</v>
      </c>
      <c r="F98" s="189"/>
      <c r="G98" s="190">
        <f t="shared" si="14"/>
        <v>0</v>
      </c>
      <c r="H98" s="189"/>
      <c r="I98" s="190">
        <f t="shared" si="15"/>
        <v>0</v>
      </c>
      <c r="J98" s="189"/>
      <c r="K98" s="190">
        <f t="shared" si="16"/>
        <v>0</v>
      </c>
      <c r="L98" s="190">
        <v>21</v>
      </c>
      <c r="M98" s="190">
        <f t="shared" si="17"/>
        <v>0</v>
      </c>
      <c r="N98" s="188">
        <v>0</v>
      </c>
      <c r="O98" s="188">
        <f t="shared" si="18"/>
        <v>0</v>
      </c>
      <c r="P98" s="188">
        <v>0</v>
      </c>
      <c r="Q98" s="188">
        <f t="shared" si="19"/>
        <v>0</v>
      </c>
      <c r="R98" s="190"/>
      <c r="S98" s="190" t="s">
        <v>195</v>
      </c>
      <c r="T98" s="191" t="s">
        <v>196</v>
      </c>
      <c r="U98" s="160">
        <v>0</v>
      </c>
      <c r="V98" s="160">
        <f t="shared" si="20"/>
        <v>0</v>
      </c>
      <c r="W98" s="160"/>
      <c r="X98" s="160" t="s">
        <v>408</v>
      </c>
      <c r="Y98" s="160" t="s">
        <v>198</v>
      </c>
      <c r="Z98" s="149"/>
      <c r="AA98" s="149"/>
      <c r="AB98" s="149"/>
      <c r="AC98" s="149"/>
      <c r="AD98" s="149"/>
      <c r="AE98" s="149"/>
      <c r="AF98" s="149"/>
      <c r="AG98" s="149" t="s">
        <v>409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85">
        <v>90</v>
      </c>
      <c r="B99" s="186" t="s">
        <v>1262</v>
      </c>
      <c r="C99" s="193" t="s">
        <v>1412</v>
      </c>
      <c r="D99" s="187" t="s">
        <v>982</v>
      </c>
      <c r="E99" s="188">
        <v>2</v>
      </c>
      <c r="F99" s="189"/>
      <c r="G99" s="190">
        <f t="shared" si="14"/>
        <v>0</v>
      </c>
      <c r="H99" s="189"/>
      <c r="I99" s="190">
        <f t="shared" si="15"/>
        <v>0</v>
      </c>
      <c r="J99" s="189"/>
      <c r="K99" s="190">
        <f t="shared" si="16"/>
        <v>0</v>
      </c>
      <c r="L99" s="190">
        <v>21</v>
      </c>
      <c r="M99" s="190">
        <f t="shared" si="17"/>
        <v>0</v>
      </c>
      <c r="N99" s="188">
        <v>0</v>
      </c>
      <c r="O99" s="188">
        <f t="shared" si="18"/>
        <v>0</v>
      </c>
      <c r="P99" s="188">
        <v>0</v>
      </c>
      <c r="Q99" s="188">
        <f t="shared" si="19"/>
        <v>0</v>
      </c>
      <c r="R99" s="190"/>
      <c r="S99" s="190" t="s">
        <v>195</v>
      </c>
      <c r="T99" s="191" t="s">
        <v>196</v>
      </c>
      <c r="U99" s="160">
        <v>0</v>
      </c>
      <c r="V99" s="160">
        <f t="shared" si="20"/>
        <v>0</v>
      </c>
      <c r="W99" s="160"/>
      <c r="X99" s="160" t="s">
        <v>408</v>
      </c>
      <c r="Y99" s="160" t="s">
        <v>198</v>
      </c>
      <c r="Z99" s="149"/>
      <c r="AA99" s="149"/>
      <c r="AB99" s="149"/>
      <c r="AC99" s="149"/>
      <c r="AD99" s="149"/>
      <c r="AE99" s="149"/>
      <c r="AF99" s="149"/>
      <c r="AG99" s="149" t="s">
        <v>409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85">
        <v>91</v>
      </c>
      <c r="B100" s="186" t="s">
        <v>1002</v>
      </c>
      <c r="C100" s="193" t="s">
        <v>1413</v>
      </c>
      <c r="D100" s="187" t="s">
        <v>982</v>
      </c>
      <c r="E100" s="188">
        <v>6</v>
      </c>
      <c r="F100" s="189"/>
      <c r="G100" s="190">
        <f t="shared" si="14"/>
        <v>0</v>
      </c>
      <c r="H100" s="189"/>
      <c r="I100" s="190">
        <f t="shared" si="15"/>
        <v>0</v>
      </c>
      <c r="J100" s="189"/>
      <c r="K100" s="190">
        <f t="shared" si="16"/>
        <v>0</v>
      </c>
      <c r="L100" s="190">
        <v>21</v>
      </c>
      <c r="M100" s="190">
        <f t="shared" si="17"/>
        <v>0</v>
      </c>
      <c r="N100" s="188">
        <v>0</v>
      </c>
      <c r="O100" s="188">
        <f t="shared" si="18"/>
        <v>0</v>
      </c>
      <c r="P100" s="188">
        <v>0</v>
      </c>
      <c r="Q100" s="188">
        <f t="shared" si="19"/>
        <v>0</v>
      </c>
      <c r="R100" s="190"/>
      <c r="S100" s="190" t="s">
        <v>195</v>
      </c>
      <c r="T100" s="191" t="s">
        <v>196</v>
      </c>
      <c r="U100" s="160">
        <v>0</v>
      </c>
      <c r="V100" s="160">
        <f t="shared" si="20"/>
        <v>0</v>
      </c>
      <c r="W100" s="160"/>
      <c r="X100" s="160" t="s">
        <v>408</v>
      </c>
      <c r="Y100" s="160" t="s">
        <v>198</v>
      </c>
      <c r="Z100" s="149"/>
      <c r="AA100" s="149"/>
      <c r="AB100" s="149"/>
      <c r="AC100" s="149"/>
      <c r="AD100" s="149"/>
      <c r="AE100" s="149"/>
      <c r="AF100" s="149"/>
      <c r="AG100" s="149" t="s">
        <v>409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85">
        <v>92</v>
      </c>
      <c r="B101" s="186" t="s">
        <v>1265</v>
      </c>
      <c r="C101" s="193" t="s">
        <v>1373</v>
      </c>
      <c r="D101" s="187" t="s">
        <v>228</v>
      </c>
      <c r="E101" s="188">
        <v>90</v>
      </c>
      <c r="F101" s="189"/>
      <c r="G101" s="190">
        <f t="shared" si="14"/>
        <v>0</v>
      </c>
      <c r="H101" s="189"/>
      <c r="I101" s="190">
        <f t="shared" si="15"/>
        <v>0</v>
      </c>
      <c r="J101" s="189"/>
      <c r="K101" s="190">
        <f t="shared" si="16"/>
        <v>0</v>
      </c>
      <c r="L101" s="190">
        <v>21</v>
      </c>
      <c r="M101" s="190">
        <f t="shared" si="17"/>
        <v>0</v>
      </c>
      <c r="N101" s="188">
        <v>0</v>
      </c>
      <c r="O101" s="188">
        <f t="shared" si="18"/>
        <v>0</v>
      </c>
      <c r="P101" s="188">
        <v>0</v>
      </c>
      <c r="Q101" s="188">
        <f t="shared" si="19"/>
        <v>0</v>
      </c>
      <c r="R101" s="190"/>
      <c r="S101" s="190" t="s">
        <v>195</v>
      </c>
      <c r="T101" s="191" t="s">
        <v>196</v>
      </c>
      <c r="U101" s="160">
        <v>0</v>
      </c>
      <c r="V101" s="160">
        <f t="shared" si="20"/>
        <v>0</v>
      </c>
      <c r="W101" s="160"/>
      <c r="X101" s="160" t="s">
        <v>408</v>
      </c>
      <c r="Y101" s="160" t="s">
        <v>198</v>
      </c>
      <c r="Z101" s="149"/>
      <c r="AA101" s="149"/>
      <c r="AB101" s="149"/>
      <c r="AC101" s="149"/>
      <c r="AD101" s="149"/>
      <c r="AE101" s="149"/>
      <c r="AF101" s="149"/>
      <c r="AG101" s="149" t="s">
        <v>409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85">
        <v>93</v>
      </c>
      <c r="B102" s="186" t="s">
        <v>1268</v>
      </c>
      <c r="C102" s="193" t="s">
        <v>1116</v>
      </c>
      <c r="D102" s="187" t="s">
        <v>228</v>
      </c>
      <c r="E102" s="188">
        <v>522</v>
      </c>
      <c r="F102" s="189"/>
      <c r="G102" s="190">
        <f t="shared" si="14"/>
        <v>0</v>
      </c>
      <c r="H102" s="189"/>
      <c r="I102" s="190">
        <f t="shared" si="15"/>
        <v>0</v>
      </c>
      <c r="J102" s="189"/>
      <c r="K102" s="190">
        <f t="shared" si="16"/>
        <v>0</v>
      </c>
      <c r="L102" s="190">
        <v>21</v>
      </c>
      <c r="M102" s="190">
        <f t="shared" si="17"/>
        <v>0</v>
      </c>
      <c r="N102" s="188">
        <v>0</v>
      </c>
      <c r="O102" s="188">
        <f t="shared" si="18"/>
        <v>0</v>
      </c>
      <c r="P102" s="188">
        <v>0</v>
      </c>
      <c r="Q102" s="188">
        <f t="shared" si="19"/>
        <v>0</v>
      </c>
      <c r="R102" s="190"/>
      <c r="S102" s="190" t="s">
        <v>195</v>
      </c>
      <c r="T102" s="191" t="s">
        <v>196</v>
      </c>
      <c r="U102" s="160">
        <v>0</v>
      </c>
      <c r="V102" s="160">
        <f t="shared" si="20"/>
        <v>0</v>
      </c>
      <c r="W102" s="160"/>
      <c r="X102" s="160" t="s">
        <v>408</v>
      </c>
      <c r="Y102" s="160" t="s">
        <v>198</v>
      </c>
      <c r="Z102" s="149"/>
      <c r="AA102" s="149"/>
      <c r="AB102" s="149"/>
      <c r="AC102" s="149"/>
      <c r="AD102" s="149"/>
      <c r="AE102" s="149"/>
      <c r="AF102" s="149"/>
      <c r="AG102" s="149" t="s">
        <v>409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85">
        <v>94</v>
      </c>
      <c r="B103" s="186" t="s">
        <v>1270</v>
      </c>
      <c r="C103" s="193" t="s">
        <v>1372</v>
      </c>
      <c r="D103" s="187" t="s">
        <v>228</v>
      </c>
      <c r="E103" s="188">
        <v>90</v>
      </c>
      <c r="F103" s="189"/>
      <c r="G103" s="190">
        <f t="shared" si="14"/>
        <v>0</v>
      </c>
      <c r="H103" s="189"/>
      <c r="I103" s="190">
        <f t="shared" si="15"/>
        <v>0</v>
      </c>
      <c r="J103" s="189"/>
      <c r="K103" s="190">
        <f t="shared" si="16"/>
        <v>0</v>
      </c>
      <c r="L103" s="190">
        <v>21</v>
      </c>
      <c r="M103" s="190">
        <f t="shared" si="17"/>
        <v>0</v>
      </c>
      <c r="N103" s="188">
        <v>0</v>
      </c>
      <c r="O103" s="188">
        <f t="shared" si="18"/>
        <v>0</v>
      </c>
      <c r="P103" s="188">
        <v>0</v>
      </c>
      <c r="Q103" s="188">
        <f t="shared" si="19"/>
        <v>0</v>
      </c>
      <c r="R103" s="190"/>
      <c r="S103" s="190" t="s">
        <v>195</v>
      </c>
      <c r="T103" s="191" t="s">
        <v>196</v>
      </c>
      <c r="U103" s="160">
        <v>0</v>
      </c>
      <c r="V103" s="160">
        <f t="shared" si="20"/>
        <v>0</v>
      </c>
      <c r="W103" s="160"/>
      <c r="X103" s="160" t="s">
        <v>408</v>
      </c>
      <c r="Y103" s="160" t="s">
        <v>198</v>
      </c>
      <c r="Z103" s="149"/>
      <c r="AA103" s="149"/>
      <c r="AB103" s="149"/>
      <c r="AC103" s="149"/>
      <c r="AD103" s="149"/>
      <c r="AE103" s="149"/>
      <c r="AF103" s="149"/>
      <c r="AG103" s="149" t="s">
        <v>409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85">
        <v>95</v>
      </c>
      <c r="B104" s="186" t="s">
        <v>1004</v>
      </c>
      <c r="C104" s="193" t="s">
        <v>1414</v>
      </c>
      <c r="D104" s="187" t="s">
        <v>982</v>
      </c>
      <c r="E104" s="188">
        <v>8</v>
      </c>
      <c r="F104" s="189"/>
      <c r="G104" s="190">
        <f t="shared" si="14"/>
        <v>0</v>
      </c>
      <c r="H104" s="189"/>
      <c r="I104" s="190">
        <f t="shared" si="15"/>
        <v>0</v>
      </c>
      <c r="J104" s="189"/>
      <c r="K104" s="190">
        <f t="shared" si="16"/>
        <v>0</v>
      </c>
      <c r="L104" s="190">
        <v>21</v>
      </c>
      <c r="M104" s="190">
        <f t="shared" si="17"/>
        <v>0</v>
      </c>
      <c r="N104" s="188">
        <v>0</v>
      </c>
      <c r="O104" s="188">
        <f t="shared" si="18"/>
        <v>0</v>
      </c>
      <c r="P104" s="188">
        <v>0</v>
      </c>
      <c r="Q104" s="188">
        <f t="shared" si="19"/>
        <v>0</v>
      </c>
      <c r="R104" s="190"/>
      <c r="S104" s="190" t="s">
        <v>195</v>
      </c>
      <c r="T104" s="191" t="s">
        <v>196</v>
      </c>
      <c r="U104" s="160">
        <v>0</v>
      </c>
      <c r="V104" s="160">
        <f t="shared" si="20"/>
        <v>0</v>
      </c>
      <c r="W104" s="160"/>
      <c r="X104" s="160" t="s">
        <v>408</v>
      </c>
      <c r="Y104" s="160" t="s">
        <v>198</v>
      </c>
      <c r="Z104" s="149"/>
      <c r="AA104" s="149"/>
      <c r="AB104" s="149"/>
      <c r="AC104" s="149"/>
      <c r="AD104" s="149"/>
      <c r="AE104" s="149"/>
      <c r="AF104" s="149"/>
      <c r="AG104" s="149" t="s">
        <v>409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85">
        <v>96</v>
      </c>
      <c r="B105" s="186" t="s">
        <v>1006</v>
      </c>
      <c r="C105" s="193" t="s">
        <v>1007</v>
      </c>
      <c r="D105" s="187" t="s">
        <v>982</v>
      </c>
      <c r="E105" s="188">
        <v>1</v>
      </c>
      <c r="F105" s="189"/>
      <c r="G105" s="190">
        <f t="shared" si="14"/>
        <v>0</v>
      </c>
      <c r="H105" s="189"/>
      <c r="I105" s="190">
        <f t="shared" si="15"/>
        <v>0</v>
      </c>
      <c r="J105" s="189"/>
      <c r="K105" s="190">
        <f t="shared" si="16"/>
        <v>0</v>
      </c>
      <c r="L105" s="190">
        <v>21</v>
      </c>
      <c r="M105" s="190">
        <f t="shared" si="17"/>
        <v>0</v>
      </c>
      <c r="N105" s="188">
        <v>0</v>
      </c>
      <c r="O105" s="188">
        <f t="shared" si="18"/>
        <v>0</v>
      </c>
      <c r="P105" s="188">
        <v>0</v>
      </c>
      <c r="Q105" s="188">
        <f t="shared" si="19"/>
        <v>0</v>
      </c>
      <c r="R105" s="190"/>
      <c r="S105" s="190" t="s">
        <v>195</v>
      </c>
      <c r="T105" s="191" t="s">
        <v>196</v>
      </c>
      <c r="U105" s="160">
        <v>0</v>
      </c>
      <c r="V105" s="160">
        <f t="shared" si="20"/>
        <v>0</v>
      </c>
      <c r="W105" s="160"/>
      <c r="X105" s="160" t="s">
        <v>408</v>
      </c>
      <c r="Y105" s="160" t="s">
        <v>198</v>
      </c>
      <c r="Z105" s="149"/>
      <c r="AA105" s="149"/>
      <c r="AB105" s="149"/>
      <c r="AC105" s="149"/>
      <c r="AD105" s="149"/>
      <c r="AE105" s="149"/>
      <c r="AF105" s="149"/>
      <c r="AG105" s="149" t="s">
        <v>409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85">
        <v>97</v>
      </c>
      <c r="B106" s="186" t="s">
        <v>1008</v>
      </c>
      <c r="C106" s="193" t="s">
        <v>1009</v>
      </c>
      <c r="D106" s="187" t="s">
        <v>982</v>
      </c>
      <c r="E106" s="188">
        <v>1</v>
      </c>
      <c r="F106" s="189"/>
      <c r="G106" s="190">
        <f t="shared" si="14"/>
        <v>0</v>
      </c>
      <c r="H106" s="189"/>
      <c r="I106" s="190">
        <f t="shared" si="15"/>
        <v>0</v>
      </c>
      <c r="J106" s="189"/>
      <c r="K106" s="190">
        <f t="shared" si="16"/>
        <v>0</v>
      </c>
      <c r="L106" s="190">
        <v>21</v>
      </c>
      <c r="M106" s="190">
        <f t="shared" si="17"/>
        <v>0</v>
      </c>
      <c r="N106" s="188">
        <v>0</v>
      </c>
      <c r="O106" s="188">
        <f t="shared" si="18"/>
        <v>0</v>
      </c>
      <c r="P106" s="188">
        <v>0</v>
      </c>
      <c r="Q106" s="188">
        <f t="shared" si="19"/>
        <v>0</v>
      </c>
      <c r="R106" s="190"/>
      <c r="S106" s="190" t="s">
        <v>195</v>
      </c>
      <c r="T106" s="191" t="s">
        <v>196</v>
      </c>
      <c r="U106" s="160">
        <v>0</v>
      </c>
      <c r="V106" s="160">
        <f t="shared" si="20"/>
        <v>0</v>
      </c>
      <c r="W106" s="160"/>
      <c r="X106" s="160" t="s">
        <v>408</v>
      </c>
      <c r="Y106" s="160" t="s">
        <v>198</v>
      </c>
      <c r="Z106" s="149"/>
      <c r="AA106" s="149"/>
      <c r="AB106" s="149"/>
      <c r="AC106" s="149"/>
      <c r="AD106" s="149"/>
      <c r="AE106" s="149"/>
      <c r="AF106" s="149"/>
      <c r="AG106" s="149" t="s">
        <v>409</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3" t="s">
        <v>190</v>
      </c>
      <c r="B107" s="164" t="s">
        <v>146</v>
      </c>
      <c r="C107" s="178" t="s">
        <v>147</v>
      </c>
      <c r="D107" s="165"/>
      <c r="E107" s="166"/>
      <c r="F107" s="167"/>
      <c r="G107" s="167">
        <f>SUMIF(AG108:AG109,"&lt;&gt;NOR",G108:G109)</f>
        <v>0</v>
      </c>
      <c r="H107" s="167"/>
      <c r="I107" s="167">
        <f>SUM(I108:I109)</f>
        <v>0</v>
      </c>
      <c r="J107" s="167"/>
      <c r="K107" s="167">
        <f>SUM(K108:K109)</f>
        <v>0</v>
      </c>
      <c r="L107" s="167"/>
      <c r="M107" s="167">
        <f>SUM(M108:M109)</f>
        <v>0</v>
      </c>
      <c r="N107" s="166"/>
      <c r="O107" s="166">
        <f>SUM(O108:O109)</f>
        <v>0</v>
      </c>
      <c r="P107" s="166"/>
      <c r="Q107" s="166">
        <f>SUM(Q108:Q109)</f>
        <v>0</v>
      </c>
      <c r="R107" s="167"/>
      <c r="S107" s="167"/>
      <c r="T107" s="168"/>
      <c r="U107" s="162"/>
      <c r="V107" s="162">
        <f>SUM(V108:V109)</f>
        <v>0</v>
      </c>
      <c r="W107" s="162"/>
      <c r="X107" s="162"/>
      <c r="Y107" s="162"/>
      <c r="AG107" t="s">
        <v>191</v>
      </c>
    </row>
    <row r="108" spans="1:60" outlineLevel="1" x14ac:dyDescent="0.2">
      <c r="A108" s="185">
        <v>98</v>
      </c>
      <c r="B108" s="186" t="s">
        <v>1415</v>
      </c>
      <c r="C108" s="193" t="s">
        <v>1416</v>
      </c>
      <c r="D108" s="187" t="s">
        <v>982</v>
      </c>
      <c r="E108" s="188">
        <v>1</v>
      </c>
      <c r="F108" s="189"/>
      <c r="G108" s="190">
        <f>ROUND(E108*F108,2)</f>
        <v>0</v>
      </c>
      <c r="H108" s="189"/>
      <c r="I108" s="190">
        <f>ROUND(E108*H108,2)</f>
        <v>0</v>
      </c>
      <c r="J108" s="189"/>
      <c r="K108" s="190">
        <f>ROUND(E108*J108,2)</f>
        <v>0</v>
      </c>
      <c r="L108" s="190">
        <v>21</v>
      </c>
      <c r="M108" s="190">
        <f>G108*(1+L108/100)</f>
        <v>0</v>
      </c>
      <c r="N108" s="188">
        <v>0</v>
      </c>
      <c r="O108" s="188">
        <f>ROUND(E108*N108,2)</f>
        <v>0</v>
      </c>
      <c r="P108" s="188">
        <v>0</v>
      </c>
      <c r="Q108" s="188">
        <f>ROUND(E108*P108,2)</f>
        <v>0</v>
      </c>
      <c r="R108" s="190"/>
      <c r="S108" s="190" t="s">
        <v>195</v>
      </c>
      <c r="T108" s="191" t="s">
        <v>196</v>
      </c>
      <c r="U108" s="160">
        <v>0</v>
      </c>
      <c r="V108" s="160">
        <f>ROUND(E108*U108,2)</f>
        <v>0</v>
      </c>
      <c r="W108" s="160"/>
      <c r="X108" s="160" t="s">
        <v>408</v>
      </c>
      <c r="Y108" s="160" t="s">
        <v>198</v>
      </c>
      <c r="Z108" s="149"/>
      <c r="AA108" s="149"/>
      <c r="AB108" s="149"/>
      <c r="AC108" s="149"/>
      <c r="AD108" s="149"/>
      <c r="AE108" s="149"/>
      <c r="AF108" s="149"/>
      <c r="AG108" s="149" t="s">
        <v>1033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85">
        <v>99</v>
      </c>
      <c r="B109" s="186" t="s">
        <v>1272</v>
      </c>
      <c r="C109" s="193" t="s">
        <v>1417</v>
      </c>
      <c r="D109" s="187" t="s">
        <v>982</v>
      </c>
      <c r="E109" s="188">
        <v>1</v>
      </c>
      <c r="F109" s="189"/>
      <c r="G109" s="190">
        <f>ROUND(E109*F109,2)</f>
        <v>0</v>
      </c>
      <c r="H109" s="189"/>
      <c r="I109" s="190">
        <f>ROUND(E109*H109,2)</f>
        <v>0</v>
      </c>
      <c r="J109" s="189"/>
      <c r="K109" s="190">
        <f>ROUND(E109*J109,2)</f>
        <v>0</v>
      </c>
      <c r="L109" s="190">
        <v>21</v>
      </c>
      <c r="M109" s="190">
        <f>G109*(1+L109/100)</f>
        <v>0</v>
      </c>
      <c r="N109" s="188">
        <v>0</v>
      </c>
      <c r="O109" s="188">
        <f>ROUND(E109*N109,2)</f>
        <v>0</v>
      </c>
      <c r="P109" s="188">
        <v>0</v>
      </c>
      <c r="Q109" s="188">
        <f>ROUND(E109*P109,2)</f>
        <v>0</v>
      </c>
      <c r="R109" s="190"/>
      <c r="S109" s="190" t="s">
        <v>195</v>
      </c>
      <c r="T109" s="191" t="s">
        <v>196</v>
      </c>
      <c r="U109" s="160">
        <v>0</v>
      </c>
      <c r="V109" s="160">
        <f>ROUND(E109*U109,2)</f>
        <v>0</v>
      </c>
      <c r="W109" s="160"/>
      <c r="X109" s="160" t="s">
        <v>230</v>
      </c>
      <c r="Y109" s="160" t="s">
        <v>198</v>
      </c>
      <c r="Z109" s="149"/>
      <c r="AA109" s="149"/>
      <c r="AB109" s="149"/>
      <c r="AC109" s="149"/>
      <c r="AD109" s="149"/>
      <c r="AE109" s="149"/>
      <c r="AF109" s="149"/>
      <c r="AG109" s="149" t="s">
        <v>231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3" t="s">
        <v>190</v>
      </c>
      <c r="B110" s="164" t="s">
        <v>152</v>
      </c>
      <c r="C110" s="178" t="s">
        <v>153</v>
      </c>
      <c r="D110" s="165"/>
      <c r="E110" s="166"/>
      <c r="F110" s="167"/>
      <c r="G110" s="167">
        <f>SUMIF(AG111:AG120,"&lt;&gt;NOR",G111:G120)</f>
        <v>0</v>
      </c>
      <c r="H110" s="167"/>
      <c r="I110" s="167">
        <f>SUM(I111:I120)</f>
        <v>0</v>
      </c>
      <c r="J110" s="167"/>
      <c r="K110" s="167">
        <f>SUM(K111:K120)</f>
        <v>0</v>
      </c>
      <c r="L110" s="167"/>
      <c r="M110" s="167">
        <f>SUM(M111:M120)</f>
        <v>0</v>
      </c>
      <c r="N110" s="166"/>
      <c r="O110" s="166">
        <f>SUM(O111:O120)</f>
        <v>0</v>
      </c>
      <c r="P110" s="166"/>
      <c r="Q110" s="166">
        <f>SUM(Q111:Q120)</f>
        <v>0</v>
      </c>
      <c r="R110" s="167"/>
      <c r="S110" s="167"/>
      <c r="T110" s="168"/>
      <c r="U110" s="162"/>
      <c r="V110" s="162">
        <f>SUM(V111:V120)</f>
        <v>0</v>
      </c>
      <c r="W110" s="162"/>
      <c r="X110" s="162"/>
      <c r="Y110" s="162"/>
      <c r="AG110" t="s">
        <v>191</v>
      </c>
    </row>
    <row r="111" spans="1:60" outlineLevel="1" x14ac:dyDescent="0.2">
      <c r="A111" s="185">
        <v>100</v>
      </c>
      <c r="B111" s="186" t="s">
        <v>1418</v>
      </c>
      <c r="C111" s="193" t="s">
        <v>1419</v>
      </c>
      <c r="D111" s="187" t="s">
        <v>982</v>
      </c>
      <c r="E111" s="188">
        <v>1</v>
      </c>
      <c r="F111" s="189"/>
      <c r="G111" s="190">
        <f t="shared" ref="G111:G120" si="21">ROUND(E111*F111,2)</f>
        <v>0</v>
      </c>
      <c r="H111" s="189"/>
      <c r="I111" s="190">
        <f t="shared" ref="I111:I120" si="22">ROUND(E111*H111,2)</f>
        <v>0</v>
      </c>
      <c r="J111" s="189"/>
      <c r="K111" s="190">
        <f t="shared" ref="K111:K120" si="23">ROUND(E111*J111,2)</f>
        <v>0</v>
      </c>
      <c r="L111" s="190">
        <v>21</v>
      </c>
      <c r="M111" s="190">
        <f t="shared" ref="M111:M120" si="24">G111*(1+L111/100)</f>
        <v>0</v>
      </c>
      <c r="N111" s="188">
        <v>0</v>
      </c>
      <c r="O111" s="188">
        <f t="shared" ref="O111:O120" si="25">ROUND(E111*N111,2)</f>
        <v>0</v>
      </c>
      <c r="P111" s="188">
        <v>0</v>
      </c>
      <c r="Q111" s="188">
        <f t="shared" ref="Q111:Q120" si="26">ROUND(E111*P111,2)</f>
        <v>0</v>
      </c>
      <c r="R111" s="190"/>
      <c r="S111" s="190" t="s">
        <v>195</v>
      </c>
      <c r="T111" s="191" t="s">
        <v>196</v>
      </c>
      <c r="U111" s="160">
        <v>0</v>
      </c>
      <c r="V111" s="160">
        <f t="shared" ref="V111:V120" si="27">ROUND(E111*U111,2)</f>
        <v>0</v>
      </c>
      <c r="W111" s="160"/>
      <c r="X111" s="160" t="s">
        <v>408</v>
      </c>
      <c r="Y111" s="160" t="s">
        <v>198</v>
      </c>
      <c r="Z111" s="149"/>
      <c r="AA111" s="149"/>
      <c r="AB111" s="149"/>
      <c r="AC111" s="149"/>
      <c r="AD111" s="149"/>
      <c r="AE111" s="149"/>
      <c r="AF111" s="149"/>
      <c r="AG111" s="149" t="s">
        <v>409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85">
        <v>101</v>
      </c>
      <c r="B112" s="186" t="s">
        <v>1420</v>
      </c>
      <c r="C112" s="193" t="s">
        <v>1421</v>
      </c>
      <c r="D112" s="187" t="s">
        <v>982</v>
      </c>
      <c r="E112" s="188">
        <v>1</v>
      </c>
      <c r="F112" s="189"/>
      <c r="G112" s="190">
        <f t="shared" si="21"/>
        <v>0</v>
      </c>
      <c r="H112" s="189"/>
      <c r="I112" s="190">
        <f t="shared" si="22"/>
        <v>0</v>
      </c>
      <c r="J112" s="189"/>
      <c r="K112" s="190">
        <f t="shared" si="23"/>
        <v>0</v>
      </c>
      <c r="L112" s="190">
        <v>21</v>
      </c>
      <c r="M112" s="190">
        <f t="shared" si="24"/>
        <v>0</v>
      </c>
      <c r="N112" s="188">
        <v>0</v>
      </c>
      <c r="O112" s="188">
        <f t="shared" si="25"/>
        <v>0</v>
      </c>
      <c r="P112" s="188">
        <v>0</v>
      </c>
      <c r="Q112" s="188">
        <f t="shared" si="26"/>
        <v>0</v>
      </c>
      <c r="R112" s="190"/>
      <c r="S112" s="190" t="s">
        <v>195</v>
      </c>
      <c r="T112" s="191" t="s">
        <v>196</v>
      </c>
      <c r="U112" s="160">
        <v>0</v>
      </c>
      <c r="V112" s="160">
        <f t="shared" si="27"/>
        <v>0</v>
      </c>
      <c r="W112" s="160"/>
      <c r="X112" s="160" t="s">
        <v>408</v>
      </c>
      <c r="Y112" s="160" t="s">
        <v>198</v>
      </c>
      <c r="Z112" s="149"/>
      <c r="AA112" s="149"/>
      <c r="AB112" s="149"/>
      <c r="AC112" s="149"/>
      <c r="AD112" s="149"/>
      <c r="AE112" s="149"/>
      <c r="AF112" s="149"/>
      <c r="AG112" s="149" t="s">
        <v>409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85">
        <v>102</v>
      </c>
      <c r="B113" s="186" t="s">
        <v>1422</v>
      </c>
      <c r="C113" s="193" t="s">
        <v>1335</v>
      </c>
      <c r="D113" s="187" t="s">
        <v>982</v>
      </c>
      <c r="E113" s="188">
        <v>2</v>
      </c>
      <c r="F113" s="189"/>
      <c r="G113" s="190">
        <f t="shared" si="21"/>
        <v>0</v>
      </c>
      <c r="H113" s="189"/>
      <c r="I113" s="190">
        <f t="shared" si="22"/>
        <v>0</v>
      </c>
      <c r="J113" s="189"/>
      <c r="K113" s="190">
        <f t="shared" si="23"/>
        <v>0</v>
      </c>
      <c r="L113" s="190">
        <v>21</v>
      </c>
      <c r="M113" s="190">
        <f t="shared" si="24"/>
        <v>0</v>
      </c>
      <c r="N113" s="188">
        <v>0</v>
      </c>
      <c r="O113" s="188">
        <f t="shared" si="25"/>
        <v>0</v>
      </c>
      <c r="P113" s="188">
        <v>0</v>
      </c>
      <c r="Q113" s="188">
        <f t="shared" si="26"/>
        <v>0</v>
      </c>
      <c r="R113" s="190"/>
      <c r="S113" s="190" t="s">
        <v>195</v>
      </c>
      <c r="T113" s="191" t="s">
        <v>196</v>
      </c>
      <c r="U113" s="160">
        <v>0</v>
      </c>
      <c r="V113" s="160">
        <f t="shared" si="27"/>
        <v>0</v>
      </c>
      <c r="W113" s="160"/>
      <c r="X113" s="160" t="s">
        <v>408</v>
      </c>
      <c r="Y113" s="160" t="s">
        <v>198</v>
      </c>
      <c r="Z113" s="149"/>
      <c r="AA113" s="149"/>
      <c r="AB113" s="149"/>
      <c r="AC113" s="149"/>
      <c r="AD113" s="149"/>
      <c r="AE113" s="149"/>
      <c r="AF113" s="149"/>
      <c r="AG113" s="149" t="s">
        <v>409</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85">
        <v>103</v>
      </c>
      <c r="B114" s="186" t="s">
        <v>1423</v>
      </c>
      <c r="C114" s="193" t="s">
        <v>1424</v>
      </c>
      <c r="D114" s="187" t="s">
        <v>982</v>
      </c>
      <c r="E114" s="188">
        <v>1</v>
      </c>
      <c r="F114" s="189"/>
      <c r="G114" s="190">
        <f t="shared" si="21"/>
        <v>0</v>
      </c>
      <c r="H114" s="189"/>
      <c r="I114" s="190">
        <f t="shared" si="22"/>
        <v>0</v>
      </c>
      <c r="J114" s="189"/>
      <c r="K114" s="190">
        <f t="shared" si="23"/>
        <v>0</v>
      </c>
      <c r="L114" s="190">
        <v>21</v>
      </c>
      <c r="M114" s="190">
        <f t="shared" si="24"/>
        <v>0</v>
      </c>
      <c r="N114" s="188">
        <v>0</v>
      </c>
      <c r="O114" s="188">
        <f t="shared" si="25"/>
        <v>0</v>
      </c>
      <c r="P114" s="188">
        <v>0</v>
      </c>
      <c r="Q114" s="188">
        <f t="shared" si="26"/>
        <v>0</v>
      </c>
      <c r="R114" s="190"/>
      <c r="S114" s="190" t="s">
        <v>195</v>
      </c>
      <c r="T114" s="191" t="s">
        <v>196</v>
      </c>
      <c r="U114" s="160">
        <v>0</v>
      </c>
      <c r="V114" s="160">
        <f t="shared" si="27"/>
        <v>0</v>
      </c>
      <c r="W114" s="160"/>
      <c r="X114" s="160" t="s">
        <v>408</v>
      </c>
      <c r="Y114" s="160" t="s">
        <v>198</v>
      </c>
      <c r="Z114" s="149"/>
      <c r="AA114" s="149"/>
      <c r="AB114" s="149"/>
      <c r="AC114" s="149"/>
      <c r="AD114" s="149"/>
      <c r="AE114" s="149"/>
      <c r="AF114" s="149"/>
      <c r="AG114" s="149" t="s">
        <v>409</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85">
        <v>104</v>
      </c>
      <c r="B115" s="186" t="s">
        <v>1425</v>
      </c>
      <c r="C115" s="193" t="s">
        <v>1426</v>
      </c>
      <c r="D115" s="187" t="s">
        <v>982</v>
      </c>
      <c r="E115" s="188">
        <v>1</v>
      </c>
      <c r="F115" s="189"/>
      <c r="G115" s="190">
        <f t="shared" si="21"/>
        <v>0</v>
      </c>
      <c r="H115" s="189"/>
      <c r="I115" s="190">
        <f t="shared" si="22"/>
        <v>0</v>
      </c>
      <c r="J115" s="189"/>
      <c r="K115" s="190">
        <f t="shared" si="23"/>
        <v>0</v>
      </c>
      <c r="L115" s="190">
        <v>21</v>
      </c>
      <c r="M115" s="190">
        <f t="shared" si="24"/>
        <v>0</v>
      </c>
      <c r="N115" s="188">
        <v>0</v>
      </c>
      <c r="O115" s="188">
        <f t="shared" si="25"/>
        <v>0</v>
      </c>
      <c r="P115" s="188">
        <v>0</v>
      </c>
      <c r="Q115" s="188">
        <f t="shared" si="26"/>
        <v>0</v>
      </c>
      <c r="R115" s="190"/>
      <c r="S115" s="190" t="s">
        <v>195</v>
      </c>
      <c r="T115" s="191" t="s">
        <v>196</v>
      </c>
      <c r="U115" s="160">
        <v>0</v>
      </c>
      <c r="V115" s="160">
        <f t="shared" si="27"/>
        <v>0</v>
      </c>
      <c r="W115" s="160"/>
      <c r="X115" s="160" t="s">
        <v>408</v>
      </c>
      <c r="Y115" s="160" t="s">
        <v>198</v>
      </c>
      <c r="Z115" s="149"/>
      <c r="AA115" s="149"/>
      <c r="AB115" s="149"/>
      <c r="AC115" s="149"/>
      <c r="AD115" s="149"/>
      <c r="AE115" s="149"/>
      <c r="AF115" s="149"/>
      <c r="AG115" s="149" t="s">
        <v>409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85">
        <v>105</v>
      </c>
      <c r="B116" s="186" t="s">
        <v>1427</v>
      </c>
      <c r="C116" s="193" t="s">
        <v>1329</v>
      </c>
      <c r="D116" s="187" t="s">
        <v>982</v>
      </c>
      <c r="E116" s="188">
        <v>1</v>
      </c>
      <c r="F116" s="189"/>
      <c r="G116" s="190">
        <f t="shared" si="21"/>
        <v>0</v>
      </c>
      <c r="H116" s="189"/>
      <c r="I116" s="190">
        <f t="shared" si="22"/>
        <v>0</v>
      </c>
      <c r="J116" s="189"/>
      <c r="K116" s="190">
        <f t="shared" si="23"/>
        <v>0</v>
      </c>
      <c r="L116" s="190">
        <v>21</v>
      </c>
      <c r="M116" s="190">
        <f t="shared" si="24"/>
        <v>0</v>
      </c>
      <c r="N116" s="188">
        <v>0</v>
      </c>
      <c r="O116" s="188">
        <f t="shared" si="25"/>
        <v>0</v>
      </c>
      <c r="P116" s="188">
        <v>0</v>
      </c>
      <c r="Q116" s="188">
        <f t="shared" si="26"/>
        <v>0</v>
      </c>
      <c r="R116" s="190"/>
      <c r="S116" s="190" t="s">
        <v>195</v>
      </c>
      <c r="T116" s="191" t="s">
        <v>196</v>
      </c>
      <c r="U116" s="160">
        <v>0</v>
      </c>
      <c r="V116" s="160">
        <f t="shared" si="27"/>
        <v>0</v>
      </c>
      <c r="W116" s="160"/>
      <c r="X116" s="160" t="s">
        <v>408</v>
      </c>
      <c r="Y116" s="160" t="s">
        <v>198</v>
      </c>
      <c r="Z116" s="149"/>
      <c r="AA116" s="149"/>
      <c r="AB116" s="149"/>
      <c r="AC116" s="149"/>
      <c r="AD116" s="149"/>
      <c r="AE116" s="149"/>
      <c r="AF116" s="149"/>
      <c r="AG116" s="149" t="s">
        <v>409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85">
        <v>106</v>
      </c>
      <c r="B117" s="186" t="s">
        <v>1428</v>
      </c>
      <c r="C117" s="193" t="s">
        <v>1315</v>
      </c>
      <c r="D117" s="187" t="s">
        <v>982</v>
      </c>
      <c r="E117" s="188">
        <v>1</v>
      </c>
      <c r="F117" s="189"/>
      <c r="G117" s="190">
        <f t="shared" si="21"/>
        <v>0</v>
      </c>
      <c r="H117" s="189"/>
      <c r="I117" s="190">
        <f t="shared" si="22"/>
        <v>0</v>
      </c>
      <c r="J117" s="189"/>
      <c r="K117" s="190">
        <f t="shared" si="23"/>
        <v>0</v>
      </c>
      <c r="L117" s="190">
        <v>21</v>
      </c>
      <c r="M117" s="190">
        <f t="shared" si="24"/>
        <v>0</v>
      </c>
      <c r="N117" s="188">
        <v>0</v>
      </c>
      <c r="O117" s="188">
        <f t="shared" si="25"/>
        <v>0</v>
      </c>
      <c r="P117" s="188">
        <v>0</v>
      </c>
      <c r="Q117" s="188">
        <f t="shared" si="26"/>
        <v>0</v>
      </c>
      <c r="R117" s="190"/>
      <c r="S117" s="190" t="s">
        <v>195</v>
      </c>
      <c r="T117" s="191" t="s">
        <v>196</v>
      </c>
      <c r="U117" s="160">
        <v>0</v>
      </c>
      <c r="V117" s="160">
        <f t="shared" si="27"/>
        <v>0</v>
      </c>
      <c r="W117" s="160"/>
      <c r="X117" s="160" t="s">
        <v>408</v>
      </c>
      <c r="Y117" s="160" t="s">
        <v>198</v>
      </c>
      <c r="Z117" s="149"/>
      <c r="AA117" s="149"/>
      <c r="AB117" s="149"/>
      <c r="AC117" s="149"/>
      <c r="AD117" s="149"/>
      <c r="AE117" s="149"/>
      <c r="AF117" s="149"/>
      <c r="AG117" s="149" t="s">
        <v>409</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85">
        <v>107</v>
      </c>
      <c r="B118" s="186" t="s">
        <v>1429</v>
      </c>
      <c r="C118" s="193" t="s">
        <v>1317</v>
      </c>
      <c r="D118" s="187" t="s">
        <v>982</v>
      </c>
      <c r="E118" s="188">
        <v>2</v>
      </c>
      <c r="F118" s="189"/>
      <c r="G118" s="190">
        <f t="shared" si="21"/>
        <v>0</v>
      </c>
      <c r="H118" s="189"/>
      <c r="I118" s="190">
        <f t="shared" si="22"/>
        <v>0</v>
      </c>
      <c r="J118" s="189"/>
      <c r="K118" s="190">
        <f t="shared" si="23"/>
        <v>0</v>
      </c>
      <c r="L118" s="190">
        <v>21</v>
      </c>
      <c r="M118" s="190">
        <f t="shared" si="24"/>
        <v>0</v>
      </c>
      <c r="N118" s="188">
        <v>0</v>
      </c>
      <c r="O118" s="188">
        <f t="shared" si="25"/>
        <v>0</v>
      </c>
      <c r="P118" s="188">
        <v>0</v>
      </c>
      <c r="Q118" s="188">
        <f t="shared" si="26"/>
        <v>0</v>
      </c>
      <c r="R118" s="190"/>
      <c r="S118" s="190" t="s">
        <v>195</v>
      </c>
      <c r="T118" s="191" t="s">
        <v>196</v>
      </c>
      <c r="U118" s="160">
        <v>0</v>
      </c>
      <c r="V118" s="160">
        <f t="shared" si="27"/>
        <v>0</v>
      </c>
      <c r="W118" s="160"/>
      <c r="X118" s="160" t="s">
        <v>408</v>
      </c>
      <c r="Y118" s="160" t="s">
        <v>198</v>
      </c>
      <c r="Z118" s="149"/>
      <c r="AA118" s="149"/>
      <c r="AB118" s="149"/>
      <c r="AC118" s="149"/>
      <c r="AD118" s="149"/>
      <c r="AE118" s="149"/>
      <c r="AF118" s="149"/>
      <c r="AG118" s="149" t="s">
        <v>409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1" x14ac:dyDescent="0.2">
      <c r="A119" s="185">
        <v>108</v>
      </c>
      <c r="B119" s="186" t="s">
        <v>1430</v>
      </c>
      <c r="C119" s="193" t="s">
        <v>1321</v>
      </c>
      <c r="D119" s="187" t="s">
        <v>982</v>
      </c>
      <c r="E119" s="188">
        <v>9</v>
      </c>
      <c r="F119" s="189"/>
      <c r="G119" s="190">
        <f t="shared" si="21"/>
        <v>0</v>
      </c>
      <c r="H119" s="189"/>
      <c r="I119" s="190">
        <f t="shared" si="22"/>
        <v>0</v>
      </c>
      <c r="J119" s="189"/>
      <c r="K119" s="190">
        <f t="shared" si="23"/>
        <v>0</v>
      </c>
      <c r="L119" s="190">
        <v>21</v>
      </c>
      <c r="M119" s="190">
        <f t="shared" si="24"/>
        <v>0</v>
      </c>
      <c r="N119" s="188">
        <v>0</v>
      </c>
      <c r="O119" s="188">
        <f t="shared" si="25"/>
        <v>0</v>
      </c>
      <c r="P119" s="188">
        <v>0</v>
      </c>
      <c r="Q119" s="188">
        <f t="shared" si="26"/>
        <v>0</v>
      </c>
      <c r="R119" s="190"/>
      <c r="S119" s="190" t="s">
        <v>195</v>
      </c>
      <c r="T119" s="191" t="s">
        <v>196</v>
      </c>
      <c r="U119" s="160">
        <v>0</v>
      </c>
      <c r="V119" s="160">
        <f t="shared" si="27"/>
        <v>0</v>
      </c>
      <c r="W119" s="160"/>
      <c r="X119" s="160" t="s">
        <v>408</v>
      </c>
      <c r="Y119" s="160" t="s">
        <v>198</v>
      </c>
      <c r="Z119" s="149"/>
      <c r="AA119" s="149"/>
      <c r="AB119" s="149"/>
      <c r="AC119" s="149"/>
      <c r="AD119" s="149"/>
      <c r="AE119" s="149"/>
      <c r="AF119" s="149"/>
      <c r="AG119" s="149" t="s">
        <v>409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85">
        <v>109</v>
      </c>
      <c r="B120" s="186" t="s">
        <v>1431</v>
      </c>
      <c r="C120" s="193" t="s">
        <v>1432</v>
      </c>
      <c r="D120" s="187" t="s">
        <v>982</v>
      </c>
      <c r="E120" s="188">
        <v>1</v>
      </c>
      <c r="F120" s="189"/>
      <c r="G120" s="190">
        <f t="shared" si="21"/>
        <v>0</v>
      </c>
      <c r="H120" s="189"/>
      <c r="I120" s="190">
        <f t="shared" si="22"/>
        <v>0</v>
      </c>
      <c r="J120" s="189"/>
      <c r="K120" s="190">
        <f t="shared" si="23"/>
        <v>0</v>
      </c>
      <c r="L120" s="190">
        <v>21</v>
      </c>
      <c r="M120" s="190">
        <f t="shared" si="24"/>
        <v>0</v>
      </c>
      <c r="N120" s="188">
        <v>0</v>
      </c>
      <c r="O120" s="188">
        <f t="shared" si="25"/>
        <v>0</v>
      </c>
      <c r="P120" s="188">
        <v>0</v>
      </c>
      <c r="Q120" s="188">
        <f t="shared" si="26"/>
        <v>0</v>
      </c>
      <c r="R120" s="190"/>
      <c r="S120" s="190" t="s">
        <v>195</v>
      </c>
      <c r="T120" s="191" t="s">
        <v>196</v>
      </c>
      <c r="U120" s="160">
        <v>0</v>
      </c>
      <c r="V120" s="160">
        <f t="shared" si="27"/>
        <v>0</v>
      </c>
      <c r="W120" s="160"/>
      <c r="X120" s="160" t="s">
        <v>230</v>
      </c>
      <c r="Y120" s="160" t="s">
        <v>198</v>
      </c>
      <c r="Z120" s="149"/>
      <c r="AA120" s="149"/>
      <c r="AB120" s="149"/>
      <c r="AC120" s="149"/>
      <c r="AD120" s="149"/>
      <c r="AE120" s="149"/>
      <c r="AF120" s="149"/>
      <c r="AG120" s="149" t="s">
        <v>1027</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163" t="s">
        <v>190</v>
      </c>
      <c r="B121" s="164" t="s">
        <v>154</v>
      </c>
      <c r="C121" s="178" t="s">
        <v>155</v>
      </c>
      <c r="D121" s="165"/>
      <c r="E121" s="166"/>
      <c r="F121" s="167"/>
      <c r="G121" s="167">
        <f>SUMIF(AG122:AG131,"&lt;&gt;NOR",G122:G131)</f>
        <v>0</v>
      </c>
      <c r="H121" s="167"/>
      <c r="I121" s="167">
        <f>SUM(I122:I131)</f>
        <v>0</v>
      </c>
      <c r="J121" s="167"/>
      <c r="K121" s="167">
        <f>SUM(K122:K131)</f>
        <v>0</v>
      </c>
      <c r="L121" s="167"/>
      <c r="M121" s="167">
        <f>SUM(M122:M131)</f>
        <v>0</v>
      </c>
      <c r="N121" s="166"/>
      <c r="O121" s="166">
        <f>SUM(O122:O131)</f>
        <v>0</v>
      </c>
      <c r="P121" s="166"/>
      <c r="Q121" s="166">
        <f>SUM(Q122:Q131)</f>
        <v>0</v>
      </c>
      <c r="R121" s="167"/>
      <c r="S121" s="167"/>
      <c r="T121" s="168"/>
      <c r="U121" s="162"/>
      <c r="V121" s="162">
        <f>SUM(V122:V131)</f>
        <v>0</v>
      </c>
      <c r="W121" s="162"/>
      <c r="X121" s="162"/>
      <c r="Y121" s="162"/>
      <c r="AG121" t="s">
        <v>191</v>
      </c>
    </row>
    <row r="122" spans="1:60" outlineLevel="1" x14ac:dyDescent="0.2">
      <c r="A122" s="185">
        <v>110</v>
      </c>
      <c r="B122" s="186" t="s">
        <v>1010</v>
      </c>
      <c r="C122" s="193" t="s">
        <v>1011</v>
      </c>
      <c r="D122" s="187" t="s">
        <v>1012</v>
      </c>
      <c r="E122" s="188">
        <v>16</v>
      </c>
      <c r="F122" s="189"/>
      <c r="G122" s="190">
        <f t="shared" ref="G122:G131" si="28">ROUND(E122*F122,2)</f>
        <v>0</v>
      </c>
      <c r="H122" s="189"/>
      <c r="I122" s="190">
        <f t="shared" ref="I122:I131" si="29">ROUND(E122*H122,2)</f>
        <v>0</v>
      </c>
      <c r="J122" s="189"/>
      <c r="K122" s="190">
        <f t="shared" ref="K122:K131" si="30">ROUND(E122*J122,2)</f>
        <v>0</v>
      </c>
      <c r="L122" s="190">
        <v>21</v>
      </c>
      <c r="M122" s="190">
        <f t="shared" ref="M122:M131" si="31">G122*(1+L122/100)</f>
        <v>0</v>
      </c>
      <c r="N122" s="188">
        <v>0</v>
      </c>
      <c r="O122" s="188">
        <f t="shared" ref="O122:O131" si="32">ROUND(E122*N122,2)</f>
        <v>0</v>
      </c>
      <c r="P122" s="188">
        <v>0</v>
      </c>
      <c r="Q122" s="188">
        <f t="shared" ref="Q122:Q131" si="33">ROUND(E122*P122,2)</f>
        <v>0</v>
      </c>
      <c r="R122" s="190"/>
      <c r="S122" s="190" t="s">
        <v>195</v>
      </c>
      <c r="T122" s="191" t="s">
        <v>196</v>
      </c>
      <c r="U122" s="160">
        <v>0</v>
      </c>
      <c r="V122" s="160">
        <f t="shared" ref="V122:V131" si="34">ROUND(E122*U122,2)</f>
        <v>0</v>
      </c>
      <c r="W122" s="160"/>
      <c r="X122" s="160" t="s">
        <v>1013</v>
      </c>
      <c r="Y122" s="160" t="s">
        <v>198</v>
      </c>
      <c r="Z122" s="149"/>
      <c r="AA122" s="149"/>
      <c r="AB122" s="149"/>
      <c r="AC122" s="149"/>
      <c r="AD122" s="149"/>
      <c r="AE122" s="149"/>
      <c r="AF122" s="149"/>
      <c r="AG122" s="149" t="s">
        <v>1014</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85">
        <v>111</v>
      </c>
      <c r="B123" s="186" t="s">
        <v>1015</v>
      </c>
      <c r="C123" s="193" t="s">
        <v>1016</v>
      </c>
      <c r="D123" s="187" t="s">
        <v>1012</v>
      </c>
      <c r="E123" s="188">
        <v>16</v>
      </c>
      <c r="F123" s="189"/>
      <c r="G123" s="190">
        <f t="shared" si="28"/>
        <v>0</v>
      </c>
      <c r="H123" s="189"/>
      <c r="I123" s="190">
        <f t="shared" si="29"/>
        <v>0</v>
      </c>
      <c r="J123" s="189"/>
      <c r="K123" s="190">
        <f t="shared" si="30"/>
        <v>0</v>
      </c>
      <c r="L123" s="190">
        <v>21</v>
      </c>
      <c r="M123" s="190">
        <f t="shared" si="31"/>
        <v>0</v>
      </c>
      <c r="N123" s="188">
        <v>0</v>
      </c>
      <c r="O123" s="188">
        <f t="shared" si="32"/>
        <v>0</v>
      </c>
      <c r="P123" s="188">
        <v>0</v>
      </c>
      <c r="Q123" s="188">
        <f t="shared" si="33"/>
        <v>0</v>
      </c>
      <c r="R123" s="190"/>
      <c r="S123" s="190" t="s">
        <v>195</v>
      </c>
      <c r="T123" s="191" t="s">
        <v>196</v>
      </c>
      <c r="U123" s="160">
        <v>0</v>
      </c>
      <c r="V123" s="160">
        <f t="shared" si="34"/>
        <v>0</v>
      </c>
      <c r="W123" s="160"/>
      <c r="X123" s="160" t="s">
        <v>1013</v>
      </c>
      <c r="Y123" s="160" t="s">
        <v>198</v>
      </c>
      <c r="Z123" s="149"/>
      <c r="AA123" s="149"/>
      <c r="AB123" s="149"/>
      <c r="AC123" s="149"/>
      <c r="AD123" s="149"/>
      <c r="AE123" s="149"/>
      <c r="AF123" s="149"/>
      <c r="AG123" s="149" t="s">
        <v>1014</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85">
        <v>112</v>
      </c>
      <c r="B124" s="186" t="s">
        <v>1017</v>
      </c>
      <c r="C124" s="193" t="s">
        <v>1349</v>
      </c>
      <c r="D124" s="187" t="s">
        <v>1012</v>
      </c>
      <c r="E124" s="188">
        <v>10</v>
      </c>
      <c r="F124" s="189"/>
      <c r="G124" s="190">
        <f t="shared" si="28"/>
        <v>0</v>
      </c>
      <c r="H124" s="189"/>
      <c r="I124" s="190">
        <f t="shared" si="29"/>
        <v>0</v>
      </c>
      <c r="J124" s="189"/>
      <c r="K124" s="190">
        <f t="shared" si="30"/>
        <v>0</v>
      </c>
      <c r="L124" s="190">
        <v>21</v>
      </c>
      <c r="M124" s="190">
        <f t="shared" si="31"/>
        <v>0</v>
      </c>
      <c r="N124" s="188">
        <v>0</v>
      </c>
      <c r="O124" s="188">
        <f t="shared" si="32"/>
        <v>0</v>
      </c>
      <c r="P124" s="188">
        <v>0</v>
      </c>
      <c r="Q124" s="188">
        <f t="shared" si="33"/>
        <v>0</v>
      </c>
      <c r="R124" s="190"/>
      <c r="S124" s="190" t="s">
        <v>195</v>
      </c>
      <c r="T124" s="191" t="s">
        <v>196</v>
      </c>
      <c r="U124" s="160">
        <v>0</v>
      </c>
      <c r="V124" s="160">
        <f t="shared" si="34"/>
        <v>0</v>
      </c>
      <c r="W124" s="160"/>
      <c r="X124" s="160" t="s">
        <v>1013</v>
      </c>
      <c r="Y124" s="160" t="s">
        <v>198</v>
      </c>
      <c r="Z124" s="149"/>
      <c r="AA124" s="149"/>
      <c r="AB124" s="149"/>
      <c r="AC124" s="149"/>
      <c r="AD124" s="149"/>
      <c r="AE124" s="149"/>
      <c r="AF124" s="149"/>
      <c r="AG124" s="149" t="s">
        <v>1014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85">
        <v>113</v>
      </c>
      <c r="B125" s="186" t="s">
        <v>1019</v>
      </c>
      <c r="C125" s="193" t="s">
        <v>1040</v>
      </c>
      <c r="D125" s="187" t="s">
        <v>1012</v>
      </c>
      <c r="E125" s="188">
        <v>4</v>
      </c>
      <c r="F125" s="189"/>
      <c r="G125" s="190">
        <f t="shared" si="28"/>
        <v>0</v>
      </c>
      <c r="H125" s="189"/>
      <c r="I125" s="190">
        <f t="shared" si="29"/>
        <v>0</v>
      </c>
      <c r="J125" s="189"/>
      <c r="K125" s="190">
        <f t="shared" si="30"/>
        <v>0</v>
      </c>
      <c r="L125" s="190">
        <v>21</v>
      </c>
      <c r="M125" s="190">
        <f t="shared" si="31"/>
        <v>0</v>
      </c>
      <c r="N125" s="188">
        <v>0</v>
      </c>
      <c r="O125" s="188">
        <f t="shared" si="32"/>
        <v>0</v>
      </c>
      <c r="P125" s="188">
        <v>0</v>
      </c>
      <c r="Q125" s="188">
        <f t="shared" si="33"/>
        <v>0</v>
      </c>
      <c r="R125" s="190"/>
      <c r="S125" s="190" t="s">
        <v>195</v>
      </c>
      <c r="T125" s="191" t="s">
        <v>196</v>
      </c>
      <c r="U125" s="160">
        <v>0</v>
      </c>
      <c r="V125" s="160">
        <f t="shared" si="34"/>
        <v>0</v>
      </c>
      <c r="W125" s="160"/>
      <c r="X125" s="160" t="s">
        <v>1013</v>
      </c>
      <c r="Y125" s="160" t="s">
        <v>198</v>
      </c>
      <c r="Z125" s="149"/>
      <c r="AA125" s="149"/>
      <c r="AB125" s="149"/>
      <c r="AC125" s="149"/>
      <c r="AD125" s="149"/>
      <c r="AE125" s="149"/>
      <c r="AF125" s="149"/>
      <c r="AG125" s="149" t="s">
        <v>1014</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85">
        <v>114</v>
      </c>
      <c r="B126" s="186" t="s">
        <v>1021</v>
      </c>
      <c r="C126" s="193" t="s">
        <v>1020</v>
      </c>
      <c r="D126" s="187" t="s">
        <v>1012</v>
      </c>
      <c r="E126" s="188">
        <v>16</v>
      </c>
      <c r="F126" s="189"/>
      <c r="G126" s="190">
        <f t="shared" si="28"/>
        <v>0</v>
      </c>
      <c r="H126" s="189"/>
      <c r="I126" s="190">
        <f t="shared" si="29"/>
        <v>0</v>
      </c>
      <c r="J126" s="189"/>
      <c r="K126" s="190">
        <f t="shared" si="30"/>
        <v>0</v>
      </c>
      <c r="L126" s="190">
        <v>21</v>
      </c>
      <c r="M126" s="190">
        <f t="shared" si="31"/>
        <v>0</v>
      </c>
      <c r="N126" s="188">
        <v>0</v>
      </c>
      <c r="O126" s="188">
        <f t="shared" si="32"/>
        <v>0</v>
      </c>
      <c r="P126" s="188">
        <v>0</v>
      </c>
      <c r="Q126" s="188">
        <f t="shared" si="33"/>
        <v>0</v>
      </c>
      <c r="R126" s="190"/>
      <c r="S126" s="190" t="s">
        <v>195</v>
      </c>
      <c r="T126" s="191" t="s">
        <v>196</v>
      </c>
      <c r="U126" s="160">
        <v>0</v>
      </c>
      <c r="V126" s="160">
        <f t="shared" si="34"/>
        <v>0</v>
      </c>
      <c r="W126" s="160"/>
      <c r="X126" s="160" t="s">
        <v>1013</v>
      </c>
      <c r="Y126" s="160" t="s">
        <v>198</v>
      </c>
      <c r="Z126" s="149"/>
      <c r="AA126" s="149"/>
      <c r="AB126" s="149"/>
      <c r="AC126" s="149"/>
      <c r="AD126" s="149"/>
      <c r="AE126" s="149"/>
      <c r="AF126" s="149"/>
      <c r="AG126" s="149" t="s">
        <v>1014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85">
        <v>115</v>
      </c>
      <c r="B127" s="186" t="s">
        <v>1023</v>
      </c>
      <c r="C127" s="193" t="s">
        <v>1022</v>
      </c>
      <c r="D127" s="187" t="s">
        <v>1012</v>
      </c>
      <c r="E127" s="188">
        <v>20</v>
      </c>
      <c r="F127" s="189"/>
      <c r="G127" s="190">
        <f t="shared" si="28"/>
        <v>0</v>
      </c>
      <c r="H127" s="189"/>
      <c r="I127" s="190">
        <f t="shared" si="29"/>
        <v>0</v>
      </c>
      <c r="J127" s="189"/>
      <c r="K127" s="190">
        <f t="shared" si="30"/>
        <v>0</v>
      </c>
      <c r="L127" s="190">
        <v>21</v>
      </c>
      <c r="M127" s="190">
        <f t="shared" si="31"/>
        <v>0</v>
      </c>
      <c r="N127" s="188">
        <v>0</v>
      </c>
      <c r="O127" s="188">
        <f t="shared" si="32"/>
        <v>0</v>
      </c>
      <c r="P127" s="188">
        <v>0</v>
      </c>
      <c r="Q127" s="188">
        <f t="shared" si="33"/>
        <v>0</v>
      </c>
      <c r="R127" s="190"/>
      <c r="S127" s="190" t="s">
        <v>195</v>
      </c>
      <c r="T127" s="191" t="s">
        <v>196</v>
      </c>
      <c r="U127" s="160">
        <v>0</v>
      </c>
      <c r="V127" s="160">
        <f t="shared" si="34"/>
        <v>0</v>
      </c>
      <c r="W127" s="160"/>
      <c r="X127" s="160" t="s">
        <v>1013</v>
      </c>
      <c r="Y127" s="160" t="s">
        <v>198</v>
      </c>
      <c r="Z127" s="149"/>
      <c r="AA127" s="149"/>
      <c r="AB127" s="149"/>
      <c r="AC127" s="149"/>
      <c r="AD127" s="149"/>
      <c r="AE127" s="149"/>
      <c r="AF127" s="149"/>
      <c r="AG127" s="149" t="s">
        <v>1014</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85">
        <v>116</v>
      </c>
      <c r="B128" s="186" t="s">
        <v>1025</v>
      </c>
      <c r="C128" s="193" t="s">
        <v>1351</v>
      </c>
      <c r="D128" s="187" t="s">
        <v>1012</v>
      </c>
      <c r="E128" s="188">
        <v>32</v>
      </c>
      <c r="F128" s="189"/>
      <c r="G128" s="190">
        <f t="shared" si="28"/>
        <v>0</v>
      </c>
      <c r="H128" s="189"/>
      <c r="I128" s="190">
        <f t="shared" si="29"/>
        <v>0</v>
      </c>
      <c r="J128" s="189"/>
      <c r="K128" s="190">
        <f t="shared" si="30"/>
        <v>0</v>
      </c>
      <c r="L128" s="190">
        <v>21</v>
      </c>
      <c r="M128" s="190">
        <f t="shared" si="31"/>
        <v>0</v>
      </c>
      <c r="N128" s="188">
        <v>0</v>
      </c>
      <c r="O128" s="188">
        <f t="shared" si="32"/>
        <v>0</v>
      </c>
      <c r="P128" s="188">
        <v>0</v>
      </c>
      <c r="Q128" s="188">
        <f t="shared" si="33"/>
        <v>0</v>
      </c>
      <c r="R128" s="190"/>
      <c r="S128" s="190" t="s">
        <v>195</v>
      </c>
      <c r="T128" s="191" t="s">
        <v>196</v>
      </c>
      <c r="U128" s="160">
        <v>0</v>
      </c>
      <c r="V128" s="160">
        <f t="shared" si="34"/>
        <v>0</v>
      </c>
      <c r="W128" s="160"/>
      <c r="X128" s="160" t="s">
        <v>1013</v>
      </c>
      <c r="Y128" s="160" t="s">
        <v>198</v>
      </c>
      <c r="Z128" s="149"/>
      <c r="AA128" s="149"/>
      <c r="AB128" s="149"/>
      <c r="AC128" s="149"/>
      <c r="AD128" s="149"/>
      <c r="AE128" s="149"/>
      <c r="AF128" s="149"/>
      <c r="AG128" s="149" t="s">
        <v>1014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85">
        <v>117</v>
      </c>
      <c r="B129" s="186" t="s">
        <v>1352</v>
      </c>
      <c r="C129" s="193" t="s">
        <v>1433</v>
      </c>
      <c r="D129" s="187" t="s">
        <v>1012</v>
      </c>
      <c r="E129" s="188">
        <v>16</v>
      </c>
      <c r="F129" s="189"/>
      <c r="G129" s="190">
        <f t="shared" si="28"/>
        <v>0</v>
      </c>
      <c r="H129" s="189"/>
      <c r="I129" s="190">
        <f t="shared" si="29"/>
        <v>0</v>
      </c>
      <c r="J129" s="189"/>
      <c r="K129" s="190">
        <f t="shared" si="30"/>
        <v>0</v>
      </c>
      <c r="L129" s="190">
        <v>21</v>
      </c>
      <c r="M129" s="190">
        <f t="shared" si="31"/>
        <v>0</v>
      </c>
      <c r="N129" s="188">
        <v>0</v>
      </c>
      <c r="O129" s="188">
        <f t="shared" si="32"/>
        <v>0</v>
      </c>
      <c r="P129" s="188">
        <v>0</v>
      </c>
      <c r="Q129" s="188">
        <f t="shared" si="33"/>
        <v>0</v>
      </c>
      <c r="R129" s="190"/>
      <c r="S129" s="190" t="s">
        <v>195</v>
      </c>
      <c r="T129" s="191" t="s">
        <v>196</v>
      </c>
      <c r="U129" s="160">
        <v>0</v>
      </c>
      <c r="V129" s="160">
        <f t="shared" si="34"/>
        <v>0</v>
      </c>
      <c r="W129" s="160"/>
      <c r="X129" s="160" t="s">
        <v>1013</v>
      </c>
      <c r="Y129" s="160" t="s">
        <v>198</v>
      </c>
      <c r="Z129" s="149"/>
      <c r="AA129" s="149"/>
      <c r="AB129" s="149"/>
      <c r="AC129" s="149"/>
      <c r="AD129" s="149"/>
      <c r="AE129" s="149"/>
      <c r="AF129" s="149"/>
      <c r="AG129" s="149" t="s">
        <v>1014</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85">
        <v>118</v>
      </c>
      <c r="B130" s="186" t="s">
        <v>1354</v>
      </c>
      <c r="C130" s="193" t="s">
        <v>1357</v>
      </c>
      <c r="D130" s="187" t="s">
        <v>1012</v>
      </c>
      <c r="E130" s="188">
        <v>16</v>
      </c>
      <c r="F130" s="189"/>
      <c r="G130" s="190">
        <f t="shared" si="28"/>
        <v>0</v>
      </c>
      <c r="H130" s="189"/>
      <c r="I130" s="190">
        <f t="shared" si="29"/>
        <v>0</v>
      </c>
      <c r="J130" s="189"/>
      <c r="K130" s="190">
        <f t="shared" si="30"/>
        <v>0</v>
      </c>
      <c r="L130" s="190">
        <v>21</v>
      </c>
      <c r="M130" s="190">
        <f t="shared" si="31"/>
        <v>0</v>
      </c>
      <c r="N130" s="188">
        <v>0</v>
      </c>
      <c r="O130" s="188">
        <f t="shared" si="32"/>
        <v>0</v>
      </c>
      <c r="P130" s="188">
        <v>0</v>
      </c>
      <c r="Q130" s="188">
        <f t="shared" si="33"/>
        <v>0</v>
      </c>
      <c r="R130" s="190"/>
      <c r="S130" s="190" t="s">
        <v>195</v>
      </c>
      <c r="T130" s="191" t="s">
        <v>196</v>
      </c>
      <c r="U130" s="160">
        <v>0</v>
      </c>
      <c r="V130" s="160">
        <f t="shared" si="34"/>
        <v>0</v>
      </c>
      <c r="W130" s="160"/>
      <c r="X130" s="160" t="s">
        <v>1013</v>
      </c>
      <c r="Y130" s="160" t="s">
        <v>198</v>
      </c>
      <c r="Z130" s="149"/>
      <c r="AA130" s="149"/>
      <c r="AB130" s="149"/>
      <c r="AC130" s="149"/>
      <c r="AD130" s="149"/>
      <c r="AE130" s="149"/>
      <c r="AF130" s="149"/>
      <c r="AG130" s="149" t="s">
        <v>1014</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0">
        <v>119</v>
      </c>
      <c r="B131" s="171" t="s">
        <v>1356</v>
      </c>
      <c r="C131" s="179" t="s">
        <v>1026</v>
      </c>
      <c r="D131" s="172" t="s">
        <v>1012</v>
      </c>
      <c r="E131" s="173">
        <v>8</v>
      </c>
      <c r="F131" s="174"/>
      <c r="G131" s="175">
        <f t="shared" si="28"/>
        <v>0</v>
      </c>
      <c r="H131" s="174"/>
      <c r="I131" s="175">
        <f t="shared" si="29"/>
        <v>0</v>
      </c>
      <c r="J131" s="174"/>
      <c r="K131" s="175">
        <f t="shared" si="30"/>
        <v>0</v>
      </c>
      <c r="L131" s="175">
        <v>21</v>
      </c>
      <c r="M131" s="175">
        <f t="shared" si="31"/>
        <v>0</v>
      </c>
      <c r="N131" s="173">
        <v>0</v>
      </c>
      <c r="O131" s="173">
        <f t="shared" si="32"/>
        <v>0</v>
      </c>
      <c r="P131" s="173">
        <v>0</v>
      </c>
      <c r="Q131" s="173">
        <f t="shared" si="33"/>
        <v>0</v>
      </c>
      <c r="R131" s="175"/>
      <c r="S131" s="175" t="s">
        <v>195</v>
      </c>
      <c r="T131" s="176" t="s">
        <v>196</v>
      </c>
      <c r="U131" s="160">
        <v>0</v>
      </c>
      <c r="V131" s="160">
        <f t="shared" si="34"/>
        <v>0</v>
      </c>
      <c r="W131" s="160"/>
      <c r="X131" s="160" t="s">
        <v>1013</v>
      </c>
      <c r="Y131" s="160" t="s">
        <v>198</v>
      </c>
      <c r="Z131" s="149"/>
      <c r="AA131" s="149"/>
      <c r="AB131" s="149"/>
      <c r="AC131" s="149"/>
      <c r="AD131" s="149"/>
      <c r="AE131" s="149"/>
      <c r="AF131" s="149"/>
      <c r="AG131" s="149" t="s">
        <v>1014</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3"/>
      <c r="B132" s="4"/>
      <c r="C132" s="180"/>
      <c r="D132" s="6"/>
      <c r="E132" s="3"/>
      <c r="F132" s="3"/>
      <c r="G132" s="3"/>
      <c r="H132" s="3"/>
      <c r="I132" s="3"/>
      <c r="J132" s="3"/>
      <c r="K132" s="3"/>
      <c r="L132" s="3"/>
      <c r="M132" s="3"/>
      <c r="N132" s="3"/>
      <c r="O132" s="3"/>
      <c r="P132" s="3"/>
      <c r="Q132" s="3"/>
      <c r="R132" s="3"/>
      <c r="S132" s="3"/>
      <c r="T132" s="3"/>
      <c r="U132" s="3"/>
      <c r="V132" s="3"/>
      <c r="W132" s="3"/>
      <c r="X132" s="3"/>
      <c r="Y132" s="3"/>
      <c r="AE132">
        <v>12</v>
      </c>
      <c r="AF132">
        <v>21</v>
      </c>
      <c r="AG132" t="s">
        <v>176</v>
      </c>
    </row>
    <row r="133" spans="1:60" x14ac:dyDescent="0.2">
      <c r="A133" s="152"/>
      <c r="B133" s="153" t="s">
        <v>29</v>
      </c>
      <c r="C133" s="181"/>
      <c r="D133" s="154"/>
      <c r="E133" s="155"/>
      <c r="F133" s="155"/>
      <c r="G133" s="169">
        <f>G8+G58+G107+G110+G121</f>
        <v>0</v>
      </c>
      <c r="H133" s="3"/>
      <c r="I133" s="3"/>
      <c r="J133" s="3"/>
      <c r="K133" s="3"/>
      <c r="L133" s="3"/>
      <c r="M133" s="3"/>
      <c r="N133" s="3"/>
      <c r="O133" s="3"/>
      <c r="P133" s="3"/>
      <c r="Q133" s="3"/>
      <c r="R133" s="3"/>
      <c r="S133" s="3"/>
      <c r="T133" s="3"/>
      <c r="U133" s="3"/>
      <c r="V133" s="3"/>
      <c r="W133" s="3"/>
      <c r="X133" s="3"/>
      <c r="Y133" s="3"/>
      <c r="AE133">
        <f>SUMIF(L7:L131,AE132,G7:G131)</f>
        <v>0</v>
      </c>
      <c r="AF133">
        <f>SUMIF(L7:L131,AF132,G7:G131)</f>
        <v>0</v>
      </c>
      <c r="AG133" t="s">
        <v>223</v>
      </c>
    </row>
    <row r="134" spans="1:60" x14ac:dyDescent="0.2">
      <c r="A134" s="264" t="s">
        <v>337</v>
      </c>
      <c r="B134" s="264"/>
      <c r="C134" s="180"/>
      <c r="D134" s="6"/>
      <c r="E134" s="3"/>
      <c r="F134" s="3"/>
      <c r="G134" s="3"/>
      <c r="H134" s="3"/>
      <c r="I134" s="3"/>
      <c r="J134" s="3"/>
      <c r="K134" s="3"/>
      <c r="L134" s="3"/>
      <c r="M134" s="3"/>
      <c r="N134" s="3"/>
      <c r="O134" s="3"/>
      <c r="P134" s="3"/>
      <c r="Q134" s="3"/>
      <c r="R134" s="3"/>
      <c r="S134" s="3"/>
      <c r="T134" s="3"/>
      <c r="U134" s="3"/>
      <c r="V134" s="3"/>
      <c r="W134" s="3"/>
      <c r="X134" s="3"/>
      <c r="Y134" s="3"/>
    </row>
    <row r="135" spans="1:60" x14ac:dyDescent="0.2">
      <c r="A135" s="3"/>
      <c r="B135" s="4" t="s">
        <v>338</v>
      </c>
      <c r="C135" s="180" t="s">
        <v>339</v>
      </c>
      <c r="D135" s="6"/>
      <c r="E135" s="3"/>
      <c r="F135" s="3"/>
      <c r="G135" s="3"/>
      <c r="H135" s="3"/>
      <c r="I135" s="3"/>
      <c r="J135" s="3"/>
      <c r="K135" s="3"/>
      <c r="L135" s="3"/>
      <c r="M135" s="3"/>
      <c r="N135" s="3"/>
      <c r="O135" s="3"/>
      <c r="P135" s="3"/>
      <c r="Q135" s="3"/>
      <c r="R135" s="3"/>
      <c r="S135" s="3"/>
      <c r="T135" s="3"/>
      <c r="U135" s="3"/>
      <c r="V135" s="3"/>
      <c r="W135" s="3"/>
      <c r="X135" s="3"/>
      <c r="Y135" s="3"/>
      <c r="AG135" t="s">
        <v>340</v>
      </c>
    </row>
    <row r="136" spans="1:60" x14ac:dyDescent="0.2">
      <c r="A136" s="3"/>
      <c r="B136" s="4" t="s">
        <v>341</v>
      </c>
      <c r="C136" s="180" t="s">
        <v>342</v>
      </c>
      <c r="D136" s="6"/>
      <c r="E136" s="3"/>
      <c r="F136" s="3"/>
      <c r="G136" s="3"/>
      <c r="H136" s="3"/>
      <c r="I136" s="3"/>
      <c r="J136" s="3"/>
      <c r="K136" s="3"/>
      <c r="L136" s="3"/>
      <c r="M136" s="3"/>
      <c r="N136" s="3"/>
      <c r="O136" s="3"/>
      <c r="P136" s="3"/>
      <c r="Q136" s="3"/>
      <c r="R136" s="3"/>
      <c r="S136" s="3"/>
      <c r="T136" s="3"/>
      <c r="U136" s="3"/>
      <c r="V136" s="3"/>
      <c r="W136" s="3"/>
      <c r="X136" s="3"/>
      <c r="Y136" s="3"/>
      <c r="AG136" t="s">
        <v>343</v>
      </c>
    </row>
    <row r="137" spans="1:60" x14ac:dyDescent="0.2">
      <c r="A137" s="3"/>
      <c r="B137" s="4"/>
      <c r="C137" s="180" t="s">
        <v>344</v>
      </c>
      <c r="D137" s="6"/>
      <c r="E137" s="3"/>
      <c r="F137" s="3"/>
      <c r="G137" s="3"/>
      <c r="H137" s="3"/>
      <c r="I137" s="3"/>
      <c r="J137" s="3"/>
      <c r="K137" s="3"/>
      <c r="L137" s="3"/>
      <c r="M137" s="3"/>
      <c r="N137" s="3"/>
      <c r="O137" s="3"/>
      <c r="P137" s="3"/>
      <c r="Q137" s="3"/>
      <c r="R137" s="3"/>
      <c r="S137" s="3"/>
      <c r="T137" s="3"/>
      <c r="U137" s="3"/>
      <c r="V137" s="3"/>
      <c r="W137" s="3"/>
      <c r="X137" s="3"/>
      <c r="Y137" s="3"/>
      <c r="AG137" t="s">
        <v>345</v>
      </c>
    </row>
    <row r="138" spans="1:60" x14ac:dyDescent="0.2">
      <c r="A138" s="3"/>
      <c r="B138" s="4"/>
      <c r="C138" s="180"/>
      <c r="D138" s="6"/>
      <c r="E138" s="3"/>
      <c r="F138" s="3"/>
      <c r="G138" s="3"/>
      <c r="H138" s="3"/>
      <c r="I138" s="3"/>
      <c r="J138" s="3"/>
      <c r="K138" s="3"/>
      <c r="L138" s="3"/>
      <c r="M138" s="3"/>
      <c r="N138" s="3"/>
      <c r="O138" s="3"/>
      <c r="P138" s="3"/>
      <c r="Q138" s="3"/>
      <c r="R138" s="3"/>
      <c r="S138" s="3"/>
      <c r="T138" s="3"/>
      <c r="U138" s="3"/>
      <c r="V138" s="3"/>
      <c r="W138" s="3"/>
      <c r="X138" s="3"/>
      <c r="Y138" s="3"/>
    </row>
    <row r="139" spans="1:60" x14ac:dyDescent="0.2">
      <c r="C139" s="182"/>
      <c r="D139" s="10"/>
      <c r="AG139" t="s">
        <v>224</v>
      </c>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8u1Lbl4FeBLBbbX4l7QfFLgNRwE0Hio3vfVDFs7U2oauFybppw4LMbWgR9M2vilUqDMTWjjOfyOAXPXyuLFYQ==" saltValue="/ExqWR34zLR+S+bdo8IKPA==" spinCount="100000" sheet="1" formatRows="0"/>
  <mergeCells count="5">
    <mergeCell ref="A1:G1"/>
    <mergeCell ref="C2:G2"/>
    <mergeCell ref="C3:G3"/>
    <mergeCell ref="C4:G4"/>
    <mergeCell ref="A134:B1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2980-19B2-448E-909E-326D5644874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225</v>
      </c>
      <c r="B1" s="255"/>
      <c r="C1" s="255"/>
      <c r="D1" s="255"/>
      <c r="E1" s="255"/>
      <c r="F1" s="255"/>
      <c r="G1" s="255"/>
      <c r="AG1" t="s">
        <v>162</v>
      </c>
    </row>
    <row r="2" spans="1:60" ht="24.95" customHeight="1" x14ac:dyDescent="0.2">
      <c r="A2" s="50" t="s">
        <v>7</v>
      </c>
      <c r="B2" s="49" t="s">
        <v>43</v>
      </c>
      <c r="C2" s="256" t="s">
        <v>44</v>
      </c>
      <c r="D2" s="257"/>
      <c r="E2" s="257"/>
      <c r="F2" s="257"/>
      <c r="G2" s="258"/>
      <c r="AG2" t="s">
        <v>163</v>
      </c>
    </row>
    <row r="3" spans="1:60" ht="24.95" customHeight="1" x14ac:dyDescent="0.2">
      <c r="A3" s="50" t="s">
        <v>8</v>
      </c>
      <c r="B3" s="49" t="s">
        <v>55</v>
      </c>
      <c r="C3" s="256" t="s">
        <v>56</v>
      </c>
      <c r="D3" s="257"/>
      <c r="E3" s="257"/>
      <c r="F3" s="257"/>
      <c r="G3" s="258"/>
      <c r="AC3" s="123" t="s">
        <v>163</v>
      </c>
      <c r="AG3" t="s">
        <v>166</v>
      </c>
    </row>
    <row r="4" spans="1:60" ht="24.95" customHeight="1" x14ac:dyDescent="0.2">
      <c r="A4" s="142" t="s">
        <v>9</v>
      </c>
      <c r="B4" s="143" t="s">
        <v>73</v>
      </c>
      <c r="C4" s="259" t="s">
        <v>74</v>
      </c>
      <c r="D4" s="260"/>
      <c r="E4" s="260"/>
      <c r="F4" s="260"/>
      <c r="G4" s="26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142</v>
      </c>
      <c r="C8" s="178" t="s">
        <v>143</v>
      </c>
      <c r="D8" s="165"/>
      <c r="E8" s="166"/>
      <c r="F8" s="167"/>
      <c r="G8" s="167">
        <f>SUMIF(AG9:AG42,"&lt;&gt;NOR",G9:G42)</f>
        <v>0</v>
      </c>
      <c r="H8" s="167"/>
      <c r="I8" s="167">
        <f>SUM(I9:I42)</f>
        <v>0</v>
      </c>
      <c r="J8" s="167"/>
      <c r="K8" s="167">
        <f>SUM(K9:K42)</f>
        <v>0</v>
      </c>
      <c r="L8" s="167"/>
      <c r="M8" s="167">
        <f>SUM(M9:M42)</f>
        <v>0</v>
      </c>
      <c r="N8" s="166"/>
      <c r="O8" s="166">
        <f>SUM(O9:O42)</f>
        <v>0</v>
      </c>
      <c r="P8" s="166"/>
      <c r="Q8" s="166">
        <f>SUM(Q9:Q42)</f>
        <v>0</v>
      </c>
      <c r="R8" s="167"/>
      <c r="S8" s="167"/>
      <c r="T8" s="168"/>
      <c r="U8" s="162"/>
      <c r="V8" s="162">
        <f>SUM(V9:V42)</f>
        <v>0</v>
      </c>
      <c r="W8" s="162"/>
      <c r="X8" s="162"/>
      <c r="Y8" s="162"/>
      <c r="AG8" t="s">
        <v>191</v>
      </c>
    </row>
    <row r="9" spans="1:60" outlineLevel="1" x14ac:dyDescent="0.2">
      <c r="A9" s="185">
        <v>1</v>
      </c>
      <c r="B9" s="186" t="s">
        <v>1042</v>
      </c>
      <c r="C9" s="193" t="s">
        <v>1043</v>
      </c>
      <c r="D9" s="187" t="s">
        <v>228</v>
      </c>
      <c r="E9" s="188">
        <v>10</v>
      </c>
      <c r="F9" s="189"/>
      <c r="G9" s="190">
        <f t="shared" ref="G9:G42" si="0">ROUND(E9*F9,2)</f>
        <v>0</v>
      </c>
      <c r="H9" s="189"/>
      <c r="I9" s="190">
        <f t="shared" ref="I9:I42" si="1">ROUND(E9*H9,2)</f>
        <v>0</v>
      </c>
      <c r="J9" s="189"/>
      <c r="K9" s="190">
        <f t="shared" ref="K9:K42" si="2">ROUND(E9*J9,2)</f>
        <v>0</v>
      </c>
      <c r="L9" s="190">
        <v>21</v>
      </c>
      <c r="M9" s="190">
        <f t="shared" ref="M9:M42" si="3">G9*(1+L9/100)</f>
        <v>0</v>
      </c>
      <c r="N9" s="188">
        <v>0</v>
      </c>
      <c r="O9" s="188">
        <f t="shared" ref="O9:O42" si="4">ROUND(E9*N9,2)</f>
        <v>0</v>
      </c>
      <c r="P9" s="188">
        <v>0</v>
      </c>
      <c r="Q9" s="188">
        <f t="shared" ref="Q9:Q42" si="5">ROUND(E9*P9,2)</f>
        <v>0</v>
      </c>
      <c r="R9" s="190"/>
      <c r="S9" s="190" t="s">
        <v>195</v>
      </c>
      <c r="T9" s="191" t="s">
        <v>196</v>
      </c>
      <c r="U9" s="160">
        <v>0</v>
      </c>
      <c r="V9" s="160">
        <f t="shared" ref="V9:V42" si="6">ROUND(E9*U9,2)</f>
        <v>0</v>
      </c>
      <c r="W9" s="160"/>
      <c r="X9" s="160" t="s">
        <v>230</v>
      </c>
      <c r="Y9" s="160" t="s">
        <v>198</v>
      </c>
      <c r="Z9" s="149"/>
      <c r="AA9" s="149"/>
      <c r="AB9" s="149"/>
      <c r="AC9" s="149"/>
      <c r="AD9" s="149"/>
      <c r="AE9" s="149"/>
      <c r="AF9" s="149"/>
      <c r="AG9" s="149" t="s">
        <v>231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1044</v>
      </c>
      <c r="C10" s="193" t="s">
        <v>1045</v>
      </c>
      <c r="D10" s="187" t="s">
        <v>228</v>
      </c>
      <c r="E10" s="188">
        <v>40</v>
      </c>
      <c r="F10" s="189"/>
      <c r="G10" s="190">
        <f t="shared" si="0"/>
        <v>0</v>
      </c>
      <c r="H10" s="189"/>
      <c r="I10" s="190">
        <f t="shared" si="1"/>
        <v>0</v>
      </c>
      <c r="J10" s="189"/>
      <c r="K10" s="190">
        <f t="shared" si="2"/>
        <v>0</v>
      </c>
      <c r="L10" s="190">
        <v>21</v>
      </c>
      <c r="M10" s="190">
        <f t="shared" si="3"/>
        <v>0</v>
      </c>
      <c r="N10" s="188">
        <v>0</v>
      </c>
      <c r="O10" s="188">
        <f t="shared" si="4"/>
        <v>0</v>
      </c>
      <c r="P10" s="188">
        <v>0</v>
      </c>
      <c r="Q10" s="188">
        <f t="shared" si="5"/>
        <v>0</v>
      </c>
      <c r="R10" s="190"/>
      <c r="S10" s="190" t="s">
        <v>195</v>
      </c>
      <c r="T10" s="191" t="s">
        <v>196</v>
      </c>
      <c r="U10" s="160">
        <v>0</v>
      </c>
      <c r="V10" s="160">
        <f t="shared" si="6"/>
        <v>0</v>
      </c>
      <c r="W10" s="160"/>
      <c r="X10" s="160" t="s">
        <v>230</v>
      </c>
      <c r="Y10" s="160" t="s">
        <v>198</v>
      </c>
      <c r="Z10" s="149"/>
      <c r="AA10" s="149"/>
      <c r="AB10" s="149"/>
      <c r="AC10" s="149"/>
      <c r="AD10" s="149"/>
      <c r="AE10" s="149"/>
      <c r="AF10" s="149"/>
      <c r="AG10" s="149" t="s">
        <v>231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5">
        <v>3</v>
      </c>
      <c r="B11" s="186" t="s">
        <v>1048</v>
      </c>
      <c r="C11" s="193" t="s">
        <v>1049</v>
      </c>
      <c r="D11" s="187" t="s">
        <v>228</v>
      </c>
      <c r="E11" s="188">
        <v>20</v>
      </c>
      <c r="F11" s="189"/>
      <c r="G11" s="190">
        <f t="shared" si="0"/>
        <v>0</v>
      </c>
      <c r="H11" s="189"/>
      <c r="I11" s="190">
        <f t="shared" si="1"/>
        <v>0</v>
      </c>
      <c r="J11" s="189"/>
      <c r="K11" s="190">
        <f t="shared" si="2"/>
        <v>0</v>
      </c>
      <c r="L11" s="190">
        <v>21</v>
      </c>
      <c r="M11" s="190">
        <f t="shared" si="3"/>
        <v>0</v>
      </c>
      <c r="N11" s="188">
        <v>0</v>
      </c>
      <c r="O11" s="188">
        <f t="shared" si="4"/>
        <v>0</v>
      </c>
      <c r="P11" s="188">
        <v>0</v>
      </c>
      <c r="Q11" s="188">
        <f t="shared" si="5"/>
        <v>0</v>
      </c>
      <c r="R11" s="190"/>
      <c r="S11" s="190" t="s">
        <v>195</v>
      </c>
      <c r="T11" s="191" t="s">
        <v>196</v>
      </c>
      <c r="U11" s="160">
        <v>0</v>
      </c>
      <c r="V11" s="160">
        <f t="shared" si="6"/>
        <v>0</v>
      </c>
      <c r="W11" s="160"/>
      <c r="X11" s="160" t="s">
        <v>230</v>
      </c>
      <c r="Y11" s="160" t="s">
        <v>198</v>
      </c>
      <c r="Z11" s="149"/>
      <c r="AA11" s="149"/>
      <c r="AB11" s="149"/>
      <c r="AC11" s="149"/>
      <c r="AD11" s="149"/>
      <c r="AE11" s="149"/>
      <c r="AF11" s="149"/>
      <c r="AG11" s="149" t="s">
        <v>231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5">
        <v>4</v>
      </c>
      <c r="B12" s="186" t="s">
        <v>1050</v>
      </c>
      <c r="C12" s="193" t="s">
        <v>1051</v>
      </c>
      <c r="D12" s="187" t="s">
        <v>982</v>
      </c>
      <c r="E12" s="188">
        <v>7</v>
      </c>
      <c r="F12" s="189"/>
      <c r="G12" s="190">
        <f t="shared" si="0"/>
        <v>0</v>
      </c>
      <c r="H12" s="189"/>
      <c r="I12" s="190">
        <f t="shared" si="1"/>
        <v>0</v>
      </c>
      <c r="J12" s="189"/>
      <c r="K12" s="190">
        <f t="shared" si="2"/>
        <v>0</v>
      </c>
      <c r="L12" s="190">
        <v>21</v>
      </c>
      <c r="M12" s="190">
        <f t="shared" si="3"/>
        <v>0</v>
      </c>
      <c r="N12" s="188">
        <v>0</v>
      </c>
      <c r="O12" s="188">
        <f t="shared" si="4"/>
        <v>0</v>
      </c>
      <c r="P12" s="188">
        <v>0</v>
      </c>
      <c r="Q12" s="188">
        <f t="shared" si="5"/>
        <v>0</v>
      </c>
      <c r="R12" s="190"/>
      <c r="S12" s="190" t="s">
        <v>195</v>
      </c>
      <c r="T12" s="191" t="s">
        <v>196</v>
      </c>
      <c r="U12" s="160">
        <v>0</v>
      </c>
      <c r="V12" s="160">
        <f t="shared" si="6"/>
        <v>0</v>
      </c>
      <c r="W12" s="160"/>
      <c r="X12" s="160" t="s">
        <v>230</v>
      </c>
      <c r="Y12" s="160" t="s">
        <v>198</v>
      </c>
      <c r="Z12" s="149"/>
      <c r="AA12" s="149"/>
      <c r="AB12" s="149"/>
      <c r="AC12" s="149"/>
      <c r="AD12" s="149"/>
      <c r="AE12" s="149"/>
      <c r="AF12" s="149"/>
      <c r="AG12" s="149" t="s">
        <v>231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5">
        <v>5</v>
      </c>
      <c r="B13" s="186" t="s">
        <v>980</v>
      </c>
      <c r="C13" s="193" t="s">
        <v>981</v>
      </c>
      <c r="D13" s="187" t="s">
        <v>982</v>
      </c>
      <c r="E13" s="188">
        <v>7</v>
      </c>
      <c r="F13" s="189"/>
      <c r="G13" s="190">
        <f t="shared" si="0"/>
        <v>0</v>
      </c>
      <c r="H13" s="189"/>
      <c r="I13" s="190">
        <f t="shared" si="1"/>
        <v>0</v>
      </c>
      <c r="J13" s="189"/>
      <c r="K13" s="190">
        <f t="shared" si="2"/>
        <v>0</v>
      </c>
      <c r="L13" s="190">
        <v>21</v>
      </c>
      <c r="M13" s="190">
        <f t="shared" si="3"/>
        <v>0</v>
      </c>
      <c r="N13" s="188">
        <v>0</v>
      </c>
      <c r="O13" s="188">
        <f t="shared" si="4"/>
        <v>0</v>
      </c>
      <c r="P13" s="188">
        <v>0</v>
      </c>
      <c r="Q13" s="188">
        <f t="shared" si="5"/>
        <v>0</v>
      </c>
      <c r="R13" s="190"/>
      <c r="S13" s="190" t="s">
        <v>195</v>
      </c>
      <c r="T13" s="191" t="s">
        <v>196</v>
      </c>
      <c r="U13" s="160">
        <v>0</v>
      </c>
      <c r="V13" s="160">
        <f t="shared" si="6"/>
        <v>0</v>
      </c>
      <c r="W13" s="160"/>
      <c r="X13" s="160" t="s">
        <v>230</v>
      </c>
      <c r="Y13" s="160" t="s">
        <v>198</v>
      </c>
      <c r="Z13" s="149"/>
      <c r="AA13" s="149"/>
      <c r="AB13" s="149"/>
      <c r="AC13" s="149"/>
      <c r="AD13" s="149"/>
      <c r="AE13" s="149"/>
      <c r="AF13" s="149"/>
      <c r="AG13" s="149" t="s">
        <v>231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6</v>
      </c>
      <c r="B14" s="186" t="s">
        <v>983</v>
      </c>
      <c r="C14" s="193" t="s">
        <v>984</v>
      </c>
      <c r="D14" s="187" t="s">
        <v>982</v>
      </c>
      <c r="E14" s="188">
        <v>18</v>
      </c>
      <c r="F14" s="189"/>
      <c r="G14" s="190">
        <f t="shared" si="0"/>
        <v>0</v>
      </c>
      <c r="H14" s="189"/>
      <c r="I14" s="190">
        <f t="shared" si="1"/>
        <v>0</v>
      </c>
      <c r="J14" s="189"/>
      <c r="K14" s="190">
        <f t="shared" si="2"/>
        <v>0</v>
      </c>
      <c r="L14" s="190">
        <v>21</v>
      </c>
      <c r="M14" s="190">
        <f t="shared" si="3"/>
        <v>0</v>
      </c>
      <c r="N14" s="188">
        <v>0</v>
      </c>
      <c r="O14" s="188">
        <f t="shared" si="4"/>
        <v>0</v>
      </c>
      <c r="P14" s="188">
        <v>0</v>
      </c>
      <c r="Q14" s="188">
        <f t="shared" si="5"/>
        <v>0</v>
      </c>
      <c r="R14" s="190"/>
      <c r="S14" s="190" t="s">
        <v>195</v>
      </c>
      <c r="T14" s="191" t="s">
        <v>196</v>
      </c>
      <c r="U14" s="160">
        <v>0</v>
      </c>
      <c r="V14" s="160">
        <f t="shared" si="6"/>
        <v>0</v>
      </c>
      <c r="W14" s="160"/>
      <c r="X14" s="160" t="s">
        <v>230</v>
      </c>
      <c r="Y14" s="160" t="s">
        <v>198</v>
      </c>
      <c r="Z14" s="149"/>
      <c r="AA14" s="149"/>
      <c r="AB14" s="149"/>
      <c r="AC14" s="149"/>
      <c r="AD14" s="149"/>
      <c r="AE14" s="149"/>
      <c r="AF14" s="149"/>
      <c r="AG14" s="149" t="s">
        <v>231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5">
        <v>7</v>
      </c>
      <c r="B15" s="186" t="s">
        <v>1434</v>
      </c>
      <c r="C15" s="193" t="s">
        <v>1435</v>
      </c>
      <c r="D15" s="187" t="s">
        <v>228</v>
      </c>
      <c r="E15" s="188">
        <v>26</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195</v>
      </c>
      <c r="T15" s="191" t="s">
        <v>196</v>
      </c>
      <c r="U15" s="160">
        <v>0</v>
      </c>
      <c r="V15" s="160">
        <f t="shared" si="6"/>
        <v>0</v>
      </c>
      <c r="W15" s="160"/>
      <c r="X15" s="160" t="s">
        <v>230</v>
      </c>
      <c r="Y15" s="160" t="s">
        <v>198</v>
      </c>
      <c r="Z15" s="149"/>
      <c r="AA15" s="149"/>
      <c r="AB15" s="149"/>
      <c r="AC15" s="149"/>
      <c r="AD15" s="149"/>
      <c r="AE15" s="149"/>
      <c r="AF15" s="149"/>
      <c r="AG15" s="149" t="s">
        <v>231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5">
        <v>8</v>
      </c>
      <c r="B16" s="186" t="s">
        <v>1436</v>
      </c>
      <c r="C16" s="193" t="s">
        <v>1437</v>
      </c>
      <c r="D16" s="187" t="s">
        <v>982</v>
      </c>
      <c r="E16" s="188">
        <v>1</v>
      </c>
      <c r="F16" s="189"/>
      <c r="G16" s="190">
        <f t="shared" si="0"/>
        <v>0</v>
      </c>
      <c r="H16" s="189"/>
      <c r="I16" s="190">
        <f t="shared" si="1"/>
        <v>0</v>
      </c>
      <c r="J16" s="189"/>
      <c r="K16" s="190">
        <f t="shared" si="2"/>
        <v>0</v>
      </c>
      <c r="L16" s="190">
        <v>21</v>
      </c>
      <c r="M16" s="190">
        <f t="shared" si="3"/>
        <v>0</v>
      </c>
      <c r="N16" s="188">
        <v>0</v>
      </c>
      <c r="O16" s="188">
        <f t="shared" si="4"/>
        <v>0</v>
      </c>
      <c r="P16" s="188">
        <v>0</v>
      </c>
      <c r="Q16" s="188">
        <f t="shared" si="5"/>
        <v>0</v>
      </c>
      <c r="R16" s="190"/>
      <c r="S16" s="190" t="s">
        <v>195</v>
      </c>
      <c r="T16" s="191" t="s">
        <v>196</v>
      </c>
      <c r="U16" s="160">
        <v>0</v>
      </c>
      <c r="V16" s="160">
        <f t="shared" si="6"/>
        <v>0</v>
      </c>
      <c r="W16" s="160"/>
      <c r="X16" s="160" t="s">
        <v>230</v>
      </c>
      <c r="Y16" s="160" t="s">
        <v>198</v>
      </c>
      <c r="Z16" s="149"/>
      <c r="AA16" s="149"/>
      <c r="AB16" s="149"/>
      <c r="AC16" s="149"/>
      <c r="AD16" s="149"/>
      <c r="AE16" s="149"/>
      <c r="AF16" s="149"/>
      <c r="AG16" s="149" t="s">
        <v>231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9</v>
      </c>
      <c r="B17" s="186" t="s">
        <v>1438</v>
      </c>
      <c r="C17" s="193" t="s">
        <v>1439</v>
      </c>
      <c r="D17" s="187" t="s">
        <v>982</v>
      </c>
      <c r="E17" s="188">
        <v>10</v>
      </c>
      <c r="F17" s="189"/>
      <c r="G17" s="190">
        <f t="shared" si="0"/>
        <v>0</v>
      </c>
      <c r="H17" s="189"/>
      <c r="I17" s="190">
        <f t="shared" si="1"/>
        <v>0</v>
      </c>
      <c r="J17" s="189"/>
      <c r="K17" s="190">
        <f t="shared" si="2"/>
        <v>0</v>
      </c>
      <c r="L17" s="190">
        <v>21</v>
      </c>
      <c r="M17" s="190">
        <f t="shared" si="3"/>
        <v>0</v>
      </c>
      <c r="N17" s="188">
        <v>0</v>
      </c>
      <c r="O17" s="188">
        <f t="shared" si="4"/>
        <v>0</v>
      </c>
      <c r="P17" s="188">
        <v>0</v>
      </c>
      <c r="Q17" s="188">
        <f t="shared" si="5"/>
        <v>0</v>
      </c>
      <c r="R17" s="190"/>
      <c r="S17" s="190" t="s">
        <v>195</v>
      </c>
      <c r="T17" s="191" t="s">
        <v>196</v>
      </c>
      <c r="U17" s="160">
        <v>0</v>
      </c>
      <c r="V17" s="160">
        <f t="shared" si="6"/>
        <v>0</v>
      </c>
      <c r="W17" s="160"/>
      <c r="X17" s="160" t="s">
        <v>230</v>
      </c>
      <c r="Y17" s="160" t="s">
        <v>198</v>
      </c>
      <c r="Z17" s="149"/>
      <c r="AA17" s="149"/>
      <c r="AB17" s="149"/>
      <c r="AC17" s="149"/>
      <c r="AD17" s="149"/>
      <c r="AE17" s="149"/>
      <c r="AF17" s="149"/>
      <c r="AG17" s="149" t="s">
        <v>231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10</v>
      </c>
      <c r="B18" s="186" t="s">
        <v>1064</v>
      </c>
      <c r="C18" s="193" t="s">
        <v>1065</v>
      </c>
      <c r="D18" s="187" t="s">
        <v>982</v>
      </c>
      <c r="E18" s="188">
        <v>10</v>
      </c>
      <c r="F18" s="189"/>
      <c r="G18" s="190">
        <f t="shared" si="0"/>
        <v>0</v>
      </c>
      <c r="H18" s="189"/>
      <c r="I18" s="190">
        <f t="shared" si="1"/>
        <v>0</v>
      </c>
      <c r="J18" s="189"/>
      <c r="K18" s="190">
        <f t="shared" si="2"/>
        <v>0</v>
      </c>
      <c r="L18" s="190">
        <v>21</v>
      </c>
      <c r="M18" s="190">
        <f t="shared" si="3"/>
        <v>0</v>
      </c>
      <c r="N18" s="188">
        <v>0</v>
      </c>
      <c r="O18" s="188">
        <f t="shared" si="4"/>
        <v>0</v>
      </c>
      <c r="P18" s="188">
        <v>0</v>
      </c>
      <c r="Q18" s="188">
        <f t="shared" si="5"/>
        <v>0</v>
      </c>
      <c r="R18" s="190"/>
      <c r="S18" s="190" t="s">
        <v>195</v>
      </c>
      <c r="T18" s="191" t="s">
        <v>196</v>
      </c>
      <c r="U18" s="160">
        <v>0</v>
      </c>
      <c r="V18" s="160">
        <f t="shared" si="6"/>
        <v>0</v>
      </c>
      <c r="W18" s="160"/>
      <c r="X18" s="160" t="s">
        <v>230</v>
      </c>
      <c r="Y18" s="160" t="s">
        <v>198</v>
      </c>
      <c r="Z18" s="149"/>
      <c r="AA18" s="149"/>
      <c r="AB18" s="149"/>
      <c r="AC18" s="149"/>
      <c r="AD18" s="149"/>
      <c r="AE18" s="149"/>
      <c r="AF18" s="149"/>
      <c r="AG18" s="149" t="s">
        <v>231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11</v>
      </c>
      <c r="B19" s="186" t="s">
        <v>1068</v>
      </c>
      <c r="C19" s="193" t="s">
        <v>1069</v>
      </c>
      <c r="D19" s="187" t="s">
        <v>982</v>
      </c>
      <c r="E19" s="188">
        <v>24</v>
      </c>
      <c r="F19" s="189"/>
      <c r="G19" s="190">
        <f t="shared" si="0"/>
        <v>0</v>
      </c>
      <c r="H19" s="189"/>
      <c r="I19" s="190">
        <f t="shared" si="1"/>
        <v>0</v>
      </c>
      <c r="J19" s="189"/>
      <c r="K19" s="190">
        <f t="shared" si="2"/>
        <v>0</v>
      </c>
      <c r="L19" s="190">
        <v>21</v>
      </c>
      <c r="M19" s="190">
        <f t="shared" si="3"/>
        <v>0</v>
      </c>
      <c r="N19" s="188">
        <v>0</v>
      </c>
      <c r="O19" s="188">
        <f t="shared" si="4"/>
        <v>0</v>
      </c>
      <c r="P19" s="188">
        <v>0</v>
      </c>
      <c r="Q19" s="188">
        <f t="shared" si="5"/>
        <v>0</v>
      </c>
      <c r="R19" s="190"/>
      <c r="S19" s="190" t="s">
        <v>195</v>
      </c>
      <c r="T19" s="191" t="s">
        <v>196</v>
      </c>
      <c r="U19" s="160">
        <v>0</v>
      </c>
      <c r="V19" s="160">
        <f t="shared" si="6"/>
        <v>0</v>
      </c>
      <c r="W19" s="160"/>
      <c r="X19" s="160" t="s">
        <v>230</v>
      </c>
      <c r="Y19" s="160" t="s">
        <v>198</v>
      </c>
      <c r="Z19" s="149"/>
      <c r="AA19" s="149"/>
      <c r="AB19" s="149"/>
      <c r="AC19" s="149"/>
      <c r="AD19" s="149"/>
      <c r="AE19" s="149"/>
      <c r="AF19" s="149"/>
      <c r="AG19" s="149" t="s">
        <v>231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12</v>
      </c>
      <c r="B20" s="186" t="s">
        <v>1072</v>
      </c>
      <c r="C20" s="193" t="s">
        <v>1073</v>
      </c>
      <c r="D20" s="187" t="s">
        <v>982</v>
      </c>
      <c r="E20" s="188">
        <v>9</v>
      </c>
      <c r="F20" s="189"/>
      <c r="G20" s="190">
        <f t="shared" si="0"/>
        <v>0</v>
      </c>
      <c r="H20" s="189"/>
      <c r="I20" s="190">
        <f t="shared" si="1"/>
        <v>0</v>
      </c>
      <c r="J20" s="189"/>
      <c r="K20" s="190">
        <f t="shared" si="2"/>
        <v>0</v>
      </c>
      <c r="L20" s="190">
        <v>21</v>
      </c>
      <c r="M20" s="190">
        <f t="shared" si="3"/>
        <v>0</v>
      </c>
      <c r="N20" s="188">
        <v>0</v>
      </c>
      <c r="O20" s="188">
        <f t="shared" si="4"/>
        <v>0</v>
      </c>
      <c r="P20" s="188">
        <v>0</v>
      </c>
      <c r="Q20" s="188">
        <f t="shared" si="5"/>
        <v>0</v>
      </c>
      <c r="R20" s="190"/>
      <c r="S20" s="190" t="s">
        <v>195</v>
      </c>
      <c r="T20" s="191" t="s">
        <v>196</v>
      </c>
      <c r="U20" s="160">
        <v>0</v>
      </c>
      <c r="V20" s="160">
        <f t="shared" si="6"/>
        <v>0</v>
      </c>
      <c r="W20" s="160"/>
      <c r="X20" s="160" t="s">
        <v>230</v>
      </c>
      <c r="Y20" s="160" t="s">
        <v>198</v>
      </c>
      <c r="Z20" s="149"/>
      <c r="AA20" s="149"/>
      <c r="AB20" s="149"/>
      <c r="AC20" s="149"/>
      <c r="AD20" s="149"/>
      <c r="AE20" s="149"/>
      <c r="AF20" s="149"/>
      <c r="AG20" s="149" t="s">
        <v>231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5">
        <v>13</v>
      </c>
      <c r="B21" s="186" t="s">
        <v>1074</v>
      </c>
      <c r="C21" s="193" t="s">
        <v>1075</v>
      </c>
      <c r="D21" s="187" t="s">
        <v>982</v>
      </c>
      <c r="E21" s="188">
        <v>1</v>
      </c>
      <c r="F21" s="189"/>
      <c r="G21" s="190">
        <f t="shared" si="0"/>
        <v>0</v>
      </c>
      <c r="H21" s="189"/>
      <c r="I21" s="190">
        <f t="shared" si="1"/>
        <v>0</v>
      </c>
      <c r="J21" s="189"/>
      <c r="K21" s="190">
        <f t="shared" si="2"/>
        <v>0</v>
      </c>
      <c r="L21" s="190">
        <v>21</v>
      </c>
      <c r="M21" s="190">
        <f t="shared" si="3"/>
        <v>0</v>
      </c>
      <c r="N21" s="188">
        <v>0</v>
      </c>
      <c r="O21" s="188">
        <f t="shared" si="4"/>
        <v>0</v>
      </c>
      <c r="P21" s="188">
        <v>0</v>
      </c>
      <c r="Q21" s="188">
        <f t="shared" si="5"/>
        <v>0</v>
      </c>
      <c r="R21" s="190"/>
      <c r="S21" s="190" t="s">
        <v>195</v>
      </c>
      <c r="T21" s="191" t="s">
        <v>196</v>
      </c>
      <c r="U21" s="160">
        <v>0</v>
      </c>
      <c r="V21" s="160">
        <f t="shared" si="6"/>
        <v>0</v>
      </c>
      <c r="W21" s="160"/>
      <c r="X21" s="160" t="s">
        <v>230</v>
      </c>
      <c r="Y21" s="160" t="s">
        <v>198</v>
      </c>
      <c r="Z21" s="149"/>
      <c r="AA21" s="149"/>
      <c r="AB21" s="149"/>
      <c r="AC21" s="149"/>
      <c r="AD21" s="149"/>
      <c r="AE21" s="149"/>
      <c r="AF21" s="149"/>
      <c r="AG21" s="149" t="s">
        <v>231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5">
        <v>14</v>
      </c>
      <c r="B22" s="186" t="s">
        <v>1080</v>
      </c>
      <c r="C22" s="193" t="s">
        <v>1440</v>
      </c>
      <c r="D22" s="187" t="s">
        <v>982</v>
      </c>
      <c r="E22" s="188">
        <v>66</v>
      </c>
      <c r="F22" s="189"/>
      <c r="G22" s="190">
        <f t="shared" si="0"/>
        <v>0</v>
      </c>
      <c r="H22" s="189"/>
      <c r="I22" s="190">
        <f t="shared" si="1"/>
        <v>0</v>
      </c>
      <c r="J22" s="189"/>
      <c r="K22" s="190">
        <f t="shared" si="2"/>
        <v>0</v>
      </c>
      <c r="L22" s="190">
        <v>21</v>
      </c>
      <c r="M22" s="190">
        <f t="shared" si="3"/>
        <v>0</v>
      </c>
      <c r="N22" s="188">
        <v>0</v>
      </c>
      <c r="O22" s="188">
        <f t="shared" si="4"/>
        <v>0</v>
      </c>
      <c r="P22" s="188">
        <v>0</v>
      </c>
      <c r="Q22" s="188">
        <f t="shared" si="5"/>
        <v>0</v>
      </c>
      <c r="R22" s="190"/>
      <c r="S22" s="190" t="s">
        <v>195</v>
      </c>
      <c r="T22" s="191" t="s">
        <v>196</v>
      </c>
      <c r="U22" s="160">
        <v>0</v>
      </c>
      <c r="V22" s="160">
        <f t="shared" si="6"/>
        <v>0</v>
      </c>
      <c r="W22" s="160"/>
      <c r="X22" s="160" t="s">
        <v>230</v>
      </c>
      <c r="Y22" s="160" t="s">
        <v>198</v>
      </c>
      <c r="Z22" s="149"/>
      <c r="AA22" s="149"/>
      <c r="AB22" s="149"/>
      <c r="AC22" s="149"/>
      <c r="AD22" s="149"/>
      <c r="AE22" s="149"/>
      <c r="AF22" s="149"/>
      <c r="AG22" s="149" t="s">
        <v>231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5">
        <v>15</v>
      </c>
      <c r="B23" s="186" t="s">
        <v>1441</v>
      </c>
      <c r="C23" s="193" t="s">
        <v>1081</v>
      </c>
      <c r="D23" s="187" t="s">
        <v>982</v>
      </c>
      <c r="E23" s="188">
        <v>2</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195</v>
      </c>
      <c r="T23" s="191" t="s">
        <v>196</v>
      </c>
      <c r="U23" s="160">
        <v>0</v>
      </c>
      <c r="V23" s="160">
        <f t="shared" si="6"/>
        <v>0</v>
      </c>
      <c r="W23" s="160"/>
      <c r="X23" s="160" t="s">
        <v>230</v>
      </c>
      <c r="Y23" s="160" t="s">
        <v>198</v>
      </c>
      <c r="Z23" s="149"/>
      <c r="AA23" s="149"/>
      <c r="AB23" s="149"/>
      <c r="AC23" s="149"/>
      <c r="AD23" s="149"/>
      <c r="AE23" s="149"/>
      <c r="AF23" s="149"/>
      <c r="AG23" s="149" t="s">
        <v>231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5">
        <v>16</v>
      </c>
      <c r="B24" s="186" t="s">
        <v>1442</v>
      </c>
      <c r="C24" s="193" t="s">
        <v>1081</v>
      </c>
      <c r="D24" s="187" t="s">
        <v>982</v>
      </c>
      <c r="E24" s="188">
        <v>66</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195</v>
      </c>
      <c r="T24" s="191" t="s">
        <v>196</v>
      </c>
      <c r="U24" s="160">
        <v>0</v>
      </c>
      <c r="V24" s="160">
        <f t="shared" si="6"/>
        <v>0</v>
      </c>
      <c r="W24" s="160"/>
      <c r="X24" s="160" t="s">
        <v>230</v>
      </c>
      <c r="Y24" s="160" t="s">
        <v>198</v>
      </c>
      <c r="Z24" s="149"/>
      <c r="AA24" s="149"/>
      <c r="AB24" s="149"/>
      <c r="AC24" s="149"/>
      <c r="AD24" s="149"/>
      <c r="AE24" s="149"/>
      <c r="AF24" s="149"/>
      <c r="AG24" s="149" t="s">
        <v>231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5">
        <v>17</v>
      </c>
      <c r="B25" s="186" t="s">
        <v>1082</v>
      </c>
      <c r="C25" s="193" t="s">
        <v>1443</v>
      </c>
      <c r="D25" s="187" t="s">
        <v>982</v>
      </c>
      <c r="E25" s="188">
        <v>38</v>
      </c>
      <c r="F25" s="189"/>
      <c r="G25" s="190">
        <f t="shared" si="0"/>
        <v>0</v>
      </c>
      <c r="H25" s="189"/>
      <c r="I25" s="190">
        <f t="shared" si="1"/>
        <v>0</v>
      </c>
      <c r="J25" s="189"/>
      <c r="K25" s="190">
        <f t="shared" si="2"/>
        <v>0</v>
      </c>
      <c r="L25" s="190">
        <v>21</v>
      </c>
      <c r="M25" s="190">
        <f t="shared" si="3"/>
        <v>0</v>
      </c>
      <c r="N25" s="188">
        <v>0</v>
      </c>
      <c r="O25" s="188">
        <f t="shared" si="4"/>
        <v>0</v>
      </c>
      <c r="P25" s="188">
        <v>0</v>
      </c>
      <c r="Q25" s="188">
        <f t="shared" si="5"/>
        <v>0</v>
      </c>
      <c r="R25" s="190"/>
      <c r="S25" s="190" t="s">
        <v>195</v>
      </c>
      <c r="T25" s="191" t="s">
        <v>196</v>
      </c>
      <c r="U25" s="160">
        <v>0</v>
      </c>
      <c r="V25" s="160">
        <f t="shared" si="6"/>
        <v>0</v>
      </c>
      <c r="W25" s="160"/>
      <c r="X25" s="160" t="s">
        <v>230</v>
      </c>
      <c r="Y25" s="160" t="s">
        <v>198</v>
      </c>
      <c r="Z25" s="149"/>
      <c r="AA25" s="149"/>
      <c r="AB25" s="149"/>
      <c r="AC25" s="149"/>
      <c r="AD25" s="149"/>
      <c r="AE25" s="149"/>
      <c r="AF25" s="149"/>
      <c r="AG25" s="149" t="s">
        <v>231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5">
        <v>18</v>
      </c>
      <c r="B26" s="186" t="s">
        <v>1084</v>
      </c>
      <c r="C26" s="193" t="s">
        <v>1444</v>
      </c>
      <c r="D26" s="187" t="s">
        <v>982</v>
      </c>
      <c r="E26" s="188">
        <v>2</v>
      </c>
      <c r="F26" s="189"/>
      <c r="G26" s="190">
        <f t="shared" si="0"/>
        <v>0</v>
      </c>
      <c r="H26" s="189"/>
      <c r="I26" s="190">
        <f t="shared" si="1"/>
        <v>0</v>
      </c>
      <c r="J26" s="189"/>
      <c r="K26" s="190">
        <f t="shared" si="2"/>
        <v>0</v>
      </c>
      <c r="L26" s="190">
        <v>21</v>
      </c>
      <c r="M26" s="190">
        <f t="shared" si="3"/>
        <v>0</v>
      </c>
      <c r="N26" s="188">
        <v>0</v>
      </c>
      <c r="O26" s="188">
        <f t="shared" si="4"/>
        <v>0</v>
      </c>
      <c r="P26" s="188">
        <v>0</v>
      </c>
      <c r="Q26" s="188">
        <f t="shared" si="5"/>
        <v>0</v>
      </c>
      <c r="R26" s="190"/>
      <c r="S26" s="190" t="s">
        <v>195</v>
      </c>
      <c r="T26" s="191" t="s">
        <v>196</v>
      </c>
      <c r="U26" s="160">
        <v>0</v>
      </c>
      <c r="V26" s="160">
        <f t="shared" si="6"/>
        <v>0</v>
      </c>
      <c r="W26" s="160"/>
      <c r="X26" s="160" t="s">
        <v>230</v>
      </c>
      <c r="Y26" s="160" t="s">
        <v>198</v>
      </c>
      <c r="Z26" s="149"/>
      <c r="AA26" s="149"/>
      <c r="AB26" s="149"/>
      <c r="AC26" s="149"/>
      <c r="AD26" s="149"/>
      <c r="AE26" s="149"/>
      <c r="AF26" s="149"/>
      <c r="AG26" s="149" t="s">
        <v>231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19</v>
      </c>
      <c r="B27" s="186" t="s">
        <v>1086</v>
      </c>
      <c r="C27" s="193" t="s">
        <v>1085</v>
      </c>
      <c r="D27" s="187" t="s">
        <v>982</v>
      </c>
      <c r="E27" s="188">
        <v>2</v>
      </c>
      <c r="F27" s="189"/>
      <c r="G27" s="190">
        <f t="shared" si="0"/>
        <v>0</v>
      </c>
      <c r="H27" s="189"/>
      <c r="I27" s="190">
        <f t="shared" si="1"/>
        <v>0</v>
      </c>
      <c r="J27" s="189"/>
      <c r="K27" s="190">
        <f t="shared" si="2"/>
        <v>0</v>
      </c>
      <c r="L27" s="190">
        <v>21</v>
      </c>
      <c r="M27" s="190">
        <f t="shared" si="3"/>
        <v>0</v>
      </c>
      <c r="N27" s="188">
        <v>0</v>
      </c>
      <c r="O27" s="188">
        <f t="shared" si="4"/>
        <v>0</v>
      </c>
      <c r="P27" s="188">
        <v>0</v>
      </c>
      <c r="Q27" s="188">
        <f t="shared" si="5"/>
        <v>0</v>
      </c>
      <c r="R27" s="190"/>
      <c r="S27" s="190" t="s">
        <v>195</v>
      </c>
      <c r="T27" s="191" t="s">
        <v>196</v>
      </c>
      <c r="U27" s="160">
        <v>0</v>
      </c>
      <c r="V27" s="160">
        <f t="shared" si="6"/>
        <v>0</v>
      </c>
      <c r="W27" s="160"/>
      <c r="X27" s="160" t="s">
        <v>230</v>
      </c>
      <c r="Y27" s="160" t="s">
        <v>198</v>
      </c>
      <c r="Z27" s="149"/>
      <c r="AA27" s="149"/>
      <c r="AB27" s="149"/>
      <c r="AC27" s="149"/>
      <c r="AD27" s="149"/>
      <c r="AE27" s="149"/>
      <c r="AF27" s="149"/>
      <c r="AG27" s="149" t="s">
        <v>231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5">
        <v>20</v>
      </c>
      <c r="B28" s="186" t="s">
        <v>1445</v>
      </c>
      <c r="C28" s="193" t="s">
        <v>1087</v>
      </c>
      <c r="D28" s="187" t="s">
        <v>982</v>
      </c>
      <c r="E28" s="188">
        <v>1</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195</v>
      </c>
      <c r="T28" s="191" t="s">
        <v>196</v>
      </c>
      <c r="U28" s="160">
        <v>0</v>
      </c>
      <c r="V28" s="160">
        <f t="shared" si="6"/>
        <v>0</v>
      </c>
      <c r="W28" s="160"/>
      <c r="X28" s="160" t="s">
        <v>230</v>
      </c>
      <c r="Y28" s="160" t="s">
        <v>198</v>
      </c>
      <c r="Z28" s="149"/>
      <c r="AA28" s="149"/>
      <c r="AB28" s="149"/>
      <c r="AC28" s="149"/>
      <c r="AD28" s="149"/>
      <c r="AE28" s="149"/>
      <c r="AF28" s="149"/>
      <c r="AG28" s="149" t="s">
        <v>231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5">
        <v>21</v>
      </c>
      <c r="B29" s="186" t="s">
        <v>985</v>
      </c>
      <c r="C29" s="193" t="s">
        <v>986</v>
      </c>
      <c r="D29" s="187" t="s">
        <v>982</v>
      </c>
      <c r="E29" s="188">
        <v>20</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195</v>
      </c>
      <c r="T29" s="191" t="s">
        <v>196</v>
      </c>
      <c r="U29" s="160">
        <v>0</v>
      </c>
      <c r="V29" s="160">
        <f t="shared" si="6"/>
        <v>0</v>
      </c>
      <c r="W29" s="160"/>
      <c r="X29" s="160" t="s">
        <v>230</v>
      </c>
      <c r="Y29" s="160" t="s">
        <v>198</v>
      </c>
      <c r="Z29" s="149"/>
      <c r="AA29" s="149"/>
      <c r="AB29" s="149"/>
      <c r="AC29" s="149"/>
      <c r="AD29" s="149"/>
      <c r="AE29" s="149"/>
      <c r="AF29" s="149"/>
      <c r="AG29" s="149" t="s">
        <v>231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5">
        <v>22</v>
      </c>
      <c r="B30" s="186" t="s">
        <v>1092</v>
      </c>
      <c r="C30" s="193" t="s">
        <v>1093</v>
      </c>
      <c r="D30" s="187" t="s">
        <v>228</v>
      </c>
      <c r="E30" s="188">
        <v>30</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195</v>
      </c>
      <c r="T30" s="191" t="s">
        <v>196</v>
      </c>
      <c r="U30" s="160">
        <v>0</v>
      </c>
      <c r="V30" s="160">
        <f t="shared" si="6"/>
        <v>0</v>
      </c>
      <c r="W30" s="160"/>
      <c r="X30" s="160" t="s">
        <v>230</v>
      </c>
      <c r="Y30" s="160" t="s">
        <v>198</v>
      </c>
      <c r="Z30" s="149"/>
      <c r="AA30" s="149"/>
      <c r="AB30" s="149"/>
      <c r="AC30" s="149"/>
      <c r="AD30" s="149"/>
      <c r="AE30" s="149"/>
      <c r="AF30" s="149"/>
      <c r="AG30" s="149" t="s">
        <v>231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5">
        <v>23</v>
      </c>
      <c r="B31" s="186" t="s">
        <v>987</v>
      </c>
      <c r="C31" s="193" t="s">
        <v>1446</v>
      </c>
      <c r="D31" s="187" t="s">
        <v>228</v>
      </c>
      <c r="E31" s="188">
        <v>285</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195</v>
      </c>
      <c r="T31" s="191" t="s">
        <v>196</v>
      </c>
      <c r="U31" s="160">
        <v>0</v>
      </c>
      <c r="V31" s="160">
        <f t="shared" si="6"/>
        <v>0</v>
      </c>
      <c r="W31" s="160"/>
      <c r="X31" s="160" t="s">
        <v>230</v>
      </c>
      <c r="Y31" s="160" t="s">
        <v>198</v>
      </c>
      <c r="Z31" s="149"/>
      <c r="AA31" s="149"/>
      <c r="AB31" s="149"/>
      <c r="AC31" s="149"/>
      <c r="AD31" s="149"/>
      <c r="AE31" s="149"/>
      <c r="AF31" s="149"/>
      <c r="AG31" s="149" t="s">
        <v>231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5">
        <v>24</v>
      </c>
      <c r="B32" s="186" t="s">
        <v>1107</v>
      </c>
      <c r="C32" s="193" t="s">
        <v>1108</v>
      </c>
      <c r="D32" s="187" t="s">
        <v>228</v>
      </c>
      <c r="E32" s="188">
        <v>20</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195</v>
      </c>
      <c r="T32" s="191" t="s">
        <v>196</v>
      </c>
      <c r="U32" s="160">
        <v>0</v>
      </c>
      <c r="V32" s="160">
        <f t="shared" si="6"/>
        <v>0</v>
      </c>
      <c r="W32" s="160"/>
      <c r="X32" s="160" t="s">
        <v>230</v>
      </c>
      <c r="Y32" s="160" t="s">
        <v>198</v>
      </c>
      <c r="Z32" s="149"/>
      <c r="AA32" s="149"/>
      <c r="AB32" s="149"/>
      <c r="AC32" s="149"/>
      <c r="AD32" s="149"/>
      <c r="AE32" s="149"/>
      <c r="AF32" s="149"/>
      <c r="AG32" s="149" t="s">
        <v>231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5">
        <v>25</v>
      </c>
      <c r="B33" s="186" t="s">
        <v>1109</v>
      </c>
      <c r="C33" s="193" t="s">
        <v>1120</v>
      </c>
      <c r="D33" s="187" t="s">
        <v>228</v>
      </c>
      <c r="E33" s="188">
        <v>15</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195</v>
      </c>
      <c r="T33" s="191" t="s">
        <v>196</v>
      </c>
      <c r="U33" s="160">
        <v>0</v>
      </c>
      <c r="V33" s="160">
        <f t="shared" si="6"/>
        <v>0</v>
      </c>
      <c r="W33" s="160"/>
      <c r="X33" s="160" t="s">
        <v>230</v>
      </c>
      <c r="Y33" s="160" t="s">
        <v>198</v>
      </c>
      <c r="Z33" s="149"/>
      <c r="AA33" s="149"/>
      <c r="AB33" s="149"/>
      <c r="AC33" s="149"/>
      <c r="AD33" s="149"/>
      <c r="AE33" s="149"/>
      <c r="AF33" s="149"/>
      <c r="AG33" s="149" t="s">
        <v>231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5">
        <v>26</v>
      </c>
      <c r="B34" s="186" t="s">
        <v>1115</v>
      </c>
      <c r="C34" s="193" t="s">
        <v>1116</v>
      </c>
      <c r="D34" s="187" t="s">
        <v>228</v>
      </c>
      <c r="E34" s="188">
        <v>1584</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195</v>
      </c>
      <c r="T34" s="191" t="s">
        <v>196</v>
      </c>
      <c r="U34" s="160">
        <v>0</v>
      </c>
      <c r="V34" s="160">
        <f t="shared" si="6"/>
        <v>0</v>
      </c>
      <c r="W34" s="160"/>
      <c r="X34" s="160" t="s">
        <v>230</v>
      </c>
      <c r="Y34" s="160" t="s">
        <v>198</v>
      </c>
      <c r="Z34" s="149"/>
      <c r="AA34" s="149"/>
      <c r="AB34" s="149"/>
      <c r="AC34" s="149"/>
      <c r="AD34" s="149"/>
      <c r="AE34" s="149"/>
      <c r="AF34" s="149"/>
      <c r="AG34" s="149" t="s">
        <v>231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5">
        <v>27</v>
      </c>
      <c r="B35" s="186" t="s">
        <v>1117</v>
      </c>
      <c r="C35" s="193" t="s">
        <v>1266</v>
      </c>
      <c r="D35" s="187" t="s">
        <v>228</v>
      </c>
      <c r="E35" s="188">
        <v>30</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195</v>
      </c>
      <c r="T35" s="191" t="s">
        <v>196</v>
      </c>
      <c r="U35" s="160">
        <v>0</v>
      </c>
      <c r="V35" s="160">
        <f t="shared" si="6"/>
        <v>0</v>
      </c>
      <c r="W35" s="160"/>
      <c r="X35" s="160" t="s">
        <v>230</v>
      </c>
      <c r="Y35" s="160" t="s">
        <v>198</v>
      </c>
      <c r="Z35" s="149"/>
      <c r="AA35" s="149"/>
      <c r="AB35" s="149"/>
      <c r="AC35" s="149"/>
      <c r="AD35" s="149"/>
      <c r="AE35" s="149"/>
      <c r="AF35" s="149"/>
      <c r="AG35" s="149" t="s">
        <v>231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5">
        <v>28</v>
      </c>
      <c r="B36" s="186" t="s">
        <v>1121</v>
      </c>
      <c r="C36" s="193" t="s">
        <v>1122</v>
      </c>
      <c r="D36" s="187" t="s">
        <v>982</v>
      </c>
      <c r="E36" s="188">
        <v>18</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195</v>
      </c>
      <c r="T36" s="191" t="s">
        <v>196</v>
      </c>
      <c r="U36" s="160">
        <v>0</v>
      </c>
      <c r="V36" s="160">
        <f t="shared" si="6"/>
        <v>0</v>
      </c>
      <c r="W36" s="160"/>
      <c r="X36" s="160" t="s">
        <v>230</v>
      </c>
      <c r="Y36" s="160" t="s">
        <v>198</v>
      </c>
      <c r="Z36" s="149"/>
      <c r="AA36" s="149"/>
      <c r="AB36" s="149"/>
      <c r="AC36" s="149"/>
      <c r="AD36" s="149"/>
      <c r="AE36" s="149"/>
      <c r="AF36" s="149"/>
      <c r="AG36" s="149" t="s">
        <v>231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85">
        <v>29</v>
      </c>
      <c r="B37" s="186" t="s">
        <v>1123</v>
      </c>
      <c r="C37" s="193" t="s">
        <v>1124</v>
      </c>
      <c r="D37" s="187" t="s">
        <v>228</v>
      </c>
      <c r="E37" s="188">
        <v>300</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195</v>
      </c>
      <c r="T37" s="191" t="s">
        <v>196</v>
      </c>
      <c r="U37" s="160">
        <v>0</v>
      </c>
      <c r="V37" s="160">
        <f t="shared" si="6"/>
        <v>0</v>
      </c>
      <c r="W37" s="160"/>
      <c r="X37" s="160" t="s">
        <v>230</v>
      </c>
      <c r="Y37" s="160" t="s">
        <v>198</v>
      </c>
      <c r="Z37" s="149"/>
      <c r="AA37" s="149"/>
      <c r="AB37" s="149"/>
      <c r="AC37" s="149"/>
      <c r="AD37" s="149"/>
      <c r="AE37" s="149"/>
      <c r="AF37" s="149"/>
      <c r="AG37" s="149" t="s">
        <v>231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5">
        <v>30</v>
      </c>
      <c r="B38" s="186" t="s">
        <v>989</v>
      </c>
      <c r="C38" s="193" t="s">
        <v>990</v>
      </c>
      <c r="D38" s="187" t="s">
        <v>982</v>
      </c>
      <c r="E38" s="188">
        <v>6</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195</v>
      </c>
      <c r="T38" s="191" t="s">
        <v>196</v>
      </c>
      <c r="U38" s="160">
        <v>0</v>
      </c>
      <c r="V38" s="160">
        <f t="shared" si="6"/>
        <v>0</v>
      </c>
      <c r="W38" s="160"/>
      <c r="X38" s="160" t="s">
        <v>230</v>
      </c>
      <c r="Y38" s="160" t="s">
        <v>198</v>
      </c>
      <c r="Z38" s="149"/>
      <c r="AA38" s="149"/>
      <c r="AB38" s="149"/>
      <c r="AC38" s="149"/>
      <c r="AD38" s="149"/>
      <c r="AE38" s="149"/>
      <c r="AF38" s="149"/>
      <c r="AG38" s="149" t="s">
        <v>231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5">
        <v>31</v>
      </c>
      <c r="B39" s="186" t="s">
        <v>1447</v>
      </c>
      <c r="C39" s="193" t="s">
        <v>1448</v>
      </c>
      <c r="D39" s="187" t="s">
        <v>982</v>
      </c>
      <c r="E39" s="188">
        <v>1</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195</v>
      </c>
      <c r="T39" s="191" t="s">
        <v>196</v>
      </c>
      <c r="U39" s="160">
        <v>0</v>
      </c>
      <c r="V39" s="160">
        <f t="shared" si="6"/>
        <v>0</v>
      </c>
      <c r="W39" s="160"/>
      <c r="X39" s="160" t="s">
        <v>230</v>
      </c>
      <c r="Y39" s="160" t="s">
        <v>198</v>
      </c>
      <c r="Z39" s="149"/>
      <c r="AA39" s="149"/>
      <c r="AB39" s="149"/>
      <c r="AC39" s="149"/>
      <c r="AD39" s="149"/>
      <c r="AE39" s="149"/>
      <c r="AF39" s="149"/>
      <c r="AG39" s="149" t="s">
        <v>231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5">
        <v>32</v>
      </c>
      <c r="B40" s="186" t="s">
        <v>1127</v>
      </c>
      <c r="C40" s="193" t="s">
        <v>1449</v>
      </c>
      <c r="D40" s="187" t="s">
        <v>982</v>
      </c>
      <c r="E40" s="188">
        <v>12</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195</v>
      </c>
      <c r="T40" s="191" t="s">
        <v>196</v>
      </c>
      <c r="U40" s="160">
        <v>0</v>
      </c>
      <c r="V40" s="160">
        <f t="shared" si="6"/>
        <v>0</v>
      </c>
      <c r="W40" s="160"/>
      <c r="X40" s="160" t="s">
        <v>230</v>
      </c>
      <c r="Y40" s="160" t="s">
        <v>198</v>
      </c>
      <c r="Z40" s="149"/>
      <c r="AA40" s="149"/>
      <c r="AB40" s="149"/>
      <c r="AC40" s="149"/>
      <c r="AD40" s="149"/>
      <c r="AE40" s="149"/>
      <c r="AF40" s="149"/>
      <c r="AG40" s="149" t="s">
        <v>231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5">
        <v>33</v>
      </c>
      <c r="B41" s="186" t="s">
        <v>1450</v>
      </c>
      <c r="C41" s="193" t="s">
        <v>1146</v>
      </c>
      <c r="D41" s="187" t="s">
        <v>982</v>
      </c>
      <c r="E41" s="188">
        <v>3</v>
      </c>
      <c r="F41" s="189"/>
      <c r="G41" s="190">
        <f t="shared" si="0"/>
        <v>0</v>
      </c>
      <c r="H41" s="189"/>
      <c r="I41" s="190">
        <f t="shared" si="1"/>
        <v>0</v>
      </c>
      <c r="J41" s="189"/>
      <c r="K41" s="190">
        <f t="shared" si="2"/>
        <v>0</v>
      </c>
      <c r="L41" s="190">
        <v>21</v>
      </c>
      <c r="M41" s="190">
        <f t="shared" si="3"/>
        <v>0</v>
      </c>
      <c r="N41" s="188">
        <v>0</v>
      </c>
      <c r="O41" s="188">
        <f t="shared" si="4"/>
        <v>0</v>
      </c>
      <c r="P41" s="188">
        <v>0</v>
      </c>
      <c r="Q41" s="188">
        <f t="shared" si="5"/>
        <v>0</v>
      </c>
      <c r="R41" s="190"/>
      <c r="S41" s="190" t="s">
        <v>195</v>
      </c>
      <c r="T41" s="191" t="s">
        <v>196</v>
      </c>
      <c r="U41" s="160">
        <v>0</v>
      </c>
      <c r="V41" s="160">
        <f t="shared" si="6"/>
        <v>0</v>
      </c>
      <c r="W41" s="160"/>
      <c r="X41" s="160" t="s">
        <v>230</v>
      </c>
      <c r="Y41" s="160" t="s">
        <v>198</v>
      </c>
      <c r="Z41" s="149"/>
      <c r="AA41" s="149"/>
      <c r="AB41" s="149"/>
      <c r="AC41" s="149"/>
      <c r="AD41" s="149"/>
      <c r="AE41" s="149"/>
      <c r="AF41" s="149"/>
      <c r="AG41" s="149" t="s">
        <v>231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5">
        <v>34</v>
      </c>
      <c r="B42" s="186" t="s">
        <v>1451</v>
      </c>
      <c r="C42" s="193" t="s">
        <v>1452</v>
      </c>
      <c r="D42" s="187" t="s">
        <v>982</v>
      </c>
      <c r="E42" s="188">
        <v>22</v>
      </c>
      <c r="F42" s="189"/>
      <c r="G42" s="190">
        <f t="shared" si="0"/>
        <v>0</v>
      </c>
      <c r="H42" s="189"/>
      <c r="I42" s="190">
        <f t="shared" si="1"/>
        <v>0</v>
      </c>
      <c r="J42" s="189"/>
      <c r="K42" s="190">
        <f t="shared" si="2"/>
        <v>0</v>
      </c>
      <c r="L42" s="190">
        <v>21</v>
      </c>
      <c r="M42" s="190">
        <f t="shared" si="3"/>
        <v>0</v>
      </c>
      <c r="N42" s="188">
        <v>0</v>
      </c>
      <c r="O42" s="188">
        <f t="shared" si="4"/>
        <v>0</v>
      </c>
      <c r="P42" s="188">
        <v>0</v>
      </c>
      <c r="Q42" s="188">
        <f t="shared" si="5"/>
        <v>0</v>
      </c>
      <c r="R42" s="190"/>
      <c r="S42" s="190" t="s">
        <v>195</v>
      </c>
      <c r="T42" s="191" t="s">
        <v>196</v>
      </c>
      <c r="U42" s="160">
        <v>0</v>
      </c>
      <c r="V42" s="160">
        <f t="shared" si="6"/>
        <v>0</v>
      </c>
      <c r="W42" s="160"/>
      <c r="X42" s="160" t="s">
        <v>230</v>
      </c>
      <c r="Y42" s="160" t="s">
        <v>198</v>
      </c>
      <c r="Z42" s="149"/>
      <c r="AA42" s="149"/>
      <c r="AB42" s="149"/>
      <c r="AC42" s="149"/>
      <c r="AD42" s="149"/>
      <c r="AE42" s="149"/>
      <c r="AF42" s="149"/>
      <c r="AG42" s="149" t="s">
        <v>231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3" t="s">
        <v>190</v>
      </c>
      <c r="B43" s="164" t="s">
        <v>144</v>
      </c>
      <c r="C43" s="178" t="s">
        <v>145</v>
      </c>
      <c r="D43" s="165"/>
      <c r="E43" s="166"/>
      <c r="F43" s="167"/>
      <c r="G43" s="167">
        <f>SUMIF(AG44:AG76,"&lt;&gt;NOR",G44:G76)</f>
        <v>0</v>
      </c>
      <c r="H43" s="167"/>
      <c r="I43" s="167">
        <f>SUM(I44:I76)</f>
        <v>0</v>
      </c>
      <c r="J43" s="167"/>
      <c r="K43" s="167">
        <f>SUM(K44:K76)</f>
        <v>0</v>
      </c>
      <c r="L43" s="167"/>
      <c r="M43" s="167">
        <f>SUM(M44:M76)</f>
        <v>0</v>
      </c>
      <c r="N43" s="166"/>
      <c r="O43" s="166">
        <f>SUM(O44:O76)</f>
        <v>0</v>
      </c>
      <c r="P43" s="166"/>
      <c r="Q43" s="166">
        <f>SUM(Q44:Q76)</f>
        <v>0</v>
      </c>
      <c r="R43" s="167"/>
      <c r="S43" s="167"/>
      <c r="T43" s="168"/>
      <c r="U43" s="162"/>
      <c r="V43" s="162">
        <f>SUM(V44:V76)</f>
        <v>0</v>
      </c>
      <c r="W43" s="162"/>
      <c r="X43" s="162"/>
      <c r="Y43" s="162"/>
      <c r="AG43" t="s">
        <v>191</v>
      </c>
    </row>
    <row r="44" spans="1:60" outlineLevel="1" x14ac:dyDescent="0.2">
      <c r="A44" s="185">
        <v>35</v>
      </c>
      <c r="B44" s="186" t="s">
        <v>1158</v>
      </c>
      <c r="C44" s="193" t="s">
        <v>1159</v>
      </c>
      <c r="D44" s="187" t="s">
        <v>228</v>
      </c>
      <c r="E44" s="188">
        <v>10</v>
      </c>
      <c r="F44" s="189"/>
      <c r="G44" s="190">
        <f t="shared" ref="G44:G50" si="7">ROUND(E44*F44,2)</f>
        <v>0</v>
      </c>
      <c r="H44" s="189"/>
      <c r="I44" s="190">
        <f t="shared" ref="I44:I50" si="8">ROUND(E44*H44,2)</f>
        <v>0</v>
      </c>
      <c r="J44" s="189"/>
      <c r="K44" s="190">
        <f t="shared" ref="K44:K50" si="9">ROUND(E44*J44,2)</f>
        <v>0</v>
      </c>
      <c r="L44" s="190">
        <v>21</v>
      </c>
      <c r="M44" s="190">
        <f t="shared" ref="M44:M50" si="10">G44*(1+L44/100)</f>
        <v>0</v>
      </c>
      <c r="N44" s="188">
        <v>0</v>
      </c>
      <c r="O44" s="188">
        <f t="shared" ref="O44:O50" si="11">ROUND(E44*N44,2)</f>
        <v>0</v>
      </c>
      <c r="P44" s="188">
        <v>0</v>
      </c>
      <c r="Q44" s="188">
        <f t="shared" ref="Q44:Q50" si="12">ROUND(E44*P44,2)</f>
        <v>0</v>
      </c>
      <c r="R44" s="190"/>
      <c r="S44" s="190" t="s">
        <v>195</v>
      </c>
      <c r="T44" s="191" t="s">
        <v>196</v>
      </c>
      <c r="U44" s="160">
        <v>0</v>
      </c>
      <c r="V44" s="160">
        <f t="shared" ref="V44:V50" si="13">ROUND(E44*U44,2)</f>
        <v>0</v>
      </c>
      <c r="W44" s="160"/>
      <c r="X44" s="160" t="s">
        <v>408</v>
      </c>
      <c r="Y44" s="160" t="s">
        <v>198</v>
      </c>
      <c r="Z44" s="149"/>
      <c r="AA44" s="149"/>
      <c r="AB44" s="149"/>
      <c r="AC44" s="149"/>
      <c r="AD44" s="149"/>
      <c r="AE44" s="149"/>
      <c r="AF44" s="149"/>
      <c r="AG44" s="149" t="s">
        <v>409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5">
        <v>36</v>
      </c>
      <c r="B45" s="186" t="s">
        <v>1160</v>
      </c>
      <c r="C45" s="193" t="s">
        <v>1161</v>
      </c>
      <c r="D45" s="187" t="s">
        <v>228</v>
      </c>
      <c r="E45" s="188">
        <v>40</v>
      </c>
      <c r="F45" s="189"/>
      <c r="G45" s="190">
        <f t="shared" si="7"/>
        <v>0</v>
      </c>
      <c r="H45" s="189"/>
      <c r="I45" s="190">
        <f t="shared" si="8"/>
        <v>0</v>
      </c>
      <c r="J45" s="189"/>
      <c r="K45" s="190">
        <f t="shared" si="9"/>
        <v>0</v>
      </c>
      <c r="L45" s="190">
        <v>21</v>
      </c>
      <c r="M45" s="190">
        <f t="shared" si="10"/>
        <v>0</v>
      </c>
      <c r="N45" s="188">
        <v>0</v>
      </c>
      <c r="O45" s="188">
        <f t="shared" si="11"/>
        <v>0</v>
      </c>
      <c r="P45" s="188">
        <v>0</v>
      </c>
      <c r="Q45" s="188">
        <f t="shared" si="12"/>
        <v>0</v>
      </c>
      <c r="R45" s="190"/>
      <c r="S45" s="190" t="s">
        <v>195</v>
      </c>
      <c r="T45" s="191" t="s">
        <v>196</v>
      </c>
      <c r="U45" s="160">
        <v>0</v>
      </c>
      <c r="V45" s="160">
        <f t="shared" si="13"/>
        <v>0</v>
      </c>
      <c r="W45" s="160"/>
      <c r="X45" s="160" t="s">
        <v>408</v>
      </c>
      <c r="Y45" s="160" t="s">
        <v>198</v>
      </c>
      <c r="Z45" s="149"/>
      <c r="AA45" s="149"/>
      <c r="AB45" s="149"/>
      <c r="AC45" s="149"/>
      <c r="AD45" s="149"/>
      <c r="AE45" s="149"/>
      <c r="AF45" s="149"/>
      <c r="AG45" s="149" t="s">
        <v>409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85">
        <v>37</v>
      </c>
      <c r="B46" s="186" t="s">
        <v>1164</v>
      </c>
      <c r="C46" s="193" t="s">
        <v>1165</v>
      </c>
      <c r="D46" s="187" t="s">
        <v>228</v>
      </c>
      <c r="E46" s="188">
        <v>20</v>
      </c>
      <c r="F46" s="189"/>
      <c r="G46" s="190">
        <f t="shared" si="7"/>
        <v>0</v>
      </c>
      <c r="H46" s="189"/>
      <c r="I46" s="190">
        <f t="shared" si="8"/>
        <v>0</v>
      </c>
      <c r="J46" s="189"/>
      <c r="K46" s="190">
        <f t="shared" si="9"/>
        <v>0</v>
      </c>
      <c r="L46" s="190">
        <v>21</v>
      </c>
      <c r="M46" s="190">
        <f t="shared" si="10"/>
        <v>0</v>
      </c>
      <c r="N46" s="188">
        <v>0</v>
      </c>
      <c r="O46" s="188">
        <f t="shared" si="11"/>
        <v>0</v>
      </c>
      <c r="P46" s="188">
        <v>0</v>
      </c>
      <c r="Q46" s="188">
        <f t="shared" si="12"/>
        <v>0</v>
      </c>
      <c r="R46" s="190"/>
      <c r="S46" s="190" t="s">
        <v>195</v>
      </c>
      <c r="T46" s="191" t="s">
        <v>196</v>
      </c>
      <c r="U46" s="160">
        <v>0</v>
      </c>
      <c r="V46" s="160">
        <f t="shared" si="13"/>
        <v>0</v>
      </c>
      <c r="W46" s="160"/>
      <c r="X46" s="160" t="s">
        <v>408</v>
      </c>
      <c r="Y46" s="160" t="s">
        <v>198</v>
      </c>
      <c r="Z46" s="149"/>
      <c r="AA46" s="149"/>
      <c r="AB46" s="149"/>
      <c r="AC46" s="149"/>
      <c r="AD46" s="149"/>
      <c r="AE46" s="149"/>
      <c r="AF46" s="149"/>
      <c r="AG46" s="149" t="s">
        <v>409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33.75" outlineLevel="1" x14ac:dyDescent="0.2">
      <c r="A47" s="185">
        <v>38</v>
      </c>
      <c r="B47" s="186" t="s">
        <v>1176</v>
      </c>
      <c r="C47" s="193" t="s">
        <v>1182</v>
      </c>
      <c r="D47" s="187" t="s">
        <v>982</v>
      </c>
      <c r="E47" s="188">
        <v>2</v>
      </c>
      <c r="F47" s="189"/>
      <c r="G47" s="190">
        <f t="shared" si="7"/>
        <v>0</v>
      </c>
      <c r="H47" s="189"/>
      <c r="I47" s="190">
        <f t="shared" si="8"/>
        <v>0</v>
      </c>
      <c r="J47" s="189"/>
      <c r="K47" s="190">
        <f t="shared" si="9"/>
        <v>0</v>
      </c>
      <c r="L47" s="190">
        <v>21</v>
      </c>
      <c r="M47" s="190">
        <f t="shared" si="10"/>
        <v>0</v>
      </c>
      <c r="N47" s="188">
        <v>0</v>
      </c>
      <c r="O47" s="188">
        <f t="shared" si="11"/>
        <v>0</v>
      </c>
      <c r="P47" s="188">
        <v>0</v>
      </c>
      <c r="Q47" s="188">
        <f t="shared" si="12"/>
        <v>0</v>
      </c>
      <c r="R47" s="190"/>
      <c r="S47" s="190" t="s">
        <v>195</v>
      </c>
      <c r="T47" s="191" t="s">
        <v>196</v>
      </c>
      <c r="U47" s="160">
        <v>0</v>
      </c>
      <c r="V47" s="160">
        <f t="shared" si="13"/>
        <v>0</v>
      </c>
      <c r="W47" s="160"/>
      <c r="X47" s="160" t="s">
        <v>408</v>
      </c>
      <c r="Y47" s="160" t="s">
        <v>198</v>
      </c>
      <c r="Z47" s="149"/>
      <c r="AA47" s="149"/>
      <c r="AB47" s="149"/>
      <c r="AC47" s="149"/>
      <c r="AD47" s="149"/>
      <c r="AE47" s="149"/>
      <c r="AF47" s="149"/>
      <c r="AG47" s="149" t="s">
        <v>409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5">
        <v>39</v>
      </c>
      <c r="B48" s="186" t="s">
        <v>1391</v>
      </c>
      <c r="C48" s="193" t="s">
        <v>1453</v>
      </c>
      <c r="D48" s="187" t="s">
        <v>982</v>
      </c>
      <c r="E48" s="188">
        <v>10</v>
      </c>
      <c r="F48" s="189"/>
      <c r="G48" s="190">
        <f t="shared" si="7"/>
        <v>0</v>
      </c>
      <c r="H48" s="189"/>
      <c r="I48" s="190">
        <f t="shared" si="8"/>
        <v>0</v>
      </c>
      <c r="J48" s="189"/>
      <c r="K48" s="190">
        <f t="shared" si="9"/>
        <v>0</v>
      </c>
      <c r="L48" s="190">
        <v>21</v>
      </c>
      <c r="M48" s="190">
        <f t="shared" si="10"/>
        <v>0</v>
      </c>
      <c r="N48" s="188">
        <v>0</v>
      </c>
      <c r="O48" s="188">
        <f t="shared" si="11"/>
        <v>0</v>
      </c>
      <c r="P48" s="188">
        <v>0</v>
      </c>
      <c r="Q48" s="188">
        <f t="shared" si="12"/>
        <v>0</v>
      </c>
      <c r="R48" s="190"/>
      <c r="S48" s="190" t="s">
        <v>195</v>
      </c>
      <c r="T48" s="191" t="s">
        <v>196</v>
      </c>
      <c r="U48" s="160">
        <v>0</v>
      </c>
      <c r="V48" s="160">
        <f t="shared" si="13"/>
        <v>0</v>
      </c>
      <c r="W48" s="160"/>
      <c r="X48" s="160" t="s">
        <v>408</v>
      </c>
      <c r="Y48" s="160" t="s">
        <v>198</v>
      </c>
      <c r="Z48" s="149"/>
      <c r="AA48" s="149"/>
      <c r="AB48" s="149"/>
      <c r="AC48" s="149"/>
      <c r="AD48" s="149"/>
      <c r="AE48" s="149"/>
      <c r="AF48" s="149"/>
      <c r="AG48" s="149" t="s">
        <v>409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5">
        <v>40</v>
      </c>
      <c r="B49" s="186" t="s">
        <v>1454</v>
      </c>
      <c r="C49" s="193" t="s">
        <v>1448</v>
      </c>
      <c r="D49" s="187" t="s">
        <v>982</v>
      </c>
      <c r="E49" s="188">
        <v>1</v>
      </c>
      <c r="F49" s="189"/>
      <c r="G49" s="190">
        <f t="shared" si="7"/>
        <v>0</v>
      </c>
      <c r="H49" s="189"/>
      <c r="I49" s="190">
        <f t="shared" si="8"/>
        <v>0</v>
      </c>
      <c r="J49" s="189"/>
      <c r="K49" s="190">
        <f t="shared" si="9"/>
        <v>0</v>
      </c>
      <c r="L49" s="190">
        <v>21</v>
      </c>
      <c r="M49" s="190">
        <f t="shared" si="10"/>
        <v>0</v>
      </c>
      <c r="N49" s="188">
        <v>0</v>
      </c>
      <c r="O49" s="188">
        <f t="shared" si="11"/>
        <v>0</v>
      </c>
      <c r="P49" s="188">
        <v>0</v>
      </c>
      <c r="Q49" s="188">
        <f t="shared" si="12"/>
        <v>0</v>
      </c>
      <c r="R49" s="190"/>
      <c r="S49" s="190" t="s">
        <v>195</v>
      </c>
      <c r="T49" s="191" t="s">
        <v>196</v>
      </c>
      <c r="U49" s="160">
        <v>0</v>
      </c>
      <c r="V49" s="160">
        <f t="shared" si="13"/>
        <v>0</v>
      </c>
      <c r="W49" s="160"/>
      <c r="X49" s="160" t="s">
        <v>408</v>
      </c>
      <c r="Y49" s="160" t="s">
        <v>198</v>
      </c>
      <c r="Z49" s="149"/>
      <c r="AA49" s="149"/>
      <c r="AB49" s="149"/>
      <c r="AC49" s="149"/>
      <c r="AD49" s="149"/>
      <c r="AE49" s="149"/>
      <c r="AF49" s="149"/>
      <c r="AG49" s="149" t="s">
        <v>409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33.75" outlineLevel="1" x14ac:dyDescent="0.2">
      <c r="A50" s="170">
        <v>41</v>
      </c>
      <c r="B50" s="171" t="s">
        <v>1203</v>
      </c>
      <c r="C50" s="179" t="s">
        <v>1204</v>
      </c>
      <c r="D50" s="172" t="s">
        <v>982</v>
      </c>
      <c r="E50" s="173">
        <v>2</v>
      </c>
      <c r="F50" s="174"/>
      <c r="G50" s="175">
        <f t="shared" si="7"/>
        <v>0</v>
      </c>
      <c r="H50" s="174"/>
      <c r="I50" s="175">
        <f t="shared" si="8"/>
        <v>0</v>
      </c>
      <c r="J50" s="174"/>
      <c r="K50" s="175">
        <f t="shared" si="9"/>
        <v>0</v>
      </c>
      <c r="L50" s="175">
        <v>21</v>
      </c>
      <c r="M50" s="175">
        <f t="shared" si="10"/>
        <v>0</v>
      </c>
      <c r="N50" s="173">
        <v>0</v>
      </c>
      <c r="O50" s="173">
        <f t="shared" si="11"/>
        <v>0</v>
      </c>
      <c r="P50" s="173">
        <v>0</v>
      </c>
      <c r="Q50" s="173">
        <f t="shared" si="12"/>
        <v>0</v>
      </c>
      <c r="R50" s="175"/>
      <c r="S50" s="175" t="s">
        <v>195</v>
      </c>
      <c r="T50" s="176" t="s">
        <v>196</v>
      </c>
      <c r="U50" s="160">
        <v>0</v>
      </c>
      <c r="V50" s="160">
        <f t="shared" si="13"/>
        <v>0</v>
      </c>
      <c r="W50" s="160"/>
      <c r="X50" s="160" t="s">
        <v>408</v>
      </c>
      <c r="Y50" s="160" t="s">
        <v>198</v>
      </c>
      <c r="Z50" s="149"/>
      <c r="AA50" s="149"/>
      <c r="AB50" s="149"/>
      <c r="AC50" s="149"/>
      <c r="AD50" s="149"/>
      <c r="AE50" s="149"/>
      <c r="AF50" s="149"/>
      <c r="AG50" s="149" t="s">
        <v>409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53" t="s">
        <v>1205</v>
      </c>
      <c r="D51" s="254"/>
      <c r="E51" s="254"/>
      <c r="F51" s="254"/>
      <c r="G51" s="254"/>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201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5">
        <v>42</v>
      </c>
      <c r="B52" s="186" t="s">
        <v>1208</v>
      </c>
      <c r="C52" s="193" t="s">
        <v>1397</v>
      </c>
      <c r="D52" s="187" t="s">
        <v>982</v>
      </c>
      <c r="E52" s="188">
        <v>3</v>
      </c>
      <c r="F52" s="189"/>
      <c r="G52" s="190">
        <f t="shared" ref="G52:G76" si="14">ROUND(E52*F52,2)</f>
        <v>0</v>
      </c>
      <c r="H52" s="189"/>
      <c r="I52" s="190">
        <f t="shared" ref="I52:I76" si="15">ROUND(E52*H52,2)</f>
        <v>0</v>
      </c>
      <c r="J52" s="189"/>
      <c r="K52" s="190">
        <f t="shared" ref="K52:K76" si="16">ROUND(E52*J52,2)</f>
        <v>0</v>
      </c>
      <c r="L52" s="190">
        <v>21</v>
      </c>
      <c r="M52" s="190">
        <f t="shared" ref="M52:M76" si="17">G52*(1+L52/100)</f>
        <v>0</v>
      </c>
      <c r="N52" s="188">
        <v>0</v>
      </c>
      <c r="O52" s="188">
        <f t="shared" ref="O52:O76" si="18">ROUND(E52*N52,2)</f>
        <v>0</v>
      </c>
      <c r="P52" s="188">
        <v>0</v>
      </c>
      <c r="Q52" s="188">
        <f t="shared" ref="Q52:Q76" si="19">ROUND(E52*P52,2)</f>
        <v>0</v>
      </c>
      <c r="R52" s="190"/>
      <c r="S52" s="190" t="s">
        <v>195</v>
      </c>
      <c r="T52" s="191" t="s">
        <v>196</v>
      </c>
      <c r="U52" s="160">
        <v>0</v>
      </c>
      <c r="V52" s="160">
        <f t="shared" ref="V52:V76" si="20">ROUND(E52*U52,2)</f>
        <v>0</v>
      </c>
      <c r="W52" s="160"/>
      <c r="X52" s="160" t="s">
        <v>408</v>
      </c>
      <c r="Y52" s="160" t="s">
        <v>198</v>
      </c>
      <c r="Z52" s="149"/>
      <c r="AA52" s="149"/>
      <c r="AB52" s="149"/>
      <c r="AC52" s="149"/>
      <c r="AD52" s="149"/>
      <c r="AE52" s="149"/>
      <c r="AF52" s="149"/>
      <c r="AG52" s="149" t="s">
        <v>409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5">
        <v>43</v>
      </c>
      <c r="B53" s="186" t="s">
        <v>1398</v>
      </c>
      <c r="C53" s="193" t="s">
        <v>1400</v>
      </c>
      <c r="D53" s="187" t="s">
        <v>982</v>
      </c>
      <c r="E53" s="188">
        <v>7</v>
      </c>
      <c r="F53" s="189"/>
      <c r="G53" s="190">
        <f t="shared" si="14"/>
        <v>0</v>
      </c>
      <c r="H53" s="189"/>
      <c r="I53" s="190">
        <f t="shared" si="15"/>
        <v>0</v>
      </c>
      <c r="J53" s="189"/>
      <c r="K53" s="190">
        <f t="shared" si="16"/>
        <v>0</v>
      </c>
      <c r="L53" s="190">
        <v>21</v>
      </c>
      <c r="M53" s="190">
        <f t="shared" si="17"/>
        <v>0</v>
      </c>
      <c r="N53" s="188">
        <v>0</v>
      </c>
      <c r="O53" s="188">
        <f t="shared" si="18"/>
        <v>0</v>
      </c>
      <c r="P53" s="188">
        <v>0</v>
      </c>
      <c r="Q53" s="188">
        <f t="shared" si="19"/>
        <v>0</v>
      </c>
      <c r="R53" s="190"/>
      <c r="S53" s="190" t="s">
        <v>195</v>
      </c>
      <c r="T53" s="191" t="s">
        <v>196</v>
      </c>
      <c r="U53" s="160">
        <v>0</v>
      </c>
      <c r="V53" s="160">
        <f t="shared" si="20"/>
        <v>0</v>
      </c>
      <c r="W53" s="160"/>
      <c r="X53" s="160" t="s">
        <v>408</v>
      </c>
      <c r="Y53" s="160" t="s">
        <v>198</v>
      </c>
      <c r="Z53" s="149"/>
      <c r="AA53" s="149"/>
      <c r="AB53" s="149"/>
      <c r="AC53" s="149"/>
      <c r="AD53" s="149"/>
      <c r="AE53" s="149"/>
      <c r="AF53" s="149"/>
      <c r="AG53" s="149" t="s">
        <v>409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5">
        <v>44</v>
      </c>
      <c r="B54" s="186" t="s">
        <v>995</v>
      </c>
      <c r="C54" s="193" t="s">
        <v>996</v>
      </c>
      <c r="D54" s="187" t="s">
        <v>982</v>
      </c>
      <c r="E54" s="188">
        <v>18</v>
      </c>
      <c r="F54" s="189"/>
      <c r="G54" s="190">
        <f t="shared" si="14"/>
        <v>0</v>
      </c>
      <c r="H54" s="189"/>
      <c r="I54" s="190">
        <f t="shared" si="15"/>
        <v>0</v>
      </c>
      <c r="J54" s="189"/>
      <c r="K54" s="190">
        <f t="shared" si="16"/>
        <v>0</v>
      </c>
      <c r="L54" s="190">
        <v>21</v>
      </c>
      <c r="M54" s="190">
        <f t="shared" si="17"/>
        <v>0</v>
      </c>
      <c r="N54" s="188">
        <v>0</v>
      </c>
      <c r="O54" s="188">
        <f t="shared" si="18"/>
        <v>0</v>
      </c>
      <c r="P54" s="188">
        <v>0</v>
      </c>
      <c r="Q54" s="188">
        <f t="shared" si="19"/>
        <v>0</v>
      </c>
      <c r="R54" s="190"/>
      <c r="S54" s="190" t="s">
        <v>195</v>
      </c>
      <c r="T54" s="191" t="s">
        <v>196</v>
      </c>
      <c r="U54" s="160">
        <v>0</v>
      </c>
      <c r="V54" s="160">
        <f t="shared" si="20"/>
        <v>0</v>
      </c>
      <c r="W54" s="160"/>
      <c r="X54" s="160" t="s">
        <v>408</v>
      </c>
      <c r="Y54" s="160" t="s">
        <v>198</v>
      </c>
      <c r="Z54" s="149"/>
      <c r="AA54" s="149"/>
      <c r="AB54" s="149"/>
      <c r="AC54" s="149"/>
      <c r="AD54" s="149"/>
      <c r="AE54" s="149"/>
      <c r="AF54" s="149"/>
      <c r="AG54" s="149" t="s">
        <v>409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85">
        <v>45</v>
      </c>
      <c r="B55" s="186" t="s">
        <v>997</v>
      </c>
      <c r="C55" s="193" t="s">
        <v>990</v>
      </c>
      <c r="D55" s="187" t="s">
        <v>982</v>
      </c>
      <c r="E55" s="188">
        <v>6</v>
      </c>
      <c r="F55" s="189"/>
      <c r="G55" s="190">
        <f t="shared" si="14"/>
        <v>0</v>
      </c>
      <c r="H55" s="189"/>
      <c r="I55" s="190">
        <f t="shared" si="15"/>
        <v>0</v>
      </c>
      <c r="J55" s="189"/>
      <c r="K55" s="190">
        <f t="shared" si="16"/>
        <v>0</v>
      </c>
      <c r="L55" s="190">
        <v>21</v>
      </c>
      <c r="M55" s="190">
        <f t="shared" si="17"/>
        <v>0</v>
      </c>
      <c r="N55" s="188">
        <v>0</v>
      </c>
      <c r="O55" s="188">
        <f t="shared" si="18"/>
        <v>0</v>
      </c>
      <c r="P55" s="188">
        <v>0</v>
      </c>
      <c r="Q55" s="188">
        <f t="shared" si="19"/>
        <v>0</v>
      </c>
      <c r="R55" s="190"/>
      <c r="S55" s="190" t="s">
        <v>195</v>
      </c>
      <c r="T55" s="191" t="s">
        <v>196</v>
      </c>
      <c r="U55" s="160">
        <v>0</v>
      </c>
      <c r="V55" s="160">
        <f t="shared" si="20"/>
        <v>0</v>
      </c>
      <c r="W55" s="160"/>
      <c r="X55" s="160" t="s">
        <v>408</v>
      </c>
      <c r="Y55" s="160" t="s">
        <v>198</v>
      </c>
      <c r="Z55" s="149"/>
      <c r="AA55" s="149"/>
      <c r="AB55" s="149"/>
      <c r="AC55" s="149"/>
      <c r="AD55" s="149"/>
      <c r="AE55" s="149"/>
      <c r="AF55" s="149"/>
      <c r="AG55" s="149" t="s">
        <v>409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5">
        <v>46</v>
      </c>
      <c r="B56" s="186" t="s">
        <v>1226</v>
      </c>
      <c r="C56" s="193" t="s">
        <v>1083</v>
      </c>
      <c r="D56" s="187" t="s">
        <v>982</v>
      </c>
      <c r="E56" s="188">
        <v>4</v>
      </c>
      <c r="F56" s="189"/>
      <c r="G56" s="190">
        <f t="shared" si="14"/>
        <v>0</v>
      </c>
      <c r="H56" s="189"/>
      <c r="I56" s="190">
        <f t="shared" si="15"/>
        <v>0</v>
      </c>
      <c r="J56" s="189"/>
      <c r="K56" s="190">
        <f t="shared" si="16"/>
        <v>0</v>
      </c>
      <c r="L56" s="190">
        <v>21</v>
      </c>
      <c r="M56" s="190">
        <f t="shared" si="17"/>
        <v>0</v>
      </c>
      <c r="N56" s="188">
        <v>0</v>
      </c>
      <c r="O56" s="188">
        <f t="shared" si="18"/>
        <v>0</v>
      </c>
      <c r="P56" s="188">
        <v>0</v>
      </c>
      <c r="Q56" s="188">
        <f t="shared" si="19"/>
        <v>0</v>
      </c>
      <c r="R56" s="190"/>
      <c r="S56" s="190" t="s">
        <v>195</v>
      </c>
      <c r="T56" s="191" t="s">
        <v>196</v>
      </c>
      <c r="U56" s="160">
        <v>0</v>
      </c>
      <c r="V56" s="160">
        <f t="shared" si="20"/>
        <v>0</v>
      </c>
      <c r="W56" s="160"/>
      <c r="X56" s="160" t="s">
        <v>408</v>
      </c>
      <c r="Y56" s="160" t="s">
        <v>198</v>
      </c>
      <c r="Z56" s="149"/>
      <c r="AA56" s="149"/>
      <c r="AB56" s="149"/>
      <c r="AC56" s="149"/>
      <c r="AD56" s="149"/>
      <c r="AE56" s="149"/>
      <c r="AF56" s="149"/>
      <c r="AG56" s="149" t="s">
        <v>409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5">
        <v>47</v>
      </c>
      <c r="B57" s="186" t="s">
        <v>1227</v>
      </c>
      <c r="C57" s="193" t="s">
        <v>1266</v>
      </c>
      <c r="D57" s="187" t="s">
        <v>982</v>
      </c>
      <c r="E57" s="188">
        <v>30.02</v>
      </c>
      <c r="F57" s="189"/>
      <c r="G57" s="190">
        <f t="shared" si="14"/>
        <v>0</v>
      </c>
      <c r="H57" s="189"/>
      <c r="I57" s="190">
        <f t="shared" si="15"/>
        <v>0</v>
      </c>
      <c r="J57" s="189"/>
      <c r="K57" s="190">
        <f t="shared" si="16"/>
        <v>0</v>
      </c>
      <c r="L57" s="190">
        <v>21</v>
      </c>
      <c r="M57" s="190">
        <f t="shared" si="17"/>
        <v>0</v>
      </c>
      <c r="N57" s="188">
        <v>0</v>
      </c>
      <c r="O57" s="188">
        <f t="shared" si="18"/>
        <v>0</v>
      </c>
      <c r="P57" s="188">
        <v>0</v>
      </c>
      <c r="Q57" s="188">
        <f t="shared" si="19"/>
        <v>0</v>
      </c>
      <c r="R57" s="190"/>
      <c r="S57" s="190" t="s">
        <v>195</v>
      </c>
      <c r="T57" s="191" t="s">
        <v>196</v>
      </c>
      <c r="U57" s="160">
        <v>0</v>
      </c>
      <c r="V57" s="160">
        <f t="shared" si="20"/>
        <v>0</v>
      </c>
      <c r="W57" s="160"/>
      <c r="X57" s="160" t="s">
        <v>408</v>
      </c>
      <c r="Y57" s="160" t="s">
        <v>198</v>
      </c>
      <c r="Z57" s="149"/>
      <c r="AA57" s="149"/>
      <c r="AB57" s="149"/>
      <c r="AC57" s="149"/>
      <c r="AD57" s="149"/>
      <c r="AE57" s="149"/>
      <c r="AF57" s="149"/>
      <c r="AG57" s="149" t="s">
        <v>409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85">
        <v>48</v>
      </c>
      <c r="B58" s="186" t="s">
        <v>1230</v>
      </c>
      <c r="C58" s="193" t="s">
        <v>1455</v>
      </c>
      <c r="D58" s="187" t="s">
        <v>982</v>
      </c>
      <c r="E58" s="188">
        <v>1</v>
      </c>
      <c r="F58" s="189"/>
      <c r="G58" s="190">
        <f t="shared" si="14"/>
        <v>0</v>
      </c>
      <c r="H58" s="189"/>
      <c r="I58" s="190">
        <f t="shared" si="15"/>
        <v>0</v>
      </c>
      <c r="J58" s="189"/>
      <c r="K58" s="190">
        <f t="shared" si="16"/>
        <v>0</v>
      </c>
      <c r="L58" s="190">
        <v>21</v>
      </c>
      <c r="M58" s="190">
        <f t="shared" si="17"/>
        <v>0</v>
      </c>
      <c r="N58" s="188">
        <v>0</v>
      </c>
      <c r="O58" s="188">
        <f t="shared" si="18"/>
        <v>0</v>
      </c>
      <c r="P58" s="188">
        <v>0</v>
      </c>
      <c r="Q58" s="188">
        <f t="shared" si="19"/>
        <v>0</v>
      </c>
      <c r="R58" s="190"/>
      <c r="S58" s="190" t="s">
        <v>195</v>
      </c>
      <c r="T58" s="191" t="s">
        <v>196</v>
      </c>
      <c r="U58" s="160">
        <v>0</v>
      </c>
      <c r="V58" s="160">
        <f t="shared" si="20"/>
        <v>0</v>
      </c>
      <c r="W58" s="160"/>
      <c r="X58" s="160" t="s">
        <v>408</v>
      </c>
      <c r="Y58" s="160" t="s">
        <v>198</v>
      </c>
      <c r="Z58" s="149"/>
      <c r="AA58" s="149"/>
      <c r="AB58" s="149"/>
      <c r="AC58" s="149"/>
      <c r="AD58" s="149"/>
      <c r="AE58" s="149"/>
      <c r="AF58" s="149"/>
      <c r="AG58" s="149" t="s">
        <v>409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5">
        <v>49</v>
      </c>
      <c r="B59" s="186" t="s">
        <v>1231</v>
      </c>
      <c r="C59" s="193" t="s">
        <v>1456</v>
      </c>
      <c r="D59" s="187" t="s">
        <v>982</v>
      </c>
      <c r="E59" s="188">
        <v>2</v>
      </c>
      <c r="F59" s="189"/>
      <c r="G59" s="190">
        <f t="shared" si="14"/>
        <v>0</v>
      </c>
      <c r="H59" s="189"/>
      <c r="I59" s="190">
        <f t="shared" si="15"/>
        <v>0</v>
      </c>
      <c r="J59" s="189"/>
      <c r="K59" s="190">
        <f t="shared" si="16"/>
        <v>0</v>
      </c>
      <c r="L59" s="190">
        <v>21</v>
      </c>
      <c r="M59" s="190">
        <f t="shared" si="17"/>
        <v>0</v>
      </c>
      <c r="N59" s="188">
        <v>0</v>
      </c>
      <c r="O59" s="188">
        <f t="shared" si="18"/>
        <v>0</v>
      </c>
      <c r="P59" s="188">
        <v>0</v>
      </c>
      <c r="Q59" s="188">
        <f t="shared" si="19"/>
        <v>0</v>
      </c>
      <c r="R59" s="190"/>
      <c r="S59" s="190" t="s">
        <v>195</v>
      </c>
      <c r="T59" s="191" t="s">
        <v>196</v>
      </c>
      <c r="U59" s="160">
        <v>0</v>
      </c>
      <c r="V59" s="160">
        <f t="shared" si="20"/>
        <v>0</v>
      </c>
      <c r="W59" s="160"/>
      <c r="X59" s="160" t="s">
        <v>408</v>
      </c>
      <c r="Y59" s="160" t="s">
        <v>198</v>
      </c>
      <c r="Z59" s="149"/>
      <c r="AA59" s="149"/>
      <c r="AB59" s="149"/>
      <c r="AC59" s="149"/>
      <c r="AD59" s="149"/>
      <c r="AE59" s="149"/>
      <c r="AF59" s="149"/>
      <c r="AG59" s="149" t="s">
        <v>409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5">
        <v>50</v>
      </c>
      <c r="B60" s="186" t="s">
        <v>1457</v>
      </c>
      <c r="C60" s="193" t="s">
        <v>1087</v>
      </c>
      <c r="D60" s="187" t="s">
        <v>982</v>
      </c>
      <c r="E60" s="188">
        <v>1</v>
      </c>
      <c r="F60" s="189"/>
      <c r="G60" s="190">
        <f t="shared" si="14"/>
        <v>0</v>
      </c>
      <c r="H60" s="189"/>
      <c r="I60" s="190">
        <f t="shared" si="15"/>
        <v>0</v>
      </c>
      <c r="J60" s="189"/>
      <c r="K60" s="190">
        <f t="shared" si="16"/>
        <v>0</v>
      </c>
      <c r="L60" s="190">
        <v>21</v>
      </c>
      <c r="M60" s="190">
        <f t="shared" si="17"/>
        <v>0</v>
      </c>
      <c r="N60" s="188">
        <v>0</v>
      </c>
      <c r="O60" s="188">
        <f t="shared" si="18"/>
        <v>0</v>
      </c>
      <c r="P60" s="188">
        <v>0</v>
      </c>
      <c r="Q60" s="188">
        <f t="shared" si="19"/>
        <v>0</v>
      </c>
      <c r="R60" s="190"/>
      <c r="S60" s="190" t="s">
        <v>195</v>
      </c>
      <c r="T60" s="191" t="s">
        <v>196</v>
      </c>
      <c r="U60" s="160">
        <v>0</v>
      </c>
      <c r="V60" s="160">
        <f t="shared" si="20"/>
        <v>0</v>
      </c>
      <c r="W60" s="160"/>
      <c r="X60" s="160" t="s">
        <v>408</v>
      </c>
      <c r="Y60" s="160" t="s">
        <v>198</v>
      </c>
      <c r="Z60" s="149"/>
      <c r="AA60" s="149"/>
      <c r="AB60" s="149"/>
      <c r="AC60" s="149"/>
      <c r="AD60" s="149"/>
      <c r="AE60" s="149"/>
      <c r="AF60" s="149"/>
      <c r="AG60" s="149" t="s">
        <v>409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85">
        <v>51</v>
      </c>
      <c r="B61" s="186" t="s">
        <v>1233</v>
      </c>
      <c r="C61" s="193" t="s">
        <v>1458</v>
      </c>
      <c r="D61" s="187" t="s">
        <v>982</v>
      </c>
      <c r="E61" s="188">
        <v>20</v>
      </c>
      <c r="F61" s="189"/>
      <c r="G61" s="190">
        <f t="shared" si="14"/>
        <v>0</v>
      </c>
      <c r="H61" s="189"/>
      <c r="I61" s="190">
        <f t="shared" si="15"/>
        <v>0</v>
      </c>
      <c r="J61" s="189"/>
      <c r="K61" s="190">
        <f t="shared" si="16"/>
        <v>0</v>
      </c>
      <c r="L61" s="190">
        <v>21</v>
      </c>
      <c r="M61" s="190">
        <f t="shared" si="17"/>
        <v>0</v>
      </c>
      <c r="N61" s="188">
        <v>0</v>
      </c>
      <c r="O61" s="188">
        <f t="shared" si="18"/>
        <v>0</v>
      </c>
      <c r="P61" s="188">
        <v>0</v>
      </c>
      <c r="Q61" s="188">
        <f t="shared" si="19"/>
        <v>0</v>
      </c>
      <c r="R61" s="190"/>
      <c r="S61" s="190" t="s">
        <v>195</v>
      </c>
      <c r="T61" s="191" t="s">
        <v>196</v>
      </c>
      <c r="U61" s="160">
        <v>0</v>
      </c>
      <c r="V61" s="160">
        <f t="shared" si="20"/>
        <v>0</v>
      </c>
      <c r="W61" s="160"/>
      <c r="X61" s="160" t="s">
        <v>408</v>
      </c>
      <c r="Y61" s="160" t="s">
        <v>198</v>
      </c>
      <c r="Z61" s="149"/>
      <c r="AA61" s="149"/>
      <c r="AB61" s="149"/>
      <c r="AC61" s="149"/>
      <c r="AD61" s="149"/>
      <c r="AE61" s="149"/>
      <c r="AF61" s="149"/>
      <c r="AG61" s="149" t="s">
        <v>409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85">
        <v>52</v>
      </c>
      <c r="B62" s="186" t="s">
        <v>1235</v>
      </c>
      <c r="C62" s="193" t="s">
        <v>1234</v>
      </c>
      <c r="D62" s="187" t="s">
        <v>982</v>
      </c>
      <c r="E62" s="188">
        <v>1</v>
      </c>
      <c r="F62" s="189"/>
      <c r="G62" s="190">
        <f t="shared" si="14"/>
        <v>0</v>
      </c>
      <c r="H62" s="189"/>
      <c r="I62" s="190">
        <f t="shared" si="15"/>
        <v>0</v>
      </c>
      <c r="J62" s="189"/>
      <c r="K62" s="190">
        <f t="shared" si="16"/>
        <v>0</v>
      </c>
      <c r="L62" s="190">
        <v>21</v>
      </c>
      <c r="M62" s="190">
        <f t="shared" si="17"/>
        <v>0</v>
      </c>
      <c r="N62" s="188">
        <v>0</v>
      </c>
      <c r="O62" s="188">
        <f t="shared" si="18"/>
        <v>0</v>
      </c>
      <c r="P62" s="188">
        <v>0</v>
      </c>
      <c r="Q62" s="188">
        <f t="shared" si="19"/>
        <v>0</v>
      </c>
      <c r="R62" s="190"/>
      <c r="S62" s="190" t="s">
        <v>195</v>
      </c>
      <c r="T62" s="191" t="s">
        <v>196</v>
      </c>
      <c r="U62" s="160">
        <v>0</v>
      </c>
      <c r="V62" s="160">
        <f t="shared" si="20"/>
        <v>0</v>
      </c>
      <c r="W62" s="160"/>
      <c r="X62" s="160" t="s">
        <v>408</v>
      </c>
      <c r="Y62" s="160" t="s">
        <v>198</v>
      </c>
      <c r="Z62" s="149"/>
      <c r="AA62" s="149"/>
      <c r="AB62" s="149"/>
      <c r="AC62" s="149"/>
      <c r="AD62" s="149"/>
      <c r="AE62" s="149"/>
      <c r="AF62" s="149"/>
      <c r="AG62" s="149" t="s">
        <v>409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5">
        <v>53</v>
      </c>
      <c r="B63" s="186" t="s">
        <v>1237</v>
      </c>
      <c r="C63" s="193" t="s">
        <v>1459</v>
      </c>
      <c r="D63" s="187" t="s">
        <v>982</v>
      </c>
      <c r="E63" s="188">
        <v>2</v>
      </c>
      <c r="F63" s="189"/>
      <c r="G63" s="190">
        <f t="shared" si="14"/>
        <v>0</v>
      </c>
      <c r="H63" s="189"/>
      <c r="I63" s="190">
        <f t="shared" si="15"/>
        <v>0</v>
      </c>
      <c r="J63" s="189"/>
      <c r="K63" s="190">
        <f t="shared" si="16"/>
        <v>0</v>
      </c>
      <c r="L63" s="190">
        <v>21</v>
      </c>
      <c r="M63" s="190">
        <f t="shared" si="17"/>
        <v>0</v>
      </c>
      <c r="N63" s="188">
        <v>0</v>
      </c>
      <c r="O63" s="188">
        <f t="shared" si="18"/>
        <v>0</v>
      </c>
      <c r="P63" s="188">
        <v>0</v>
      </c>
      <c r="Q63" s="188">
        <f t="shared" si="19"/>
        <v>0</v>
      </c>
      <c r="R63" s="190"/>
      <c r="S63" s="190" t="s">
        <v>195</v>
      </c>
      <c r="T63" s="191" t="s">
        <v>196</v>
      </c>
      <c r="U63" s="160">
        <v>0</v>
      </c>
      <c r="V63" s="160">
        <f t="shared" si="20"/>
        <v>0</v>
      </c>
      <c r="W63" s="160"/>
      <c r="X63" s="160" t="s">
        <v>408</v>
      </c>
      <c r="Y63" s="160" t="s">
        <v>198</v>
      </c>
      <c r="Z63" s="149"/>
      <c r="AA63" s="149"/>
      <c r="AB63" s="149"/>
      <c r="AC63" s="149"/>
      <c r="AD63" s="149"/>
      <c r="AE63" s="149"/>
      <c r="AF63" s="149"/>
      <c r="AG63" s="149" t="s">
        <v>409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85">
        <v>54</v>
      </c>
      <c r="B64" s="186" t="s">
        <v>1460</v>
      </c>
      <c r="C64" s="193" t="s">
        <v>1435</v>
      </c>
      <c r="D64" s="187" t="s">
        <v>228</v>
      </c>
      <c r="E64" s="188">
        <v>26</v>
      </c>
      <c r="F64" s="189"/>
      <c r="G64" s="190">
        <f t="shared" si="14"/>
        <v>0</v>
      </c>
      <c r="H64" s="189"/>
      <c r="I64" s="190">
        <f t="shared" si="15"/>
        <v>0</v>
      </c>
      <c r="J64" s="189"/>
      <c r="K64" s="190">
        <f t="shared" si="16"/>
        <v>0</v>
      </c>
      <c r="L64" s="190">
        <v>21</v>
      </c>
      <c r="M64" s="190">
        <f t="shared" si="17"/>
        <v>0</v>
      </c>
      <c r="N64" s="188">
        <v>0</v>
      </c>
      <c r="O64" s="188">
        <f t="shared" si="18"/>
        <v>0</v>
      </c>
      <c r="P64" s="188">
        <v>0</v>
      </c>
      <c r="Q64" s="188">
        <f t="shared" si="19"/>
        <v>0</v>
      </c>
      <c r="R64" s="190"/>
      <c r="S64" s="190" t="s">
        <v>195</v>
      </c>
      <c r="T64" s="191" t="s">
        <v>196</v>
      </c>
      <c r="U64" s="160">
        <v>0</v>
      </c>
      <c r="V64" s="160">
        <f t="shared" si="20"/>
        <v>0</v>
      </c>
      <c r="W64" s="160"/>
      <c r="X64" s="160" t="s">
        <v>408</v>
      </c>
      <c r="Y64" s="160" t="s">
        <v>198</v>
      </c>
      <c r="Z64" s="149"/>
      <c r="AA64" s="149"/>
      <c r="AB64" s="149"/>
      <c r="AC64" s="149"/>
      <c r="AD64" s="149"/>
      <c r="AE64" s="149"/>
      <c r="AF64" s="149"/>
      <c r="AG64" s="149" t="s">
        <v>409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85">
        <v>55</v>
      </c>
      <c r="B65" s="186" t="s">
        <v>1461</v>
      </c>
      <c r="C65" s="193" t="s">
        <v>1462</v>
      </c>
      <c r="D65" s="187" t="s">
        <v>982</v>
      </c>
      <c r="E65" s="188">
        <v>13</v>
      </c>
      <c r="F65" s="189"/>
      <c r="G65" s="190">
        <f t="shared" si="14"/>
        <v>0</v>
      </c>
      <c r="H65" s="189"/>
      <c r="I65" s="190">
        <f t="shared" si="15"/>
        <v>0</v>
      </c>
      <c r="J65" s="189"/>
      <c r="K65" s="190">
        <f t="shared" si="16"/>
        <v>0</v>
      </c>
      <c r="L65" s="190">
        <v>21</v>
      </c>
      <c r="M65" s="190">
        <f t="shared" si="17"/>
        <v>0</v>
      </c>
      <c r="N65" s="188">
        <v>0</v>
      </c>
      <c r="O65" s="188">
        <f t="shared" si="18"/>
        <v>0</v>
      </c>
      <c r="P65" s="188">
        <v>0</v>
      </c>
      <c r="Q65" s="188">
        <f t="shared" si="19"/>
        <v>0</v>
      </c>
      <c r="R65" s="190"/>
      <c r="S65" s="190" t="s">
        <v>195</v>
      </c>
      <c r="T65" s="191" t="s">
        <v>196</v>
      </c>
      <c r="U65" s="160">
        <v>0</v>
      </c>
      <c r="V65" s="160">
        <f t="shared" si="20"/>
        <v>0</v>
      </c>
      <c r="W65" s="160"/>
      <c r="X65" s="160" t="s">
        <v>408</v>
      </c>
      <c r="Y65" s="160" t="s">
        <v>198</v>
      </c>
      <c r="Z65" s="149"/>
      <c r="AA65" s="149"/>
      <c r="AB65" s="149"/>
      <c r="AC65" s="149"/>
      <c r="AD65" s="149"/>
      <c r="AE65" s="149"/>
      <c r="AF65" s="149"/>
      <c r="AG65" s="149" t="s">
        <v>409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85">
        <v>56</v>
      </c>
      <c r="B66" s="186" t="s">
        <v>1463</v>
      </c>
      <c r="C66" s="193" t="s">
        <v>1464</v>
      </c>
      <c r="D66" s="187" t="s">
        <v>982</v>
      </c>
      <c r="E66" s="188">
        <v>1</v>
      </c>
      <c r="F66" s="189"/>
      <c r="G66" s="190">
        <f t="shared" si="14"/>
        <v>0</v>
      </c>
      <c r="H66" s="189"/>
      <c r="I66" s="190">
        <f t="shared" si="15"/>
        <v>0</v>
      </c>
      <c r="J66" s="189"/>
      <c r="K66" s="190">
        <f t="shared" si="16"/>
        <v>0</v>
      </c>
      <c r="L66" s="190">
        <v>21</v>
      </c>
      <c r="M66" s="190">
        <f t="shared" si="17"/>
        <v>0</v>
      </c>
      <c r="N66" s="188">
        <v>0</v>
      </c>
      <c r="O66" s="188">
        <f t="shared" si="18"/>
        <v>0</v>
      </c>
      <c r="P66" s="188">
        <v>0</v>
      </c>
      <c r="Q66" s="188">
        <f t="shared" si="19"/>
        <v>0</v>
      </c>
      <c r="R66" s="190"/>
      <c r="S66" s="190" t="s">
        <v>195</v>
      </c>
      <c r="T66" s="191" t="s">
        <v>196</v>
      </c>
      <c r="U66" s="160">
        <v>0</v>
      </c>
      <c r="V66" s="160">
        <f t="shared" si="20"/>
        <v>0</v>
      </c>
      <c r="W66" s="160"/>
      <c r="X66" s="160" t="s">
        <v>408</v>
      </c>
      <c r="Y66" s="160" t="s">
        <v>198</v>
      </c>
      <c r="Z66" s="149"/>
      <c r="AA66" s="149"/>
      <c r="AB66" s="149"/>
      <c r="AC66" s="149"/>
      <c r="AD66" s="149"/>
      <c r="AE66" s="149"/>
      <c r="AF66" s="149"/>
      <c r="AG66" s="149" t="s">
        <v>409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1" x14ac:dyDescent="0.2">
      <c r="A67" s="185">
        <v>57</v>
      </c>
      <c r="B67" s="186" t="s">
        <v>1465</v>
      </c>
      <c r="C67" s="193" t="s">
        <v>1466</v>
      </c>
      <c r="D67" s="187" t="s">
        <v>982</v>
      </c>
      <c r="E67" s="188">
        <v>1</v>
      </c>
      <c r="F67" s="189"/>
      <c r="G67" s="190">
        <f t="shared" si="14"/>
        <v>0</v>
      </c>
      <c r="H67" s="189"/>
      <c r="I67" s="190">
        <f t="shared" si="15"/>
        <v>0</v>
      </c>
      <c r="J67" s="189"/>
      <c r="K67" s="190">
        <f t="shared" si="16"/>
        <v>0</v>
      </c>
      <c r="L67" s="190">
        <v>21</v>
      </c>
      <c r="M67" s="190">
        <f t="shared" si="17"/>
        <v>0</v>
      </c>
      <c r="N67" s="188">
        <v>0</v>
      </c>
      <c r="O67" s="188">
        <f t="shared" si="18"/>
        <v>0</v>
      </c>
      <c r="P67" s="188">
        <v>0</v>
      </c>
      <c r="Q67" s="188">
        <f t="shared" si="19"/>
        <v>0</v>
      </c>
      <c r="R67" s="190"/>
      <c r="S67" s="190" t="s">
        <v>195</v>
      </c>
      <c r="T67" s="191" t="s">
        <v>196</v>
      </c>
      <c r="U67" s="160">
        <v>0</v>
      </c>
      <c r="V67" s="160">
        <f t="shared" si="20"/>
        <v>0</v>
      </c>
      <c r="W67" s="160"/>
      <c r="X67" s="160" t="s">
        <v>408</v>
      </c>
      <c r="Y67" s="160" t="s">
        <v>198</v>
      </c>
      <c r="Z67" s="149"/>
      <c r="AA67" s="149"/>
      <c r="AB67" s="149"/>
      <c r="AC67" s="149"/>
      <c r="AD67" s="149"/>
      <c r="AE67" s="149"/>
      <c r="AF67" s="149"/>
      <c r="AG67" s="149" t="s">
        <v>409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85">
        <v>58</v>
      </c>
      <c r="B68" s="186" t="s">
        <v>1467</v>
      </c>
      <c r="C68" s="193" t="s">
        <v>1468</v>
      </c>
      <c r="D68" s="187" t="s">
        <v>982</v>
      </c>
      <c r="E68" s="188">
        <v>10</v>
      </c>
      <c r="F68" s="189"/>
      <c r="G68" s="190">
        <f t="shared" si="14"/>
        <v>0</v>
      </c>
      <c r="H68" s="189"/>
      <c r="I68" s="190">
        <f t="shared" si="15"/>
        <v>0</v>
      </c>
      <c r="J68" s="189"/>
      <c r="K68" s="190">
        <f t="shared" si="16"/>
        <v>0</v>
      </c>
      <c r="L68" s="190">
        <v>21</v>
      </c>
      <c r="M68" s="190">
        <f t="shared" si="17"/>
        <v>0</v>
      </c>
      <c r="N68" s="188">
        <v>0</v>
      </c>
      <c r="O68" s="188">
        <f t="shared" si="18"/>
        <v>0</v>
      </c>
      <c r="P68" s="188">
        <v>0</v>
      </c>
      <c r="Q68" s="188">
        <f t="shared" si="19"/>
        <v>0</v>
      </c>
      <c r="R68" s="190"/>
      <c r="S68" s="190" t="s">
        <v>195</v>
      </c>
      <c r="T68" s="191" t="s">
        <v>196</v>
      </c>
      <c r="U68" s="160">
        <v>0</v>
      </c>
      <c r="V68" s="160">
        <f t="shared" si="20"/>
        <v>0</v>
      </c>
      <c r="W68" s="160"/>
      <c r="X68" s="160" t="s">
        <v>408</v>
      </c>
      <c r="Y68" s="160" t="s">
        <v>198</v>
      </c>
      <c r="Z68" s="149"/>
      <c r="AA68" s="149"/>
      <c r="AB68" s="149"/>
      <c r="AC68" s="149"/>
      <c r="AD68" s="149"/>
      <c r="AE68" s="149"/>
      <c r="AF68" s="149"/>
      <c r="AG68" s="149" t="s">
        <v>409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85">
        <v>59</v>
      </c>
      <c r="B69" s="186" t="s">
        <v>1251</v>
      </c>
      <c r="C69" s="193" t="s">
        <v>1469</v>
      </c>
      <c r="D69" s="187" t="s">
        <v>228</v>
      </c>
      <c r="E69" s="188">
        <v>30</v>
      </c>
      <c r="F69" s="189"/>
      <c r="G69" s="190">
        <f t="shared" si="14"/>
        <v>0</v>
      </c>
      <c r="H69" s="189"/>
      <c r="I69" s="190">
        <f t="shared" si="15"/>
        <v>0</v>
      </c>
      <c r="J69" s="189"/>
      <c r="K69" s="190">
        <f t="shared" si="16"/>
        <v>0</v>
      </c>
      <c r="L69" s="190">
        <v>21</v>
      </c>
      <c r="M69" s="190">
        <f t="shared" si="17"/>
        <v>0</v>
      </c>
      <c r="N69" s="188">
        <v>0</v>
      </c>
      <c r="O69" s="188">
        <f t="shared" si="18"/>
        <v>0</v>
      </c>
      <c r="P69" s="188">
        <v>0</v>
      </c>
      <c r="Q69" s="188">
        <f t="shared" si="19"/>
        <v>0</v>
      </c>
      <c r="R69" s="190"/>
      <c r="S69" s="190" t="s">
        <v>195</v>
      </c>
      <c r="T69" s="191" t="s">
        <v>196</v>
      </c>
      <c r="U69" s="160">
        <v>0</v>
      </c>
      <c r="V69" s="160">
        <f t="shared" si="20"/>
        <v>0</v>
      </c>
      <c r="W69" s="160"/>
      <c r="X69" s="160" t="s">
        <v>408</v>
      </c>
      <c r="Y69" s="160" t="s">
        <v>198</v>
      </c>
      <c r="Z69" s="149"/>
      <c r="AA69" s="149"/>
      <c r="AB69" s="149"/>
      <c r="AC69" s="149"/>
      <c r="AD69" s="149"/>
      <c r="AE69" s="149"/>
      <c r="AF69" s="149"/>
      <c r="AG69" s="149" t="s">
        <v>409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85">
        <v>60</v>
      </c>
      <c r="B70" s="186" t="s">
        <v>1000</v>
      </c>
      <c r="C70" s="193" t="s">
        <v>1470</v>
      </c>
      <c r="D70" s="187" t="s">
        <v>228</v>
      </c>
      <c r="E70" s="188">
        <v>285</v>
      </c>
      <c r="F70" s="189"/>
      <c r="G70" s="190">
        <f t="shared" si="14"/>
        <v>0</v>
      </c>
      <c r="H70" s="189"/>
      <c r="I70" s="190">
        <f t="shared" si="15"/>
        <v>0</v>
      </c>
      <c r="J70" s="189"/>
      <c r="K70" s="190">
        <f t="shared" si="16"/>
        <v>0</v>
      </c>
      <c r="L70" s="190">
        <v>21</v>
      </c>
      <c r="M70" s="190">
        <f t="shared" si="17"/>
        <v>0</v>
      </c>
      <c r="N70" s="188">
        <v>0</v>
      </c>
      <c r="O70" s="188">
        <f t="shared" si="18"/>
        <v>0</v>
      </c>
      <c r="P70" s="188">
        <v>0</v>
      </c>
      <c r="Q70" s="188">
        <f t="shared" si="19"/>
        <v>0</v>
      </c>
      <c r="R70" s="190"/>
      <c r="S70" s="190" t="s">
        <v>195</v>
      </c>
      <c r="T70" s="191" t="s">
        <v>196</v>
      </c>
      <c r="U70" s="160">
        <v>0</v>
      </c>
      <c r="V70" s="160">
        <f t="shared" si="20"/>
        <v>0</v>
      </c>
      <c r="W70" s="160"/>
      <c r="X70" s="160" t="s">
        <v>408</v>
      </c>
      <c r="Y70" s="160" t="s">
        <v>198</v>
      </c>
      <c r="Z70" s="149"/>
      <c r="AA70" s="149"/>
      <c r="AB70" s="149"/>
      <c r="AC70" s="149"/>
      <c r="AD70" s="149"/>
      <c r="AE70" s="149"/>
      <c r="AF70" s="149"/>
      <c r="AG70" s="149" t="s">
        <v>409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5">
        <v>61</v>
      </c>
      <c r="B71" s="186" t="s">
        <v>1268</v>
      </c>
      <c r="C71" s="193" t="s">
        <v>1116</v>
      </c>
      <c r="D71" s="187" t="s">
        <v>228</v>
      </c>
      <c r="E71" s="188">
        <v>1584</v>
      </c>
      <c r="F71" s="189"/>
      <c r="G71" s="190">
        <f t="shared" si="14"/>
        <v>0</v>
      </c>
      <c r="H71" s="189"/>
      <c r="I71" s="190">
        <f t="shared" si="15"/>
        <v>0</v>
      </c>
      <c r="J71" s="189"/>
      <c r="K71" s="190">
        <f t="shared" si="16"/>
        <v>0</v>
      </c>
      <c r="L71" s="190">
        <v>21</v>
      </c>
      <c r="M71" s="190">
        <f t="shared" si="17"/>
        <v>0</v>
      </c>
      <c r="N71" s="188">
        <v>0</v>
      </c>
      <c r="O71" s="188">
        <f t="shared" si="18"/>
        <v>0</v>
      </c>
      <c r="P71" s="188">
        <v>0</v>
      </c>
      <c r="Q71" s="188">
        <f t="shared" si="19"/>
        <v>0</v>
      </c>
      <c r="R71" s="190"/>
      <c r="S71" s="190" t="s">
        <v>195</v>
      </c>
      <c r="T71" s="191" t="s">
        <v>196</v>
      </c>
      <c r="U71" s="160">
        <v>0</v>
      </c>
      <c r="V71" s="160">
        <f t="shared" si="20"/>
        <v>0</v>
      </c>
      <c r="W71" s="160"/>
      <c r="X71" s="160" t="s">
        <v>408</v>
      </c>
      <c r="Y71" s="160" t="s">
        <v>198</v>
      </c>
      <c r="Z71" s="149"/>
      <c r="AA71" s="149"/>
      <c r="AB71" s="149"/>
      <c r="AC71" s="149"/>
      <c r="AD71" s="149"/>
      <c r="AE71" s="149"/>
      <c r="AF71" s="149"/>
      <c r="AG71" s="149" t="s">
        <v>409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85">
        <v>62</v>
      </c>
      <c r="B72" s="186" t="s">
        <v>1269</v>
      </c>
      <c r="C72" s="193" t="s">
        <v>1471</v>
      </c>
      <c r="D72" s="187" t="s">
        <v>228</v>
      </c>
      <c r="E72" s="188">
        <v>1</v>
      </c>
      <c r="F72" s="189"/>
      <c r="G72" s="190">
        <f t="shared" si="14"/>
        <v>0</v>
      </c>
      <c r="H72" s="189"/>
      <c r="I72" s="190">
        <f t="shared" si="15"/>
        <v>0</v>
      </c>
      <c r="J72" s="189"/>
      <c r="K72" s="190">
        <f t="shared" si="16"/>
        <v>0</v>
      </c>
      <c r="L72" s="190">
        <v>21</v>
      </c>
      <c r="M72" s="190">
        <f t="shared" si="17"/>
        <v>0</v>
      </c>
      <c r="N72" s="188">
        <v>0</v>
      </c>
      <c r="O72" s="188">
        <f t="shared" si="18"/>
        <v>0</v>
      </c>
      <c r="P72" s="188">
        <v>0</v>
      </c>
      <c r="Q72" s="188">
        <f t="shared" si="19"/>
        <v>0</v>
      </c>
      <c r="R72" s="190"/>
      <c r="S72" s="190" t="s">
        <v>195</v>
      </c>
      <c r="T72" s="191" t="s">
        <v>196</v>
      </c>
      <c r="U72" s="160">
        <v>0</v>
      </c>
      <c r="V72" s="160">
        <f t="shared" si="20"/>
        <v>0</v>
      </c>
      <c r="W72" s="160"/>
      <c r="X72" s="160" t="s">
        <v>408</v>
      </c>
      <c r="Y72" s="160" t="s">
        <v>198</v>
      </c>
      <c r="Z72" s="149"/>
      <c r="AA72" s="149"/>
      <c r="AB72" s="149"/>
      <c r="AC72" s="149"/>
      <c r="AD72" s="149"/>
      <c r="AE72" s="149"/>
      <c r="AF72" s="149"/>
      <c r="AG72" s="149" t="s">
        <v>409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85">
        <v>63</v>
      </c>
      <c r="B73" s="186" t="s">
        <v>1270</v>
      </c>
      <c r="C73" s="193" t="s">
        <v>1108</v>
      </c>
      <c r="D73" s="187" t="s">
        <v>228</v>
      </c>
      <c r="E73" s="188">
        <v>20</v>
      </c>
      <c r="F73" s="189"/>
      <c r="G73" s="190">
        <f t="shared" si="14"/>
        <v>0</v>
      </c>
      <c r="H73" s="189"/>
      <c r="I73" s="190">
        <f t="shared" si="15"/>
        <v>0</v>
      </c>
      <c r="J73" s="189"/>
      <c r="K73" s="190">
        <f t="shared" si="16"/>
        <v>0</v>
      </c>
      <c r="L73" s="190">
        <v>21</v>
      </c>
      <c r="M73" s="190">
        <f t="shared" si="17"/>
        <v>0</v>
      </c>
      <c r="N73" s="188">
        <v>0</v>
      </c>
      <c r="O73" s="188">
        <f t="shared" si="18"/>
        <v>0</v>
      </c>
      <c r="P73" s="188">
        <v>0</v>
      </c>
      <c r="Q73" s="188">
        <f t="shared" si="19"/>
        <v>0</v>
      </c>
      <c r="R73" s="190"/>
      <c r="S73" s="190" t="s">
        <v>195</v>
      </c>
      <c r="T73" s="191" t="s">
        <v>196</v>
      </c>
      <c r="U73" s="160">
        <v>0</v>
      </c>
      <c r="V73" s="160">
        <f t="shared" si="20"/>
        <v>0</v>
      </c>
      <c r="W73" s="160"/>
      <c r="X73" s="160" t="s">
        <v>408</v>
      </c>
      <c r="Y73" s="160" t="s">
        <v>198</v>
      </c>
      <c r="Z73" s="149"/>
      <c r="AA73" s="149"/>
      <c r="AB73" s="149"/>
      <c r="AC73" s="149"/>
      <c r="AD73" s="149"/>
      <c r="AE73" s="149"/>
      <c r="AF73" s="149"/>
      <c r="AG73" s="149" t="s">
        <v>409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85">
        <v>64</v>
      </c>
      <c r="B74" s="186" t="s">
        <v>1006</v>
      </c>
      <c r="C74" s="193" t="s">
        <v>1007</v>
      </c>
      <c r="D74" s="187" t="s">
        <v>982</v>
      </c>
      <c r="E74" s="188">
        <v>1</v>
      </c>
      <c r="F74" s="189"/>
      <c r="G74" s="190">
        <f t="shared" si="14"/>
        <v>0</v>
      </c>
      <c r="H74" s="189"/>
      <c r="I74" s="190">
        <f t="shared" si="15"/>
        <v>0</v>
      </c>
      <c r="J74" s="189"/>
      <c r="K74" s="190">
        <f t="shared" si="16"/>
        <v>0</v>
      </c>
      <c r="L74" s="190">
        <v>21</v>
      </c>
      <c r="M74" s="190">
        <f t="shared" si="17"/>
        <v>0</v>
      </c>
      <c r="N74" s="188">
        <v>0</v>
      </c>
      <c r="O74" s="188">
        <f t="shared" si="18"/>
        <v>0</v>
      </c>
      <c r="P74" s="188">
        <v>0</v>
      </c>
      <c r="Q74" s="188">
        <f t="shared" si="19"/>
        <v>0</v>
      </c>
      <c r="R74" s="190"/>
      <c r="S74" s="190" t="s">
        <v>195</v>
      </c>
      <c r="T74" s="191" t="s">
        <v>196</v>
      </c>
      <c r="U74" s="160">
        <v>0</v>
      </c>
      <c r="V74" s="160">
        <f t="shared" si="20"/>
        <v>0</v>
      </c>
      <c r="W74" s="160"/>
      <c r="X74" s="160" t="s">
        <v>408</v>
      </c>
      <c r="Y74" s="160" t="s">
        <v>198</v>
      </c>
      <c r="Z74" s="149"/>
      <c r="AA74" s="149"/>
      <c r="AB74" s="149"/>
      <c r="AC74" s="149"/>
      <c r="AD74" s="149"/>
      <c r="AE74" s="149"/>
      <c r="AF74" s="149"/>
      <c r="AG74" s="149" t="s">
        <v>409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85">
        <v>65</v>
      </c>
      <c r="B75" s="186" t="s">
        <v>1008</v>
      </c>
      <c r="C75" s="193" t="s">
        <v>1009</v>
      </c>
      <c r="D75" s="187" t="s">
        <v>982</v>
      </c>
      <c r="E75" s="188">
        <v>1</v>
      </c>
      <c r="F75" s="189"/>
      <c r="G75" s="190">
        <f t="shared" si="14"/>
        <v>0</v>
      </c>
      <c r="H75" s="189"/>
      <c r="I75" s="190">
        <f t="shared" si="15"/>
        <v>0</v>
      </c>
      <c r="J75" s="189"/>
      <c r="K75" s="190">
        <f t="shared" si="16"/>
        <v>0</v>
      </c>
      <c r="L75" s="190">
        <v>21</v>
      </c>
      <c r="M75" s="190">
        <f t="shared" si="17"/>
        <v>0</v>
      </c>
      <c r="N75" s="188">
        <v>0</v>
      </c>
      <c r="O75" s="188">
        <f t="shared" si="18"/>
        <v>0</v>
      </c>
      <c r="P75" s="188">
        <v>0</v>
      </c>
      <c r="Q75" s="188">
        <f t="shared" si="19"/>
        <v>0</v>
      </c>
      <c r="R75" s="190"/>
      <c r="S75" s="190" t="s">
        <v>195</v>
      </c>
      <c r="T75" s="191" t="s">
        <v>196</v>
      </c>
      <c r="U75" s="160">
        <v>0</v>
      </c>
      <c r="V75" s="160">
        <f t="shared" si="20"/>
        <v>0</v>
      </c>
      <c r="W75" s="160"/>
      <c r="X75" s="160" t="s">
        <v>408</v>
      </c>
      <c r="Y75" s="160" t="s">
        <v>198</v>
      </c>
      <c r="Z75" s="149"/>
      <c r="AA75" s="149"/>
      <c r="AB75" s="149"/>
      <c r="AC75" s="149"/>
      <c r="AD75" s="149"/>
      <c r="AE75" s="149"/>
      <c r="AF75" s="149"/>
      <c r="AG75" s="149" t="s">
        <v>409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5">
        <v>66</v>
      </c>
      <c r="B76" s="186" t="s">
        <v>1472</v>
      </c>
      <c r="C76" s="193" t="s">
        <v>1473</v>
      </c>
      <c r="D76" s="187" t="s">
        <v>982</v>
      </c>
      <c r="E76" s="188">
        <v>1</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195</v>
      </c>
      <c r="T76" s="191" t="s">
        <v>196</v>
      </c>
      <c r="U76" s="160">
        <v>0</v>
      </c>
      <c r="V76" s="160">
        <f t="shared" si="20"/>
        <v>0</v>
      </c>
      <c r="W76" s="160"/>
      <c r="X76" s="160" t="s">
        <v>408</v>
      </c>
      <c r="Y76" s="160" t="s">
        <v>198</v>
      </c>
      <c r="Z76" s="149"/>
      <c r="AA76" s="149"/>
      <c r="AB76" s="149"/>
      <c r="AC76" s="149"/>
      <c r="AD76" s="149"/>
      <c r="AE76" s="149"/>
      <c r="AF76" s="149"/>
      <c r="AG76" s="149" t="s">
        <v>409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x14ac:dyDescent="0.2">
      <c r="A77" s="163" t="s">
        <v>190</v>
      </c>
      <c r="B77" s="164" t="s">
        <v>146</v>
      </c>
      <c r="C77" s="178" t="s">
        <v>147</v>
      </c>
      <c r="D77" s="165"/>
      <c r="E77" s="166"/>
      <c r="F77" s="167"/>
      <c r="G77" s="167">
        <f>SUMIF(AG78:AG82,"&lt;&gt;NOR",G78:G82)</f>
        <v>0</v>
      </c>
      <c r="H77" s="167"/>
      <c r="I77" s="167">
        <f>SUM(I78:I82)</f>
        <v>0</v>
      </c>
      <c r="J77" s="167"/>
      <c r="K77" s="167">
        <f>SUM(K78:K82)</f>
        <v>0</v>
      </c>
      <c r="L77" s="167"/>
      <c r="M77" s="167">
        <f>SUM(M78:M82)</f>
        <v>0</v>
      </c>
      <c r="N77" s="166"/>
      <c r="O77" s="166">
        <f>SUM(O78:O82)</f>
        <v>0</v>
      </c>
      <c r="P77" s="166"/>
      <c r="Q77" s="166">
        <f>SUM(Q78:Q82)</f>
        <v>0</v>
      </c>
      <c r="R77" s="167"/>
      <c r="S77" s="167"/>
      <c r="T77" s="168"/>
      <c r="U77" s="162"/>
      <c r="V77" s="162">
        <f>SUM(V78:V82)</f>
        <v>0</v>
      </c>
      <c r="W77" s="162"/>
      <c r="X77" s="162"/>
      <c r="Y77" s="162"/>
      <c r="AG77" t="s">
        <v>191</v>
      </c>
    </row>
    <row r="78" spans="1:60" outlineLevel="1" x14ac:dyDescent="0.2">
      <c r="A78" s="185">
        <v>67</v>
      </c>
      <c r="B78" s="186" t="s">
        <v>55</v>
      </c>
      <c r="C78" s="193" t="s">
        <v>1474</v>
      </c>
      <c r="D78" s="187" t="s">
        <v>982</v>
      </c>
      <c r="E78" s="188">
        <v>1</v>
      </c>
      <c r="F78" s="189"/>
      <c r="G78" s="190">
        <f>ROUND(E78*F78,2)</f>
        <v>0</v>
      </c>
      <c r="H78" s="189"/>
      <c r="I78" s="190">
        <f>ROUND(E78*H78,2)</f>
        <v>0</v>
      </c>
      <c r="J78" s="189"/>
      <c r="K78" s="190">
        <f>ROUND(E78*J78,2)</f>
        <v>0</v>
      </c>
      <c r="L78" s="190">
        <v>21</v>
      </c>
      <c r="M78" s="190">
        <f>G78*(1+L78/100)</f>
        <v>0</v>
      </c>
      <c r="N78" s="188">
        <v>0</v>
      </c>
      <c r="O78" s="188">
        <f>ROUND(E78*N78,2)</f>
        <v>0</v>
      </c>
      <c r="P78" s="188">
        <v>0</v>
      </c>
      <c r="Q78" s="188">
        <f>ROUND(E78*P78,2)</f>
        <v>0</v>
      </c>
      <c r="R78" s="190"/>
      <c r="S78" s="190" t="s">
        <v>195</v>
      </c>
      <c r="T78" s="191" t="s">
        <v>196</v>
      </c>
      <c r="U78" s="160">
        <v>0</v>
      </c>
      <c r="V78" s="160">
        <f>ROUND(E78*U78,2)</f>
        <v>0</v>
      </c>
      <c r="W78" s="160"/>
      <c r="X78" s="160" t="s">
        <v>408</v>
      </c>
      <c r="Y78" s="160" t="s">
        <v>198</v>
      </c>
      <c r="Z78" s="149"/>
      <c r="AA78" s="149"/>
      <c r="AB78" s="149"/>
      <c r="AC78" s="149"/>
      <c r="AD78" s="149"/>
      <c r="AE78" s="149"/>
      <c r="AF78" s="149"/>
      <c r="AG78" s="149" t="s">
        <v>1033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5">
        <v>68</v>
      </c>
      <c r="B79" s="186" t="s">
        <v>1415</v>
      </c>
      <c r="C79" s="193" t="s">
        <v>1475</v>
      </c>
      <c r="D79" s="187" t="s">
        <v>982</v>
      </c>
      <c r="E79" s="188">
        <v>1</v>
      </c>
      <c r="F79" s="189"/>
      <c r="G79" s="190">
        <f>ROUND(E79*F79,2)</f>
        <v>0</v>
      </c>
      <c r="H79" s="189"/>
      <c r="I79" s="190">
        <f>ROUND(E79*H79,2)</f>
        <v>0</v>
      </c>
      <c r="J79" s="189"/>
      <c r="K79" s="190">
        <f>ROUND(E79*J79,2)</f>
        <v>0</v>
      </c>
      <c r="L79" s="190">
        <v>21</v>
      </c>
      <c r="M79" s="190">
        <f>G79*(1+L79/100)</f>
        <v>0</v>
      </c>
      <c r="N79" s="188">
        <v>0</v>
      </c>
      <c r="O79" s="188">
        <f>ROUND(E79*N79,2)</f>
        <v>0</v>
      </c>
      <c r="P79" s="188">
        <v>0</v>
      </c>
      <c r="Q79" s="188">
        <f>ROUND(E79*P79,2)</f>
        <v>0</v>
      </c>
      <c r="R79" s="190"/>
      <c r="S79" s="190" t="s">
        <v>195</v>
      </c>
      <c r="T79" s="191" t="s">
        <v>196</v>
      </c>
      <c r="U79" s="160">
        <v>0</v>
      </c>
      <c r="V79" s="160">
        <f>ROUND(E79*U79,2)</f>
        <v>0</v>
      </c>
      <c r="W79" s="160"/>
      <c r="X79" s="160" t="s">
        <v>408</v>
      </c>
      <c r="Y79" s="160" t="s">
        <v>198</v>
      </c>
      <c r="Z79" s="149"/>
      <c r="AA79" s="149"/>
      <c r="AB79" s="149"/>
      <c r="AC79" s="149"/>
      <c r="AD79" s="149"/>
      <c r="AE79" s="149"/>
      <c r="AF79" s="149"/>
      <c r="AG79" s="149" t="s">
        <v>1033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5">
        <v>69</v>
      </c>
      <c r="B80" s="186" t="s">
        <v>1272</v>
      </c>
      <c r="C80" s="193" t="s">
        <v>1307</v>
      </c>
      <c r="D80" s="187" t="s">
        <v>727</v>
      </c>
      <c r="E80" s="188">
        <v>1</v>
      </c>
      <c r="F80" s="189"/>
      <c r="G80" s="190">
        <f>ROUND(E80*F80,2)</f>
        <v>0</v>
      </c>
      <c r="H80" s="189"/>
      <c r="I80" s="190">
        <f>ROUND(E80*H80,2)</f>
        <v>0</v>
      </c>
      <c r="J80" s="189"/>
      <c r="K80" s="190">
        <f>ROUND(E80*J80,2)</f>
        <v>0</v>
      </c>
      <c r="L80" s="190">
        <v>21</v>
      </c>
      <c r="M80" s="190">
        <f>G80*(1+L80/100)</f>
        <v>0</v>
      </c>
      <c r="N80" s="188">
        <v>0</v>
      </c>
      <c r="O80" s="188">
        <f>ROUND(E80*N80,2)</f>
        <v>0</v>
      </c>
      <c r="P80" s="188">
        <v>0</v>
      </c>
      <c r="Q80" s="188">
        <f>ROUND(E80*P80,2)</f>
        <v>0</v>
      </c>
      <c r="R80" s="190"/>
      <c r="S80" s="190" t="s">
        <v>195</v>
      </c>
      <c r="T80" s="191" t="s">
        <v>196</v>
      </c>
      <c r="U80" s="160">
        <v>0</v>
      </c>
      <c r="V80" s="160">
        <f>ROUND(E80*U80,2)</f>
        <v>0</v>
      </c>
      <c r="W80" s="160"/>
      <c r="X80" s="160" t="s">
        <v>408</v>
      </c>
      <c r="Y80" s="160" t="s">
        <v>198</v>
      </c>
      <c r="Z80" s="149"/>
      <c r="AA80" s="149"/>
      <c r="AB80" s="149"/>
      <c r="AC80" s="149"/>
      <c r="AD80" s="149"/>
      <c r="AE80" s="149"/>
      <c r="AF80" s="149"/>
      <c r="AG80" s="149" t="s">
        <v>1033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5">
        <v>70</v>
      </c>
      <c r="B81" s="186" t="s">
        <v>1274</v>
      </c>
      <c r="C81" s="193" t="s">
        <v>1476</v>
      </c>
      <c r="D81" s="187" t="s">
        <v>727</v>
      </c>
      <c r="E81" s="188">
        <v>1</v>
      </c>
      <c r="F81" s="189"/>
      <c r="G81" s="190">
        <f>ROUND(E81*F81,2)</f>
        <v>0</v>
      </c>
      <c r="H81" s="189"/>
      <c r="I81" s="190">
        <f>ROUND(E81*H81,2)</f>
        <v>0</v>
      </c>
      <c r="J81" s="189"/>
      <c r="K81" s="190">
        <f>ROUND(E81*J81,2)</f>
        <v>0</v>
      </c>
      <c r="L81" s="190">
        <v>21</v>
      </c>
      <c r="M81" s="190">
        <f>G81*(1+L81/100)</f>
        <v>0</v>
      </c>
      <c r="N81" s="188">
        <v>0</v>
      </c>
      <c r="O81" s="188">
        <f>ROUND(E81*N81,2)</f>
        <v>0</v>
      </c>
      <c r="P81" s="188">
        <v>0</v>
      </c>
      <c r="Q81" s="188">
        <f>ROUND(E81*P81,2)</f>
        <v>0</v>
      </c>
      <c r="R81" s="190"/>
      <c r="S81" s="190" t="s">
        <v>195</v>
      </c>
      <c r="T81" s="191" t="s">
        <v>196</v>
      </c>
      <c r="U81" s="160">
        <v>0</v>
      </c>
      <c r="V81" s="160">
        <f>ROUND(E81*U81,2)</f>
        <v>0</v>
      </c>
      <c r="W81" s="160"/>
      <c r="X81" s="160" t="s">
        <v>230</v>
      </c>
      <c r="Y81" s="160" t="s">
        <v>198</v>
      </c>
      <c r="Z81" s="149"/>
      <c r="AA81" s="149"/>
      <c r="AB81" s="149"/>
      <c r="AC81" s="149"/>
      <c r="AD81" s="149"/>
      <c r="AE81" s="149"/>
      <c r="AF81" s="149"/>
      <c r="AG81" s="149" t="s">
        <v>1027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85">
        <v>71</v>
      </c>
      <c r="B82" s="186" t="s">
        <v>1276</v>
      </c>
      <c r="C82" s="193" t="s">
        <v>1477</v>
      </c>
      <c r="D82" s="187" t="s">
        <v>982</v>
      </c>
      <c r="E82" s="188">
        <v>1</v>
      </c>
      <c r="F82" s="189"/>
      <c r="G82" s="190">
        <f>ROUND(E82*F82,2)</f>
        <v>0</v>
      </c>
      <c r="H82" s="189"/>
      <c r="I82" s="190">
        <f>ROUND(E82*H82,2)</f>
        <v>0</v>
      </c>
      <c r="J82" s="189"/>
      <c r="K82" s="190">
        <f>ROUND(E82*J82,2)</f>
        <v>0</v>
      </c>
      <c r="L82" s="190">
        <v>21</v>
      </c>
      <c r="M82" s="190">
        <f>G82*(1+L82/100)</f>
        <v>0</v>
      </c>
      <c r="N82" s="188">
        <v>0</v>
      </c>
      <c r="O82" s="188">
        <f>ROUND(E82*N82,2)</f>
        <v>0</v>
      </c>
      <c r="P82" s="188">
        <v>0</v>
      </c>
      <c r="Q82" s="188">
        <f>ROUND(E82*P82,2)</f>
        <v>0</v>
      </c>
      <c r="R82" s="190"/>
      <c r="S82" s="190" t="s">
        <v>195</v>
      </c>
      <c r="T82" s="191" t="s">
        <v>196</v>
      </c>
      <c r="U82" s="160">
        <v>0</v>
      </c>
      <c r="V82" s="160">
        <f>ROUND(E82*U82,2)</f>
        <v>0</v>
      </c>
      <c r="W82" s="160"/>
      <c r="X82" s="160" t="s">
        <v>408</v>
      </c>
      <c r="Y82" s="160" t="s">
        <v>198</v>
      </c>
      <c r="Z82" s="149"/>
      <c r="AA82" s="149"/>
      <c r="AB82" s="149"/>
      <c r="AC82" s="149"/>
      <c r="AD82" s="149"/>
      <c r="AE82" s="149"/>
      <c r="AF82" s="149"/>
      <c r="AG82" s="149" t="s">
        <v>409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x14ac:dyDescent="0.2">
      <c r="A83" s="163" t="s">
        <v>190</v>
      </c>
      <c r="B83" s="164" t="s">
        <v>154</v>
      </c>
      <c r="C83" s="178" t="s">
        <v>155</v>
      </c>
      <c r="D83" s="165"/>
      <c r="E83" s="166"/>
      <c r="F83" s="167"/>
      <c r="G83" s="167">
        <f>SUMIF(AG84:AG89,"&lt;&gt;NOR",G84:G89)</f>
        <v>0</v>
      </c>
      <c r="H83" s="167"/>
      <c r="I83" s="167">
        <f>SUM(I84:I89)</f>
        <v>0</v>
      </c>
      <c r="J83" s="167"/>
      <c r="K83" s="167">
        <f>SUM(K84:K89)</f>
        <v>0</v>
      </c>
      <c r="L83" s="167"/>
      <c r="M83" s="167">
        <f>SUM(M84:M89)</f>
        <v>0</v>
      </c>
      <c r="N83" s="166"/>
      <c r="O83" s="166">
        <f>SUM(O84:O89)</f>
        <v>0</v>
      </c>
      <c r="P83" s="166"/>
      <c r="Q83" s="166">
        <f>SUM(Q84:Q89)</f>
        <v>0</v>
      </c>
      <c r="R83" s="167"/>
      <c r="S83" s="167"/>
      <c r="T83" s="168"/>
      <c r="U83" s="162"/>
      <c r="V83" s="162">
        <f>SUM(V84:V89)</f>
        <v>0</v>
      </c>
      <c r="W83" s="162"/>
      <c r="X83" s="162"/>
      <c r="Y83" s="162"/>
      <c r="AG83" t="s">
        <v>191</v>
      </c>
    </row>
    <row r="84" spans="1:60" outlineLevel="1" x14ac:dyDescent="0.2">
      <c r="A84" s="185">
        <v>72</v>
      </c>
      <c r="B84" s="186" t="s">
        <v>1010</v>
      </c>
      <c r="C84" s="193" t="s">
        <v>1011</v>
      </c>
      <c r="D84" s="187" t="s">
        <v>1012</v>
      </c>
      <c r="E84" s="188">
        <v>16</v>
      </c>
      <c r="F84" s="189"/>
      <c r="G84" s="190">
        <f t="shared" ref="G84:G89" si="21">ROUND(E84*F84,2)</f>
        <v>0</v>
      </c>
      <c r="H84" s="189"/>
      <c r="I84" s="190">
        <f t="shared" ref="I84:I89" si="22">ROUND(E84*H84,2)</f>
        <v>0</v>
      </c>
      <c r="J84" s="189"/>
      <c r="K84" s="190">
        <f t="shared" ref="K84:K89" si="23">ROUND(E84*J84,2)</f>
        <v>0</v>
      </c>
      <c r="L84" s="190">
        <v>21</v>
      </c>
      <c r="M84" s="190">
        <f t="shared" ref="M84:M89" si="24">G84*(1+L84/100)</f>
        <v>0</v>
      </c>
      <c r="N84" s="188">
        <v>0</v>
      </c>
      <c r="O84" s="188">
        <f t="shared" ref="O84:O89" si="25">ROUND(E84*N84,2)</f>
        <v>0</v>
      </c>
      <c r="P84" s="188">
        <v>0</v>
      </c>
      <c r="Q84" s="188">
        <f t="shared" ref="Q84:Q89" si="26">ROUND(E84*P84,2)</f>
        <v>0</v>
      </c>
      <c r="R84" s="190"/>
      <c r="S84" s="190" t="s">
        <v>195</v>
      </c>
      <c r="T84" s="191" t="s">
        <v>196</v>
      </c>
      <c r="U84" s="160">
        <v>0</v>
      </c>
      <c r="V84" s="160">
        <f t="shared" ref="V84:V89" si="27">ROUND(E84*U84,2)</f>
        <v>0</v>
      </c>
      <c r="W84" s="160"/>
      <c r="X84" s="160" t="s">
        <v>1013</v>
      </c>
      <c r="Y84" s="160" t="s">
        <v>198</v>
      </c>
      <c r="Z84" s="149"/>
      <c r="AA84" s="149"/>
      <c r="AB84" s="149"/>
      <c r="AC84" s="149"/>
      <c r="AD84" s="149"/>
      <c r="AE84" s="149"/>
      <c r="AF84" s="149"/>
      <c r="AG84" s="149" t="s">
        <v>1014</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85">
        <v>73</v>
      </c>
      <c r="B85" s="186" t="s">
        <v>1015</v>
      </c>
      <c r="C85" s="193" t="s">
        <v>1016</v>
      </c>
      <c r="D85" s="187" t="s">
        <v>1012</v>
      </c>
      <c r="E85" s="188">
        <v>20</v>
      </c>
      <c r="F85" s="189"/>
      <c r="G85" s="190">
        <f t="shared" si="21"/>
        <v>0</v>
      </c>
      <c r="H85" s="189"/>
      <c r="I85" s="190">
        <f t="shared" si="22"/>
        <v>0</v>
      </c>
      <c r="J85" s="189"/>
      <c r="K85" s="190">
        <f t="shared" si="23"/>
        <v>0</v>
      </c>
      <c r="L85" s="190">
        <v>21</v>
      </c>
      <c r="M85" s="190">
        <f t="shared" si="24"/>
        <v>0</v>
      </c>
      <c r="N85" s="188">
        <v>0</v>
      </c>
      <c r="O85" s="188">
        <f t="shared" si="25"/>
        <v>0</v>
      </c>
      <c r="P85" s="188">
        <v>0</v>
      </c>
      <c r="Q85" s="188">
        <f t="shared" si="26"/>
        <v>0</v>
      </c>
      <c r="R85" s="190"/>
      <c r="S85" s="190" t="s">
        <v>195</v>
      </c>
      <c r="T85" s="191" t="s">
        <v>196</v>
      </c>
      <c r="U85" s="160">
        <v>0</v>
      </c>
      <c r="V85" s="160">
        <f t="shared" si="27"/>
        <v>0</v>
      </c>
      <c r="W85" s="160"/>
      <c r="X85" s="160" t="s">
        <v>1013</v>
      </c>
      <c r="Y85" s="160" t="s">
        <v>198</v>
      </c>
      <c r="Z85" s="149"/>
      <c r="AA85" s="149"/>
      <c r="AB85" s="149"/>
      <c r="AC85" s="149"/>
      <c r="AD85" s="149"/>
      <c r="AE85" s="149"/>
      <c r="AF85" s="149"/>
      <c r="AG85" s="149" t="s">
        <v>1014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85">
        <v>74</v>
      </c>
      <c r="B86" s="186" t="s">
        <v>1017</v>
      </c>
      <c r="C86" s="193" t="s">
        <v>1040</v>
      </c>
      <c r="D86" s="187" t="s">
        <v>1012</v>
      </c>
      <c r="E86" s="188">
        <v>2</v>
      </c>
      <c r="F86" s="189"/>
      <c r="G86" s="190">
        <f t="shared" si="21"/>
        <v>0</v>
      </c>
      <c r="H86" s="189"/>
      <c r="I86" s="190">
        <f t="shared" si="22"/>
        <v>0</v>
      </c>
      <c r="J86" s="189"/>
      <c r="K86" s="190">
        <f t="shared" si="23"/>
        <v>0</v>
      </c>
      <c r="L86" s="190">
        <v>21</v>
      </c>
      <c r="M86" s="190">
        <f t="shared" si="24"/>
        <v>0</v>
      </c>
      <c r="N86" s="188">
        <v>0</v>
      </c>
      <c r="O86" s="188">
        <f t="shared" si="25"/>
        <v>0</v>
      </c>
      <c r="P86" s="188">
        <v>0</v>
      </c>
      <c r="Q86" s="188">
        <f t="shared" si="26"/>
        <v>0</v>
      </c>
      <c r="R86" s="190"/>
      <c r="S86" s="190" t="s">
        <v>195</v>
      </c>
      <c r="T86" s="191" t="s">
        <v>196</v>
      </c>
      <c r="U86" s="160">
        <v>0</v>
      </c>
      <c r="V86" s="160">
        <f t="shared" si="27"/>
        <v>0</v>
      </c>
      <c r="W86" s="160"/>
      <c r="X86" s="160" t="s">
        <v>1013</v>
      </c>
      <c r="Y86" s="160" t="s">
        <v>198</v>
      </c>
      <c r="Z86" s="149"/>
      <c r="AA86" s="149"/>
      <c r="AB86" s="149"/>
      <c r="AC86" s="149"/>
      <c r="AD86" s="149"/>
      <c r="AE86" s="149"/>
      <c r="AF86" s="149"/>
      <c r="AG86" s="149" t="s">
        <v>1014</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5">
        <v>75</v>
      </c>
      <c r="B87" s="186" t="s">
        <v>1019</v>
      </c>
      <c r="C87" s="193" t="s">
        <v>1022</v>
      </c>
      <c r="D87" s="187" t="s">
        <v>1012</v>
      </c>
      <c r="E87" s="188">
        <v>26</v>
      </c>
      <c r="F87" s="189"/>
      <c r="G87" s="190">
        <f t="shared" si="21"/>
        <v>0</v>
      </c>
      <c r="H87" s="189"/>
      <c r="I87" s="190">
        <f t="shared" si="22"/>
        <v>0</v>
      </c>
      <c r="J87" s="189"/>
      <c r="K87" s="190">
        <f t="shared" si="23"/>
        <v>0</v>
      </c>
      <c r="L87" s="190">
        <v>21</v>
      </c>
      <c r="M87" s="190">
        <f t="shared" si="24"/>
        <v>0</v>
      </c>
      <c r="N87" s="188">
        <v>0</v>
      </c>
      <c r="O87" s="188">
        <f t="shared" si="25"/>
        <v>0</v>
      </c>
      <c r="P87" s="188">
        <v>0</v>
      </c>
      <c r="Q87" s="188">
        <f t="shared" si="26"/>
        <v>0</v>
      </c>
      <c r="R87" s="190"/>
      <c r="S87" s="190" t="s">
        <v>195</v>
      </c>
      <c r="T87" s="191" t="s">
        <v>196</v>
      </c>
      <c r="U87" s="160">
        <v>0</v>
      </c>
      <c r="V87" s="160">
        <f t="shared" si="27"/>
        <v>0</v>
      </c>
      <c r="W87" s="160"/>
      <c r="X87" s="160" t="s">
        <v>1013</v>
      </c>
      <c r="Y87" s="160" t="s">
        <v>198</v>
      </c>
      <c r="Z87" s="149"/>
      <c r="AA87" s="149"/>
      <c r="AB87" s="149"/>
      <c r="AC87" s="149"/>
      <c r="AD87" s="149"/>
      <c r="AE87" s="149"/>
      <c r="AF87" s="149"/>
      <c r="AG87" s="149" t="s">
        <v>1014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5">
        <v>76</v>
      </c>
      <c r="B88" s="186" t="s">
        <v>1021</v>
      </c>
      <c r="C88" s="193" t="s">
        <v>1351</v>
      </c>
      <c r="D88" s="187" t="s">
        <v>1012</v>
      </c>
      <c r="E88" s="188">
        <v>24</v>
      </c>
      <c r="F88" s="189"/>
      <c r="G88" s="190">
        <f t="shared" si="21"/>
        <v>0</v>
      </c>
      <c r="H88" s="189"/>
      <c r="I88" s="190">
        <f t="shared" si="22"/>
        <v>0</v>
      </c>
      <c r="J88" s="189"/>
      <c r="K88" s="190">
        <f t="shared" si="23"/>
        <v>0</v>
      </c>
      <c r="L88" s="190">
        <v>21</v>
      </c>
      <c r="M88" s="190">
        <f t="shared" si="24"/>
        <v>0</v>
      </c>
      <c r="N88" s="188">
        <v>0</v>
      </c>
      <c r="O88" s="188">
        <f t="shared" si="25"/>
        <v>0</v>
      </c>
      <c r="P88" s="188">
        <v>0</v>
      </c>
      <c r="Q88" s="188">
        <f t="shared" si="26"/>
        <v>0</v>
      </c>
      <c r="R88" s="190"/>
      <c r="S88" s="190" t="s">
        <v>195</v>
      </c>
      <c r="T88" s="191" t="s">
        <v>196</v>
      </c>
      <c r="U88" s="160">
        <v>0</v>
      </c>
      <c r="V88" s="160">
        <f t="shared" si="27"/>
        <v>0</v>
      </c>
      <c r="W88" s="160"/>
      <c r="X88" s="160" t="s">
        <v>1013</v>
      </c>
      <c r="Y88" s="160" t="s">
        <v>198</v>
      </c>
      <c r="Z88" s="149"/>
      <c r="AA88" s="149"/>
      <c r="AB88" s="149"/>
      <c r="AC88" s="149"/>
      <c r="AD88" s="149"/>
      <c r="AE88" s="149"/>
      <c r="AF88" s="149"/>
      <c r="AG88" s="149" t="s">
        <v>1014</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0">
        <v>77</v>
      </c>
      <c r="B89" s="171" t="s">
        <v>1023</v>
      </c>
      <c r="C89" s="179" t="s">
        <v>1024</v>
      </c>
      <c r="D89" s="172" t="s">
        <v>1012</v>
      </c>
      <c r="E89" s="173">
        <v>16</v>
      </c>
      <c r="F89" s="174"/>
      <c r="G89" s="175">
        <f t="shared" si="21"/>
        <v>0</v>
      </c>
      <c r="H89" s="174"/>
      <c r="I89" s="175">
        <f t="shared" si="22"/>
        <v>0</v>
      </c>
      <c r="J89" s="174"/>
      <c r="K89" s="175">
        <f t="shared" si="23"/>
        <v>0</v>
      </c>
      <c r="L89" s="175">
        <v>21</v>
      </c>
      <c r="M89" s="175">
        <f t="shared" si="24"/>
        <v>0</v>
      </c>
      <c r="N89" s="173">
        <v>0</v>
      </c>
      <c r="O89" s="173">
        <f t="shared" si="25"/>
        <v>0</v>
      </c>
      <c r="P89" s="173">
        <v>0</v>
      </c>
      <c r="Q89" s="173">
        <f t="shared" si="26"/>
        <v>0</v>
      </c>
      <c r="R89" s="175"/>
      <c r="S89" s="175" t="s">
        <v>195</v>
      </c>
      <c r="T89" s="176" t="s">
        <v>196</v>
      </c>
      <c r="U89" s="160">
        <v>0</v>
      </c>
      <c r="V89" s="160">
        <f t="shared" si="27"/>
        <v>0</v>
      </c>
      <c r="W89" s="160"/>
      <c r="X89" s="160" t="s">
        <v>1013</v>
      </c>
      <c r="Y89" s="160" t="s">
        <v>198</v>
      </c>
      <c r="Z89" s="149"/>
      <c r="AA89" s="149"/>
      <c r="AB89" s="149"/>
      <c r="AC89" s="149"/>
      <c r="AD89" s="149"/>
      <c r="AE89" s="149"/>
      <c r="AF89" s="149"/>
      <c r="AG89" s="149" t="s">
        <v>1014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3"/>
      <c r="B90" s="4"/>
      <c r="C90" s="180"/>
      <c r="D90" s="6"/>
      <c r="E90" s="3"/>
      <c r="F90" s="3"/>
      <c r="G90" s="3"/>
      <c r="H90" s="3"/>
      <c r="I90" s="3"/>
      <c r="J90" s="3"/>
      <c r="K90" s="3"/>
      <c r="L90" s="3"/>
      <c r="M90" s="3"/>
      <c r="N90" s="3"/>
      <c r="O90" s="3"/>
      <c r="P90" s="3"/>
      <c r="Q90" s="3"/>
      <c r="R90" s="3"/>
      <c r="S90" s="3"/>
      <c r="T90" s="3"/>
      <c r="U90" s="3"/>
      <c r="V90" s="3"/>
      <c r="W90" s="3"/>
      <c r="X90" s="3"/>
      <c r="Y90" s="3"/>
      <c r="AE90">
        <v>12</v>
      </c>
      <c r="AF90">
        <v>21</v>
      </c>
      <c r="AG90" t="s">
        <v>176</v>
      </c>
    </row>
    <row r="91" spans="1:60" x14ac:dyDescent="0.2">
      <c r="A91" s="152"/>
      <c r="B91" s="153" t="s">
        <v>29</v>
      </c>
      <c r="C91" s="181"/>
      <c r="D91" s="154"/>
      <c r="E91" s="155"/>
      <c r="F91" s="155"/>
      <c r="G91" s="169">
        <f>G8+G43+G77+G83</f>
        <v>0</v>
      </c>
      <c r="H91" s="3"/>
      <c r="I91" s="3"/>
      <c r="J91" s="3"/>
      <c r="K91" s="3"/>
      <c r="L91" s="3"/>
      <c r="M91" s="3"/>
      <c r="N91" s="3"/>
      <c r="O91" s="3"/>
      <c r="P91" s="3"/>
      <c r="Q91" s="3"/>
      <c r="R91" s="3"/>
      <c r="S91" s="3"/>
      <c r="T91" s="3"/>
      <c r="U91" s="3"/>
      <c r="V91" s="3"/>
      <c r="W91" s="3"/>
      <c r="X91" s="3"/>
      <c r="Y91" s="3"/>
      <c r="AE91">
        <f>SUMIF(L7:L89,AE90,G7:G89)</f>
        <v>0</v>
      </c>
      <c r="AF91">
        <f>SUMIF(L7:L89,AF90,G7:G89)</f>
        <v>0</v>
      </c>
      <c r="AG91" t="s">
        <v>223</v>
      </c>
    </row>
    <row r="92" spans="1:60" x14ac:dyDescent="0.2">
      <c r="A92" s="264" t="s">
        <v>337</v>
      </c>
      <c r="B92" s="264"/>
      <c r="C92" s="180"/>
      <c r="D92" s="6"/>
      <c r="E92" s="3"/>
      <c r="F92" s="3"/>
      <c r="G92" s="3"/>
      <c r="H92" s="3"/>
      <c r="I92" s="3"/>
      <c r="J92" s="3"/>
      <c r="K92" s="3"/>
      <c r="L92" s="3"/>
      <c r="M92" s="3"/>
      <c r="N92" s="3"/>
      <c r="O92" s="3"/>
      <c r="P92" s="3"/>
      <c r="Q92" s="3"/>
      <c r="R92" s="3"/>
      <c r="S92" s="3"/>
      <c r="T92" s="3"/>
      <c r="U92" s="3"/>
      <c r="V92" s="3"/>
      <c r="W92" s="3"/>
      <c r="X92" s="3"/>
      <c r="Y92" s="3"/>
    </row>
    <row r="93" spans="1:60" x14ac:dyDescent="0.2">
      <c r="A93" s="3"/>
      <c r="B93" s="4" t="s">
        <v>338</v>
      </c>
      <c r="C93" s="180" t="s">
        <v>339</v>
      </c>
      <c r="D93" s="6"/>
      <c r="E93" s="3"/>
      <c r="F93" s="3"/>
      <c r="G93" s="3"/>
      <c r="H93" s="3"/>
      <c r="I93" s="3"/>
      <c r="J93" s="3"/>
      <c r="K93" s="3"/>
      <c r="L93" s="3"/>
      <c r="M93" s="3"/>
      <c r="N93" s="3"/>
      <c r="O93" s="3"/>
      <c r="P93" s="3"/>
      <c r="Q93" s="3"/>
      <c r="R93" s="3"/>
      <c r="S93" s="3"/>
      <c r="T93" s="3"/>
      <c r="U93" s="3"/>
      <c r="V93" s="3"/>
      <c r="W93" s="3"/>
      <c r="X93" s="3"/>
      <c r="Y93" s="3"/>
      <c r="AG93" t="s">
        <v>340</v>
      </c>
    </row>
    <row r="94" spans="1:60" x14ac:dyDescent="0.2">
      <c r="A94" s="3"/>
      <c r="B94" s="4" t="s">
        <v>341</v>
      </c>
      <c r="C94" s="180" t="s">
        <v>342</v>
      </c>
      <c r="D94" s="6"/>
      <c r="E94" s="3"/>
      <c r="F94" s="3"/>
      <c r="G94" s="3"/>
      <c r="H94" s="3"/>
      <c r="I94" s="3"/>
      <c r="J94" s="3"/>
      <c r="K94" s="3"/>
      <c r="L94" s="3"/>
      <c r="M94" s="3"/>
      <c r="N94" s="3"/>
      <c r="O94" s="3"/>
      <c r="P94" s="3"/>
      <c r="Q94" s="3"/>
      <c r="R94" s="3"/>
      <c r="S94" s="3"/>
      <c r="T94" s="3"/>
      <c r="U94" s="3"/>
      <c r="V94" s="3"/>
      <c r="W94" s="3"/>
      <c r="X94" s="3"/>
      <c r="Y94" s="3"/>
      <c r="AG94" t="s">
        <v>343</v>
      </c>
    </row>
    <row r="95" spans="1:60" x14ac:dyDescent="0.2">
      <c r="A95" s="3"/>
      <c r="B95" s="4"/>
      <c r="C95" s="180" t="s">
        <v>344</v>
      </c>
      <c r="D95" s="6"/>
      <c r="E95" s="3"/>
      <c r="F95" s="3"/>
      <c r="G95" s="3"/>
      <c r="H95" s="3"/>
      <c r="I95" s="3"/>
      <c r="J95" s="3"/>
      <c r="K95" s="3"/>
      <c r="L95" s="3"/>
      <c r="M95" s="3"/>
      <c r="N95" s="3"/>
      <c r="O95" s="3"/>
      <c r="P95" s="3"/>
      <c r="Q95" s="3"/>
      <c r="R95" s="3"/>
      <c r="S95" s="3"/>
      <c r="T95" s="3"/>
      <c r="U95" s="3"/>
      <c r="V95" s="3"/>
      <c r="W95" s="3"/>
      <c r="X95" s="3"/>
      <c r="Y95" s="3"/>
      <c r="AG95" t="s">
        <v>345</v>
      </c>
    </row>
    <row r="96" spans="1:60" x14ac:dyDescent="0.2">
      <c r="A96" s="3"/>
      <c r="B96" s="4"/>
      <c r="C96" s="180"/>
      <c r="D96" s="6"/>
      <c r="E96" s="3"/>
      <c r="F96" s="3"/>
      <c r="G96" s="3"/>
      <c r="H96" s="3"/>
      <c r="I96" s="3"/>
      <c r="J96" s="3"/>
      <c r="K96" s="3"/>
      <c r="L96" s="3"/>
      <c r="M96" s="3"/>
      <c r="N96" s="3"/>
      <c r="O96" s="3"/>
      <c r="P96" s="3"/>
      <c r="Q96" s="3"/>
      <c r="R96" s="3"/>
      <c r="S96" s="3"/>
      <c r="T96" s="3"/>
      <c r="U96" s="3"/>
      <c r="V96" s="3"/>
      <c r="W96" s="3"/>
      <c r="X96" s="3"/>
      <c r="Y96" s="3"/>
    </row>
    <row r="97" spans="3:33" x14ac:dyDescent="0.2">
      <c r="C97" s="182"/>
      <c r="D97" s="10"/>
      <c r="AG97" t="s">
        <v>224</v>
      </c>
    </row>
    <row r="98" spans="3:33" x14ac:dyDescent="0.2">
      <c r="D98" s="10"/>
    </row>
    <row r="99" spans="3:33" x14ac:dyDescent="0.2">
      <c r="D99" s="10"/>
    </row>
    <row r="100" spans="3:33" x14ac:dyDescent="0.2">
      <c r="D100" s="10"/>
    </row>
    <row r="101" spans="3:33" x14ac:dyDescent="0.2">
      <c r="D101" s="10"/>
    </row>
    <row r="102" spans="3:33" x14ac:dyDescent="0.2">
      <c r="D102" s="10"/>
    </row>
    <row r="103" spans="3:33" x14ac:dyDescent="0.2">
      <c r="D103" s="10"/>
    </row>
    <row r="104" spans="3:33" x14ac:dyDescent="0.2">
      <c r="D104" s="10"/>
    </row>
    <row r="105" spans="3:33" x14ac:dyDescent="0.2">
      <c r="D105" s="10"/>
    </row>
    <row r="106" spans="3:33" x14ac:dyDescent="0.2">
      <c r="D106" s="10"/>
    </row>
    <row r="107" spans="3:33" x14ac:dyDescent="0.2">
      <c r="D107" s="10"/>
    </row>
    <row r="108" spans="3:33" x14ac:dyDescent="0.2">
      <c r="D108" s="10"/>
    </row>
    <row r="109" spans="3:33" x14ac:dyDescent="0.2">
      <c r="D109" s="10"/>
    </row>
    <row r="110" spans="3:33" x14ac:dyDescent="0.2">
      <c r="D110" s="10"/>
    </row>
    <row r="111" spans="3:33" x14ac:dyDescent="0.2">
      <c r="D111" s="10"/>
    </row>
    <row r="112" spans="3: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BOD0qMRI5KaQrzDHyg6DpT3o+euIQWBwX5X+dtXzF3Z3A/oFo5Vht7q3fvEWm5rn4tw9KAJctzgZcnPU+rEgg==" saltValue="O73Mc0d/y5LK6bSHzvOoeQ==" spinCount="100000" sheet="1" formatRows="0"/>
  <mergeCells count="6">
    <mergeCell ref="A1:G1"/>
    <mergeCell ref="C2:G2"/>
    <mergeCell ref="C3:G3"/>
    <mergeCell ref="C4:G4"/>
    <mergeCell ref="A92:B92"/>
    <mergeCell ref="C51:G5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00 00A Naklady</vt:lpstr>
      <vt:lpstr>01 D.1.1.1.1 Pol</vt:lpstr>
      <vt:lpstr>01 D.1.1.1.2 Pol</vt:lpstr>
      <vt:lpstr>01 D.1.1.3 Pol</vt:lpstr>
      <vt:lpstr>01 D.1.1.4 Pol</vt:lpstr>
      <vt:lpstr>01 D.1.4.1 Pol</vt:lpstr>
      <vt:lpstr>01 D.1.4.2 Pol</vt:lpstr>
      <vt:lpstr>01 D.1.4.3 Pol</vt:lpstr>
      <vt:lpstr>01 D.1.4.4 Pol</vt:lpstr>
      <vt:lpstr>01 D.1.4.5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00A Naklady'!Názvy_tisku</vt:lpstr>
      <vt:lpstr>'01 D.1.1.1.1 Pol'!Názvy_tisku</vt:lpstr>
      <vt:lpstr>'01 D.1.1.1.2 Pol'!Názvy_tisku</vt:lpstr>
      <vt:lpstr>'01 D.1.1.3 Pol'!Názvy_tisku</vt:lpstr>
      <vt:lpstr>'01 D.1.1.4 Pol'!Názvy_tisku</vt:lpstr>
      <vt:lpstr>'01 D.1.4.1 Pol'!Názvy_tisku</vt:lpstr>
      <vt:lpstr>'01 D.1.4.2 Pol'!Názvy_tisku</vt:lpstr>
      <vt:lpstr>'01 D.1.4.3 Pol'!Názvy_tisku</vt:lpstr>
      <vt:lpstr>'01 D.1.4.4 Pol'!Názvy_tisku</vt:lpstr>
      <vt:lpstr>'01 D.1.4.5 Pol'!Názvy_tisku</vt:lpstr>
      <vt:lpstr>oadresa</vt:lpstr>
      <vt:lpstr>Stavba!Objednatel</vt:lpstr>
      <vt:lpstr>Stavba!Objekt</vt:lpstr>
      <vt:lpstr>'00 00A Naklady'!Oblast_tisku</vt:lpstr>
      <vt:lpstr>'01 D.1.1.1.1 Pol'!Oblast_tisku</vt:lpstr>
      <vt:lpstr>'01 D.1.1.1.2 Pol'!Oblast_tisku</vt:lpstr>
      <vt:lpstr>'01 D.1.1.3 Pol'!Oblast_tisku</vt:lpstr>
      <vt:lpstr>'01 D.1.1.4 Pol'!Oblast_tisku</vt:lpstr>
      <vt:lpstr>'01 D.1.4.1 Pol'!Oblast_tisku</vt:lpstr>
      <vt:lpstr>'01 D.1.4.2 Pol'!Oblast_tisku</vt:lpstr>
      <vt:lpstr>'01 D.1.4.3 Pol'!Oblast_tisku</vt:lpstr>
      <vt:lpstr>'01 D.1.4.4 Pol'!Oblast_tisku</vt:lpstr>
      <vt:lpstr>'01 D.1.4.5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Pavlů</cp:lastModifiedBy>
  <cp:lastPrinted>2019-03-19T12:27:02Z</cp:lastPrinted>
  <dcterms:created xsi:type="dcterms:W3CDTF">2009-04-08T07:15:50Z</dcterms:created>
  <dcterms:modified xsi:type="dcterms:W3CDTF">2025-04-29T16:14:29Z</dcterms:modified>
</cp:coreProperties>
</file>