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76DC8A69-2740-4954-9255-3ACA9754C844}" xr6:coauthVersionLast="47" xr6:coauthVersionMax="47" xr10:uidLastSave="{00000000-0000-0000-0000-000000000000}"/>
  <bookViews>
    <workbookView xWindow="29190" yWindow="390" windowWidth="20505" windowHeight="14130" xr2:uid="{00000000-000D-0000-FFFF-FFFF00000000}"/>
  </bookViews>
  <sheets>
    <sheet name="Rekapitulace stavby" sheetId="1" r:id="rId1"/>
    <sheet name="01.1 - SŠP, Jílova_polyfu..." sheetId="2" r:id="rId2"/>
    <sheet name="01.2 - SŠP, Jílova_polyfu..." sheetId="3" r:id="rId3"/>
  </sheets>
  <definedNames>
    <definedName name="_xlnm._FilterDatabase" localSheetId="1" hidden="1">'01.1 - SŠP, Jílova_polyfu...'!$C$136:$K$284</definedName>
    <definedName name="_xlnm._FilterDatabase" localSheetId="2" hidden="1">'01.2 - SŠP, Jílova_polyfu...'!$C$125:$K$293</definedName>
    <definedName name="_xlnm.Print_Titles" localSheetId="1">'01.1 - SŠP, Jílova_polyfu...'!$136:$136</definedName>
    <definedName name="_xlnm.Print_Titles" localSheetId="2">'01.2 - SŠP, Jílova_polyfu...'!$125:$125</definedName>
    <definedName name="_xlnm.Print_Titles" localSheetId="0">'Rekapitulace stavby'!$92:$92</definedName>
    <definedName name="_xlnm.Print_Area" localSheetId="1">'01.1 - SŠP, Jílova_polyfu...'!$C$4:$J$76,'01.1 - SŠP, Jílova_polyfu...'!$C$82:$J$118,'01.1 - SŠP, Jílova_polyfu...'!$C$124:$J$284</definedName>
    <definedName name="_xlnm.Print_Area" localSheetId="2">'01.2 - SŠP, Jílova_polyfu...'!$C$4:$J$76,'01.2 - SŠP, Jílova_polyfu...'!$C$82:$J$107,'01.2 - SŠP, Jílova_polyfu...'!$C$113:$J$293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2" i="3" l="1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J39" i="3"/>
  <c r="J38" i="3"/>
  <c r="AY96" i="1" s="1"/>
  <c r="J37" i="3"/>
  <c r="AX96" i="1" s="1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F120" i="3"/>
  <c r="E118" i="3"/>
  <c r="J31" i="3"/>
  <c r="F89" i="3"/>
  <c r="E87" i="3"/>
  <c r="J24" i="3"/>
  <c r="E24" i="3"/>
  <c r="J123" i="3" s="1"/>
  <c r="J23" i="3"/>
  <c r="J21" i="3"/>
  <c r="E21" i="3"/>
  <c r="J91" i="3" s="1"/>
  <c r="J20" i="3"/>
  <c r="J18" i="3"/>
  <c r="E18" i="3"/>
  <c r="F92" i="3" s="1"/>
  <c r="J17" i="3"/>
  <c r="J15" i="3"/>
  <c r="E15" i="3"/>
  <c r="F122" i="3" s="1"/>
  <c r="J14" i="3"/>
  <c r="J12" i="3"/>
  <c r="J89" i="3" s="1"/>
  <c r="E7" i="3"/>
  <c r="E85" i="3" s="1"/>
  <c r="J39" i="2"/>
  <c r="J38" i="2"/>
  <c r="AY95" i="1" s="1"/>
  <c r="J37" i="2"/>
  <c r="AX95" i="1" s="1"/>
  <c r="BI283" i="2"/>
  <c r="BH283" i="2"/>
  <c r="BG283" i="2"/>
  <c r="BF283" i="2"/>
  <c r="T283" i="2"/>
  <c r="T282" i="2" s="1"/>
  <c r="R283" i="2"/>
  <c r="R282" i="2"/>
  <c r="P283" i="2"/>
  <c r="P282" i="2" s="1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F131" i="2"/>
  <c r="E129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F89" i="2"/>
  <c r="E87" i="2"/>
  <c r="J24" i="2"/>
  <c r="E24" i="2"/>
  <c r="J134" i="2" s="1"/>
  <c r="J23" i="2"/>
  <c r="J21" i="2"/>
  <c r="E21" i="2"/>
  <c r="J133" i="2" s="1"/>
  <c r="J20" i="2"/>
  <c r="J18" i="2"/>
  <c r="E18" i="2"/>
  <c r="F92" i="2"/>
  <c r="J17" i="2"/>
  <c r="J15" i="2"/>
  <c r="E15" i="2"/>
  <c r="F133" i="2" s="1"/>
  <c r="J14" i="2"/>
  <c r="J12" i="2"/>
  <c r="J131" i="2" s="1"/>
  <c r="E7" i="2"/>
  <c r="E127" i="2"/>
  <c r="L90" i="1"/>
  <c r="AM90" i="1"/>
  <c r="AM89" i="1"/>
  <c r="L89" i="1"/>
  <c r="AM87" i="1"/>
  <c r="L87" i="1"/>
  <c r="L85" i="1"/>
  <c r="L84" i="1"/>
  <c r="J278" i="2"/>
  <c r="J266" i="2"/>
  <c r="BK243" i="2"/>
  <c r="BK233" i="2"/>
  <c r="BK217" i="2"/>
  <c r="J206" i="2"/>
  <c r="J188" i="2"/>
  <c r="J166" i="2"/>
  <c r="BK145" i="2"/>
  <c r="J280" i="2"/>
  <c r="J272" i="2"/>
  <c r="BK261" i="2"/>
  <c r="J243" i="2"/>
  <c r="BK204" i="2"/>
  <c r="BK179" i="2"/>
  <c r="BK170" i="2"/>
  <c r="J155" i="2"/>
  <c r="J145" i="2"/>
  <c r="BK272" i="2"/>
  <c r="BK255" i="2"/>
  <c r="J233" i="2"/>
  <c r="J221" i="2"/>
  <c r="BK192" i="2"/>
  <c r="BK164" i="2"/>
  <c r="BK140" i="2"/>
  <c r="J261" i="2"/>
  <c r="BK251" i="2"/>
  <c r="J235" i="2"/>
  <c r="J219" i="2"/>
  <c r="BK213" i="2"/>
  <c r="J204" i="2"/>
  <c r="BK196" i="2"/>
  <c r="BK186" i="2"/>
  <c r="BK166" i="2"/>
  <c r="BK151" i="2"/>
  <c r="BK285" i="3"/>
  <c r="BK275" i="3"/>
  <c r="BK227" i="3"/>
  <c r="J208" i="3"/>
  <c r="BK194" i="3"/>
  <c r="BK168" i="3"/>
  <c r="J156" i="3"/>
  <c r="BK150" i="3"/>
  <c r="J128" i="3"/>
  <c r="J275" i="3"/>
  <c r="J249" i="3"/>
  <c r="BK241" i="3"/>
  <c r="J223" i="3"/>
  <c r="BK200" i="3"/>
  <c r="BK178" i="3"/>
  <c r="BK156" i="3"/>
  <c r="BK138" i="3"/>
  <c r="J281" i="3"/>
  <c r="J267" i="3"/>
  <c r="BK259" i="3"/>
  <c r="J247" i="3"/>
  <c r="BK231" i="3"/>
  <c r="J221" i="3"/>
  <c r="BK208" i="3"/>
  <c r="J200" i="3"/>
  <c r="BK186" i="3"/>
  <c r="J176" i="3"/>
  <c r="BK146" i="3"/>
  <c r="BK134" i="3"/>
  <c r="BK132" i="3"/>
  <c r="BK130" i="3"/>
  <c r="BK292" i="3"/>
  <c r="BK281" i="3"/>
  <c r="BK271" i="3"/>
  <c r="J257" i="3"/>
  <c r="J251" i="3"/>
  <c r="J231" i="3"/>
  <c r="J198" i="3"/>
  <c r="J190" i="3"/>
  <c r="J184" i="3"/>
  <c r="J160" i="3"/>
  <c r="J140" i="3"/>
  <c r="J283" i="2"/>
  <c r="BK270" i="2"/>
  <c r="J257" i="2"/>
  <c r="BK241" i="2"/>
  <c r="J231" i="2"/>
  <c r="BK215" i="2"/>
  <c r="J196" i="2"/>
  <c r="J184" i="2"/>
  <c r="J160" i="2"/>
  <c r="J140" i="2"/>
  <c r="J270" i="2"/>
  <c r="J259" i="2"/>
  <c r="BK229" i="2"/>
  <c r="BK198" i="2"/>
  <c r="J174" i="2"/>
  <c r="BK160" i="2"/>
  <c r="BK149" i="2"/>
  <c r="J276" i="2"/>
  <c r="BK257" i="2"/>
  <c r="BK239" i="2"/>
  <c r="J229" i="2"/>
  <c r="J202" i="2"/>
  <c r="J170" i="2"/>
  <c r="J112" i="2"/>
  <c r="J253" i="2"/>
  <c r="J246" i="2"/>
  <c r="J223" i="2"/>
  <c r="J215" i="2"/>
  <c r="BK206" i="2"/>
  <c r="BK200" i="2"/>
  <c r="J176" i="2"/>
  <c r="BK162" i="2"/>
  <c r="J149" i="2"/>
  <c r="J279" i="3"/>
  <c r="J259" i="3"/>
  <c r="BK221" i="3"/>
  <c r="BK213" i="3"/>
  <c r="BK198" i="3"/>
  <c r="BK170" i="3"/>
  <c r="BK158" i="3"/>
  <c r="BK152" i="3"/>
  <c r="J132" i="3"/>
  <c r="J233" i="3"/>
  <c r="J219" i="3"/>
  <c r="J182" i="3"/>
  <c r="BK176" i="3"/>
  <c r="J166" i="3"/>
  <c r="BK148" i="3"/>
  <c r="BK128" i="3"/>
  <c r="J277" i="3"/>
  <c r="BK265" i="3"/>
  <c r="BK257" i="3"/>
  <c r="BK239" i="3"/>
  <c r="BK233" i="3"/>
  <c r="J225" i="3"/>
  <c r="J210" i="3"/>
  <c r="BK192" i="3"/>
  <c r="BK180" i="3"/>
  <c r="BK166" i="3"/>
  <c r="J158" i="3"/>
  <c r="J136" i="3"/>
  <c r="J287" i="3"/>
  <c r="BK267" i="3"/>
  <c r="BK255" i="3"/>
  <c r="BK247" i="3"/>
  <c r="BK235" i="3"/>
  <c r="J213" i="3"/>
  <c r="J196" i="3"/>
  <c r="J186" i="3"/>
  <c r="J170" i="3"/>
  <c r="J154" i="3"/>
  <c r="BK136" i="3"/>
  <c r="BK274" i="2"/>
  <c r="BK259" i="2"/>
  <c r="J251" i="2"/>
  <c r="J237" i="2"/>
  <c r="BK219" i="2"/>
  <c r="BK208" i="2"/>
  <c r="J194" i="2"/>
  <c r="J181" i="2"/>
  <c r="J157" i="2"/>
  <c r="J142" i="2"/>
  <c r="BK278" i="2"/>
  <c r="J268" i="2"/>
  <c r="BK246" i="2"/>
  <c r="J225" i="2"/>
  <c r="J190" i="2"/>
  <c r="BK176" i="2"/>
  <c r="J164" i="2"/>
  <c r="J151" i="2"/>
  <c r="BK280" i="2"/>
  <c r="BK266" i="2"/>
  <c r="J241" i="2"/>
  <c r="J227" i="2"/>
  <c r="J213" i="2"/>
  <c r="BK190" i="2"/>
  <c r="J162" i="2"/>
  <c r="AS94" i="1"/>
  <c r="BK225" i="2"/>
  <c r="J217" i="2"/>
  <c r="J208" i="2"/>
  <c r="BK194" i="2"/>
  <c r="BK184" i="2"/>
  <c r="BK172" i="2"/>
  <c r="BK153" i="2"/>
  <c r="BK287" i="3"/>
  <c r="BK277" i="3"/>
  <c r="BK243" i="3"/>
  <c r="BK215" i="3"/>
  <c r="J206" i="3"/>
  <c r="BK190" i="3"/>
  <c r="BK160" i="3"/>
  <c r="J148" i="3"/>
  <c r="J130" i="3"/>
  <c r="J263" i="3"/>
  <c r="BK245" i="3"/>
  <c r="J239" i="3"/>
  <c r="J217" i="3"/>
  <c r="J180" i="3"/>
  <c r="J168" i="3"/>
  <c r="J150" i="3"/>
  <c r="BK142" i="3"/>
  <c r="BK283" i="3"/>
  <c r="J271" i="3"/>
  <c r="BK261" i="3"/>
  <c r="J255" i="3"/>
  <c r="BK237" i="3"/>
  <c r="BK229" i="3"/>
  <c r="BK219" i="3"/>
  <c r="BK206" i="3"/>
  <c r="BK202" i="3"/>
  <c r="BK184" i="3"/>
  <c r="BK174" i="3"/>
  <c r="J162" i="3"/>
  <c r="BK140" i="3"/>
  <c r="J290" i="3"/>
  <c r="BK273" i="3"/>
  <c r="J265" i="3"/>
  <c r="BK253" i="3"/>
  <c r="J245" i="3"/>
  <c r="J237" i="3"/>
  <c r="BK223" i="3"/>
  <c r="J202" i="3"/>
  <c r="J192" i="3"/>
  <c r="BK182" i="3"/>
  <c r="BK162" i="3"/>
  <c r="J138" i="3"/>
  <c r="BK276" i="2"/>
  <c r="J263" i="2"/>
  <c r="BK253" i="2"/>
  <c r="BK235" i="2"/>
  <c r="BK227" i="2"/>
  <c r="J211" i="2"/>
  <c r="J192" i="2"/>
  <c r="J179" i="2"/>
  <c r="J147" i="2"/>
  <c r="BK283" i="2"/>
  <c r="J274" i="2"/>
  <c r="BK263" i="2"/>
  <c r="BK231" i="2"/>
  <c r="J200" i="2"/>
  <c r="J186" i="2"/>
  <c r="J172" i="2"/>
  <c r="BK157" i="2"/>
  <c r="BK147" i="2"/>
  <c r="BK268" i="2"/>
  <c r="BK248" i="2"/>
  <c r="BK237" i="2"/>
  <c r="BK223" i="2"/>
  <c r="J198" i="2"/>
  <c r="BK181" i="2"/>
  <c r="J153" i="2"/>
  <c r="J255" i="2"/>
  <c r="J248" i="2"/>
  <c r="J239" i="2"/>
  <c r="BK221" i="2"/>
  <c r="BK211" i="2"/>
  <c r="BK202" i="2"/>
  <c r="BK188" i="2"/>
  <c r="BK174" i="2"/>
  <c r="BK155" i="2"/>
  <c r="BK142" i="2"/>
  <c r="J283" i="3"/>
  <c r="J273" i="3"/>
  <c r="J241" i="3"/>
  <c r="BK210" i="3"/>
  <c r="BK196" i="3"/>
  <c r="J174" i="3"/>
  <c r="J164" i="3"/>
  <c r="BK154" i="3"/>
  <c r="J146" i="3"/>
  <c r="J285" i="3"/>
  <c r="J253" i="3"/>
  <c r="J229" i="3"/>
  <c r="J215" i="3"/>
  <c r="J172" i="3"/>
  <c r="J152" i="3"/>
  <c r="BK144" i="3"/>
  <c r="BK290" i="3"/>
  <c r="BK269" i="3"/>
  <c r="BK263" i="3"/>
  <c r="BK251" i="3"/>
  <c r="J235" i="3"/>
  <c r="J227" i="3"/>
  <c r="BK217" i="3"/>
  <c r="BK204" i="3"/>
  <c r="J188" i="3"/>
  <c r="J178" i="3"/>
  <c r="BK164" i="3"/>
  <c r="J142" i="3"/>
  <c r="J292" i="3"/>
  <c r="BK279" i="3"/>
  <c r="J269" i="3"/>
  <c r="J261" i="3"/>
  <c r="BK249" i="3"/>
  <c r="J243" i="3"/>
  <c r="BK225" i="3"/>
  <c r="J204" i="3"/>
  <c r="J194" i="3"/>
  <c r="BK188" i="3"/>
  <c r="BK172" i="3"/>
  <c r="J144" i="3"/>
  <c r="J134" i="3"/>
  <c r="R139" i="2" l="1"/>
  <c r="R144" i="2"/>
  <c r="R159" i="2"/>
  <c r="BK169" i="2"/>
  <c r="J169" i="2" s="1"/>
  <c r="J102" i="2" s="1"/>
  <c r="P178" i="2"/>
  <c r="R183" i="2"/>
  <c r="P210" i="2"/>
  <c r="P245" i="2"/>
  <c r="R250" i="2"/>
  <c r="T265" i="2"/>
  <c r="BK139" i="2"/>
  <c r="J139" i="2"/>
  <c r="J98" i="2" s="1"/>
  <c r="P144" i="2"/>
  <c r="BK159" i="2"/>
  <c r="J159" i="2" s="1"/>
  <c r="J100" i="2" s="1"/>
  <c r="T169" i="2"/>
  <c r="T178" i="2"/>
  <c r="P183" i="2"/>
  <c r="R210" i="2"/>
  <c r="R245" i="2"/>
  <c r="P250" i="2"/>
  <c r="P265" i="2"/>
  <c r="P127" i="3"/>
  <c r="BK212" i="3"/>
  <c r="J212" i="3" s="1"/>
  <c r="J98" i="3" s="1"/>
  <c r="P139" i="2"/>
  <c r="BK144" i="2"/>
  <c r="J144" i="2" s="1"/>
  <c r="J99" i="2" s="1"/>
  <c r="P159" i="2"/>
  <c r="P169" i="2"/>
  <c r="BK178" i="2"/>
  <c r="J178" i="2" s="1"/>
  <c r="J103" i="2" s="1"/>
  <c r="BK183" i="2"/>
  <c r="J183" i="2" s="1"/>
  <c r="J104" i="2" s="1"/>
  <c r="BK210" i="2"/>
  <c r="J210" i="2" s="1"/>
  <c r="J105" i="2" s="1"/>
  <c r="BK245" i="2"/>
  <c r="J245" i="2"/>
  <c r="J106" i="2" s="1"/>
  <c r="BK250" i="2"/>
  <c r="J250" i="2"/>
  <c r="J107" i="2" s="1"/>
  <c r="BK265" i="2"/>
  <c r="J265" i="2"/>
  <c r="J108" i="2" s="1"/>
  <c r="BK127" i="3"/>
  <c r="J127" i="3" s="1"/>
  <c r="J97" i="3" s="1"/>
  <c r="R127" i="3"/>
  <c r="R212" i="3"/>
  <c r="T139" i="2"/>
  <c r="T144" i="2"/>
  <c r="T159" i="2"/>
  <c r="R169" i="2"/>
  <c r="R178" i="2"/>
  <c r="T183" i="2"/>
  <c r="T210" i="2"/>
  <c r="T245" i="2"/>
  <c r="T250" i="2"/>
  <c r="R265" i="2"/>
  <c r="T127" i="3"/>
  <c r="P212" i="3"/>
  <c r="T212" i="3"/>
  <c r="BK289" i="3"/>
  <c r="J289" i="3" s="1"/>
  <c r="J99" i="3" s="1"/>
  <c r="P289" i="3"/>
  <c r="R289" i="3"/>
  <c r="T289" i="3"/>
  <c r="BK282" i="2"/>
  <c r="J282" i="2" s="1"/>
  <c r="J109" i="2" s="1"/>
  <c r="F91" i="3"/>
  <c r="J92" i="3"/>
  <c r="E116" i="3"/>
  <c r="J120" i="3"/>
  <c r="F123" i="3"/>
  <c r="BE132" i="3"/>
  <c r="BE144" i="3"/>
  <c r="BE146" i="3"/>
  <c r="BE150" i="3"/>
  <c r="BE154" i="3"/>
  <c r="BE164" i="3"/>
  <c r="BE174" i="3"/>
  <c r="BE208" i="3"/>
  <c r="BE215" i="3"/>
  <c r="BE217" i="3"/>
  <c r="BE219" i="3"/>
  <c r="BE227" i="3"/>
  <c r="BE237" i="3"/>
  <c r="BE239" i="3"/>
  <c r="BE273" i="3"/>
  <c r="BE275" i="3"/>
  <c r="BE283" i="3"/>
  <c r="BE287" i="3"/>
  <c r="BE290" i="3"/>
  <c r="BE292" i="3"/>
  <c r="J122" i="3"/>
  <c r="BE142" i="3"/>
  <c r="BE148" i="3"/>
  <c r="BE170" i="3"/>
  <c r="BE194" i="3"/>
  <c r="BE196" i="3"/>
  <c r="BE198" i="3"/>
  <c r="BE233" i="3"/>
  <c r="BE241" i="3"/>
  <c r="BE243" i="3"/>
  <c r="BE245" i="3"/>
  <c r="BE247" i="3"/>
  <c r="BE277" i="3"/>
  <c r="BE285" i="3"/>
  <c r="BE130" i="3"/>
  <c r="BE152" i="3"/>
  <c r="BE156" i="3"/>
  <c r="BE158" i="3"/>
  <c r="BE160" i="3"/>
  <c r="BE162" i="3"/>
  <c r="BE166" i="3"/>
  <c r="BE168" i="3"/>
  <c r="BE186" i="3"/>
  <c r="BE188" i="3"/>
  <c r="BE190" i="3"/>
  <c r="BE192" i="3"/>
  <c r="BE202" i="3"/>
  <c r="BE204" i="3"/>
  <c r="BE206" i="3"/>
  <c r="BE210" i="3"/>
  <c r="BE213" i="3"/>
  <c r="BE221" i="3"/>
  <c r="BE225" i="3"/>
  <c r="BE257" i="3"/>
  <c r="BE261" i="3"/>
  <c r="BE267" i="3"/>
  <c r="BE271" i="3"/>
  <c r="BE279" i="3"/>
  <c r="BE281" i="3"/>
  <c r="BE128" i="3"/>
  <c r="BE134" i="3"/>
  <c r="BE136" i="3"/>
  <c r="BE138" i="3"/>
  <c r="BE140" i="3"/>
  <c r="BE172" i="3"/>
  <c r="BE176" i="3"/>
  <c r="BE178" i="3"/>
  <c r="BE180" i="3"/>
  <c r="BE182" i="3"/>
  <c r="BE184" i="3"/>
  <c r="BE200" i="3"/>
  <c r="BE223" i="3"/>
  <c r="BE229" i="3"/>
  <c r="BE231" i="3"/>
  <c r="BE235" i="3"/>
  <c r="BE249" i="3"/>
  <c r="BE251" i="3"/>
  <c r="BE253" i="3"/>
  <c r="BE255" i="3"/>
  <c r="BE259" i="3"/>
  <c r="BE263" i="3"/>
  <c r="BE265" i="3"/>
  <c r="BE269" i="3"/>
  <c r="J89" i="2"/>
  <c r="J92" i="2"/>
  <c r="BE142" i="2"/>
  <c r="BE145" i="2"/>
  <c r="BE164" i="2"/>
  <c r="BE190" i="2"/>
  <c r="BE198" i="2"/>
  <c r="BE225" i="2"/>
  <c r="BE227" i="2"/>
  <c r="BE229" i="2"/>
  <c r="BE231" i="2"/>
  <c r="BE235" i="2"/>
  <c r="BE239" i="2"/>
  <c r="BE241" i="2"/>
  <c r="BE259" i="2"/>
  <c r="J91" i="2"/>
  <c r="J31" i="2"/>
  <c r="F134" i="2"/>
  <c r="BE147" i="2"/>
  <c r="BE149" i="2"/>
  <c r="BE155" i="2"/>
  <c r="BE157" i="2"/>
  <c r="BE172" i="2"/>
  <c r="BE176" i="2"/>
  <c r="BE186" i="2"/>
  <c r="BE188" i="2"/>
  <c r="BE194" i="2"/>
  <c r="BE211" i="2"/>
  <c r="BE223" i="2"/>
  <c r="BE243" i="2"/>
  <c r="BE251" i="2"/>
  <c r="BE253" i="2"/>
  <c r="BE257" i="2"/>
  <c r="BE263" i="2"/>
  <c r="BE270" i="2"/>
  <c r="E85" i="2"/>
  <c r="F91" i="2"/>
  <c r="BE166" i="2"/>
  <c r="BE181" i="2"/>
  <c r="BE184" i="2"/>
  <c r="BE192" i="2"/>
  <c r="BE202" i="2"/>
  <c r="BE213" i="2"/>
  <c r="BE215" i="2"/>
  <c r="BE217" i="2"/>
  <c r="BE219" i="2"/>
  <c r="BE221" i="2"/>
  <c r="BE233" i="2"/>
  <c r="BE237" i="2"/>
  <c r="BE266" i="2"/>
  <c r="BE274" i="2"/>
  <c r="BE276" i="2"/>
  <c r="BE140" i="2"/>
  <c r="BE151" i="2"/>
  <c r="BE153" i="2"/>
  <c r="BE160" i="2"/>
  <c r="BE162" i="2"/>
  <c r="BE170" i="2"/>
  <c r="BE174" i="2"/>
  <c r="BE179" i="2"/>
  <c r="BE196" i="2"/>
  <c r="BE200" i="2"/>
  <c r="BE204" i="2"/>
  <c r="BE206" i="2"/>
  <c r="BE208" i="2"/>
  <c r="BE246" i="2"/>
  <c r="BE248" i="2"/>
  <c r="BE255" i="2"/>
  <c r="BE261" i="2"/>
  <c r="BE268" i="2"/>
  <c r="BE272" i="2"/>
  <c r="BE278" i="2"/>
  <c r="BE280" i="2"/>
  <c r="BE283" i="2"/>
  <c r="F37" i="2"/>
  <c r="BB95" i="1" s="1"/>
  <c r="F39" i="2"/>
  <c r="BD95" i="1" s="1"/>
  <c r="F37" i="3"/>
  <c r="BB96" i="1" s="1"/>
  <c r="F36" i="2"/>
  <c r="BA95" i="1" s="1"/>
  <c r="F38" i="3"/>
  <c r="BC96" i="1" s="1"/>
  <c r="J36" i="2"/>
  <c r="AW95" i="1" s="1"/>
  <c r="J36" i="3"/>
  <c r="AW96" i="1" s="1"/>
  <c r="F39" i="3"/>
  <c r="BD96" i="1" s="1"/>
  <c r="F38" i="2"/>
  <c r="BC95" i="1" s="1"/>
  <c r="F36" i="3"/>
  <c r="BA96" i="1" s="1"/>
  <c r="P168" i="2" l="1"/>
  <c r="T126" i="3"/>
  <c r="R168" i="2"/>
  <c r="T138" i="2"/>
  <c r="P138" i="2"/>
  <c r="P137" i="2" s="1"/>
  <c r="AU95" i="1" s="1"/>
  <c r="R126" i="3"/>
  <c r="P126" i="3"/>
  <c r="AU96" i="1" s="1"/>
  <c r="T168" i="2"/>
  <c r="R138" i="2"/>
  <c r="R137" i="2"/>
  <c r="BK138" i="2"/>
  <c r="J138" i="2"/>
  <c r="J97" i="2" s="1"/>
  <c r="BK168" i="2"/>
  <c r="J168" i="2" s="1"/>
  <c r="J101" i="2" s="1"/>
  <c r="BK126" i="3"/>
  <c r="J126" i="3" s="1"/>
  <c r="J96" i="3" s="1"/>
  <c r="J30" i="3" s="1"/>
  <c r="J32" i="3" s="1"/>
  <c r="AG96" i="1" s="1"/>
  <c r="F35" i="2"/>
  <c r="AZ95" i="1" s="1"/>
  <c r="J35" i="2"/>
  <c r="AV95" i="1" s="1"/>
  <c r="AT95" i="1" s="1"/>
  <c r="BC94" i="1"/>
  <c r="W32" i="1" s="1"/>
  <c r="F35" i="3"/>
  <c r="AZ96" i="1" s="1"/>
  <c r="BB94" i="1"/>
  <c r="AX94" i="1" s="1"/>
  <c r="BD94" i="1"/>
  <c r="W33" i="1" s="1"/>
  <c r="BA94" i="1"/>
  <c r="W30" i="1" s="1"/>
  <c r="J35" i="3"/>
  <c r="AV96" i="1" s="1"/>
  <c r="AT96" i="1" s="1"/>
  <c r="AN96" i="1" l="1"/>
  <c r="T137" i="2"/>
  <c r="BK137" i="2"/>
  <c r="J137" i="2" s="1"/>
  <c r="J96" i="2" s="1"/>
  <c r="J30" i="2" s="1"/>
  <c r="J32" i="2" s="1"/>
  <c r="AG95" i="1" s="1"/>
  <c r="AG94" i="1" s="1"/>
  <c r="AK26" i="1" s="1"/>
  <c r="J41" i="3"/>
  <c r="J107" i="3"/>
  <c r="AW94" i="1"/>
  <c r="AK30" i="1" s="1"/>
  <c r="AU94" i="1"/>
  <c r="AZ94" i="1"/>
  <c r="AV94" i="1" s="1"/>
  <c r="AK29" i="1" s="1"/>
  <c r="W31" i="1"/>
  <c r="AY94" i="1"/>
  <c r="J41" i="2" l="1"/>
  <c r="AK35" i="1"/>
  <c r="AN95" i="1"/>
  <c r="W29" i="1"/>
  <c r="J118" i="2"/>
  <c r="AT94" i="1"/>
  <c r="AN94" i="1" s="1"/>
</calcChain>
</file>

<file path=xl/sharedStrings.xml><?xml version="1.0" encoding="utf-8"?>
<sst xmlns="http://schemas.openxmlformats.org/spreadsheetml/2006/main" count="3188" uniqueCount="655">
  <si>
    <t>Export Komplet</t>
  </si>
  <si>
    <t/>
  </si>
  <si>
    <t>2.0</t>
  </si>
  <si>
    <t>ZAMOK</t>
  </si>
  <si>
    <t>False</t>
  </si>
  <si>
    <t>{ef56b5af-41b4-479d-aece-a3fd80bff6ba}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</si>
  <si>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</si>
  <si>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</si>
  <si>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</si>
  <si>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</si>
  <si>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</si>
  <si>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</si>
  <si>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</si>
  <si>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</si>
  <si>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Střední škola polytechnická Brno, Jílová - stavba + elektro</t>
  </si>
  <si>
    <t>KSO:</t>
  </si>
  <si>
    <t>CC-CZ:</t>
  </si>
  <si>
    <t>Místo:</t>
  </si>
  <si>
    <t>Střední škola polytechnická Brno, Jílová, p.o.</t>
  </si>
  <si>
    <t>Datum:</t>
  </si>
  <si>
    <t>26. 2. 2025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</si>
  <si>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</si>
  <si>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</si>
  <si>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</si>
  <si>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</si>
  <si>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</si>
  <si>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</si>
  <si>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</si>
  <si>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</si>
  <si>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</si>
  <si>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</si>
  <si>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</si>
  <si>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</si>
  <si>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</si>
  <si>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</si>
  <si>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</si>
  <si>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</si>
  <si>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</si>
  <si>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</si>
  <si>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</si>
  <si>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</si>
  <si>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</si>
  <si>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</si>
  <si>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</si>
  <si>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</si>
  <si>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</si>
  <si>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</si>
  <si>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</si>
  <si>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</si>
  <si>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</si>
  <si>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</si>
  <si>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</si>
  <si>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</si>
  <si>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</si>
  <si>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</si>
  <si>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</si>
  <si>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</si>
  <si>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</si>
  <si>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</si>
  <si>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</si>
  <si>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</si>
  <si>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</si>
  <si>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</si>
  <si>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</si>
  <si>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</si>
  <si>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</si>
  <si>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</si>
  <si>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</si>
  <si>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</si>
  <si>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</si>
  <si>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</si>
  <si>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</si>
  <si>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</si>
  <si>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</si>
  <si>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</si>
  <si>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</si>
  <si>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SŠP, Jílova_polyfunkčná učebna_stavba</t>
  </si>
  <si>
    <t>STA</t>
  </si>
  <si>
    <t>1</t>
  </si>
  <si>
    <t>{826f68df-965e-4c6f-8775-2b0de26d451c}</t>
  </si>
  <si>
    <t>2</t>
  </si>
  <si>
    <t>01.2</t>
  </si>
  <si>
    <t xml:space="preserve">SŠP, Jílova_polyfunkční učebna_elektro </t>
  </si>
  <si>
    <t>{ace6dcb9-fd43-4d2d-ae77-2cd423e5cc38}</t>
  </si>
  <si>
    <t>KRYCÍ LIST SOUPISU PRACÍ</t>
  </si>
  <si>
    <t>Objekt:</t>
  </si>
  <si>
    <t>01.1 - SŠP, Jílova_polyfunkčná učebna_stavba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</si>
  <si>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</si>
  <si>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</si>
  <si>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</si>
  <si>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</si>
  <si>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</si>
  <si>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</si>
  <si>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</si>
  <si>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</si>
  <si>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</si>
  <si>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</si>
  <si>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</si>
  <si>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</si>
  <si>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</si>
  <si>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</si>
  <si>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</si>
  <si>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</si>
  <si>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</si>
  <si>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</si>
  <si>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</si>
  <si>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</si>
  <si>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2) Ostatní náklady</t>
  </si>
  <si>
    <t>Zařízení staveniště</t>
  </si>
  <si>
    <t>VRN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</si>
  <si>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</si>
  <si>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</si>
  <si>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</si>
  <si>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</si>
  <si>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</si>
  <si>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</si>
  <si>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</si>
  <si>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</si>
  <si>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</si>
  <si>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</si>
  <si>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</si>
  <si>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</si>
  <si>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</si>
  <si>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</si>
  <si>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</si>
  <si>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</si>
  <si>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</si>
  <si>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</si>
  <si>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</si>
  <si>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</si>
  <si>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</si>
  <si>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</si>
  <si>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</si>
  <si>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</si>
  <si>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60000.00R</t>
  </si>
  <si>
    <t>Hrubý úklid - průběžný a konečný</t>
  </si>
  <si>
    <t>kpl</t>
  </si>
  <si>
    <t>4</t>
  </si>
  <si>
    <t>PP</t>
  </si>
  <si>
    <t>Hrubý úklid</t>
  </si>
  <si>
    <t>631312141</t>
  </si>
  <si>
    <t>Doplnění rýh v dosavadních mazaninách betonem prostým</t>
  </si>
  <si>
    <t>m3</t>
  </si>
  <si>
    <t>-1678058483</t>
  </si>
  <si>
    <t>Doplnění dosavadních mazanin prostým betonem s dodáním hmot, bez potěru, plochy jednotlivě rýh v dosavadních mazaninách</t>
  </si>
  <si>
    <t>9</t>
  </si>
  <si>
    <t>Ostatní konstrukce a práce, bourání</t>
  </si>
  <si>
    <t>3</t>
  </si>
  <si>
    <t>90010.01R</t>
  </si>
  <si>
    <t>Vybourání stávajících kabelových žlabů a příprava pro doplnění betonem</t>
  </si>
  <si>
    <t>m</t>
  </si>
  <si>
    <t>1318503959</t>
  </si>
  <si>
    <t>90020.00R</t>
  </si>
  <si>
    <t>Demontáž stávajícího vybavení</t>
  </si>
  <si>
    <t>soubor</t>
  </si>
  <si>
    <t>10</t>
  </si>
  <si>
    <t>Demontáž veškerého stávajícího vybavení ve třídě - dřevěná tabule včetně pojezdového systému 1x, učitelský stůl 1x, učitelská židle 1x, katedra se dřezem a přívodem plynu 1x, skříň s dveřmi, prosklená 7x, magnetická tabule 1x, tabule na fixy 1x, soustava reproduktorů včetně lišt a kabelů 1x, datarojektor včetně lišt a kabelů 1x, žákovské stoly 15x, žákovská židle 30 x, laboratorní stoly s umyvadly a přívodem plynu 2x, skříň s dveřmi neprosklená 2x, skříňka 1x, aj...</t>
  </si>
  <si>
    <t>5</t>
  </si>
  <si>
    <t>90030.00R</t>
  </si>
  <si>
    <t>Zapravení po rozvodech elektra</t>
  </si>
  <si>
    <t>Zapravení podlah po rozvodech elektra</t>
  </si>
  <si>
    <t>90050.00R</t>
  </si>
  <si>
    <t>Demontáž plynu</t>
  </si>
  <si>
    <t>14</t>
  </si>
  <si>
    <t>7</t>
  </si>
  <si>
    <t>949101111</t>
  </si>
  <si>
    <t>Lešení pomocné pro objekty pozemních staveb s lešeňovou podlahou v do 1,9 m zatížení do 150 kg/m2</t>
  </si>
  <si>
    <t>m2</t>
  </si>
  <si>
    <t>16</t>
  </si>
  <si>
    <t>Lešení pomocné pracovní pro objekty pozemních staveb pro zatížení do 150 kg/m2, o výšce lešeňové podlahy do 1,9 m</t>
  </si>
  <si>
    <t>8</t>
  </si>
  <si>
    <t>968072455</t>
  </si>
  <si>
    <t>Vybourání kovových dveřních zárubní pl do 2 m2</t>
  </si>
  <si>
    <t>18</t>
  </si>
  <si>
    <t>Vybourání kovových rámů oken s křídly, dveřních zárubní, vrat, stěn, ostění nebo obkladů dveřních zárubní, plochy do 2 m2</t>
  </si>
  <si>
    <t>90010.00R</t>
  </si>
  <si>
    <t>Zapravení po bouracích pracích</t>
  </si>
  <si>
    <t>20</t>
  </si>
  <si>
    <t>997</t>
  </si>
  <si>
    <t>Přesun sutě</t>
  </si>
  <si>
    <t>997013213</t>
  </si>
  <si>
    <t>Vnitrostaveništní doprava suti a vybouraných hmot pro budovy v přes 9 do 12 m ručně</t>
  </si>
  <si>
    <t>t</t>
  </si>
  <si>
    <t>22</t>
  </si>
  <si>
    <t>Vnitrostaveništní doprava suti a vybouraných hmot vodorovně do 50 m s naložením ručně pro budovy a haly výšky přes 9 do 12 m</t>
  </si>
  <si>
    <t>11</t>
  </si>
  <si>
    <t>997013501</t>
  </si>
  <si>
    <t>Odvoz suti a vybouraných hmot na skládku nebo meziskládku do 1 km se složením</t>
  </si>
  <si>
    <t>24</t>
  </si>
  <si>
    <t>Odvoz suti a vybouraných hmot na skládku nebo meziskládku se složením, na vzdálenost do 1 km</t>
  </si>
  <si>
    <t>997241622</t>
  </si>
  <si>
    <t>Naložení a složení suti</t>
  </si>
  <si>
    <t>26</t>
  </si>
  <si>
    <t>Doprava vybouraných hmot, konstrukcí a suti naložení a složení suti</t>
  </si>
  <si>
    <t>13</t>
  </si>
  <si>
    <t>M</t>
  </si>
  <si>
    <t>94620.00R</t>
  </si>
  <si>
    <t>uložení odpadu směsné stavební a demoliční, včetně kontejneru</t>
  </si>
  <si>
    <t>kus</t>
  </si>
  <si>
    <t>28</t>
  </si>
  <si>
    <t>Uložení odpadu odpady - skládkovné kódy dle vyhlášky MŽPb 381/2001 Sb. příloha č. 1 kód 170904 směsné stavební a demoliční</t>
  </si>
  <si>
    <t>PSV</t>
  </si>
  <si>
    <t>Práce a dodávky PSV</t>
  </si>
  <si>
    <t>725</t>
  </si>
  <si>
    <t>Zdravotechnika - zařizovací předměty</t>
  </si>
  <si>
    <t>72501.00R</t>
  </si>
  <si>
    <t>Vodoinstalační práce</t>
  </si>
  <si>
    <t>30</t>
  </si>
  <si>
    <t>Vodoinstalační práce spojené s přívodem vody do katedry, úpravou trubek pro dvojumyvadlo</t>
  </si>
  <si>
    <t>15</t>
  </si>
  <si>
    <t>725210821</t>
  </si>
  <si>
    <t>Demontáž umyvadel bez výtokových armatur</t>
  </si>
  <si>
    <t>34</t>
  </si>
  <si>
    <t>Demontáž umyvadel bez výtokových armatur umyvadel včetně veškerého příslušenství</t>
  </si>
  <si>
    <t>725820801</t>
  </si>
  <si>
    <t>Demontáž baterie nástěnné do G 3 / 4</t>
  </si>
  <si>
    <t>36</t>
  </si>
  <si>
    <t>Demontáž baterií nástěnných do G 3/4</t>
  </si>
  <si>
    <t>17</t>
  </si>
  <si>
    <t>RDDM0.00R</t>
  </si>
  <si>
    <t>Demontáž a následná montáž stávajícho radiátoru</t>
  </si>
  <si>
    <t>ks</t>
  </si>
  <si>
    <t>38</t>
  </si>
  <si>
    <t>Demontáž, posunutí  a následná montáž stávajícho radiátoru</t>
  </si>
  <si>
    <t>762</t>
  </si>
  <si>
    <t>Konstrukce tesařské</t>
  </si>
  <si>
    <t>DV762.00R</t>
  </si>
  <si>
    <t>Dveře vnitřní</t>
  </si>
  <si>
    <t>40</t>
  </si>
  <si>
    <t>19</t>
  </si>
  <si>
    <t>762621120</t>
  </si>
  <si>
    <t>Osazení dveří tesařských jednokřídlových</t>
  </si>
  <si>
    <t>42</t>
  </si>
  <si>
    <t>763</t>
  </si>
  <si>
    <t>Konstrukce suché výstavby</t>
  </si>
  <si>
    <t>76307.00R</t>
  </si>
  <si>
    <t>Odsazení podhledu od rekuperace</t>
  </si>
  <si>
    <t>44</t>
  </si>
  <si>
    <t xml:space="preserve">Odsazení podhledu od rekuperace z přední i zadní strany místnosti </t>
  </si>
  <si>
    <t>763135101</t>
  </si>
  <si>
    <t>Montáž SDK kazetového podhledu z kazet 600x600 mm na zavěšenou viditelnou nosnou konstrukci</t>
  </si>
  <si>
    <t>46</t>
  </si>
  <si>
    <t>Montáž sádrokartonového podhledu kazetového demontovatelného, velikosti kazet 600x600 mm včetně zavěšené nosné konstrukce viditelné</t>
  </si>
  <si>
    <t>59030.10R</t>
  </si>
  <si>
    <t>Podhled kazetový, akustický, 600 x 600 mm</t>
  </si>
  <si>
    <t>32</t>
  </si>
  <si>
    <t>48</t>
  </si>
  <si>
    <t>Podhled kazetový na jednourovňové viditelné konstrukci z profilů. Plné minerální kazety s hladkým povrchem 600 x 600 mm bílé barvy a tloušťky min. 12mm, reakce na oheň A2-s1-d0, světelná odrazivost min. 85%, vysokoá odolnost proti vlhkosti min. 90%, min. zvuková pohltivost podle EN ISO 11654 αw&gt;=0,85</t>
  </si>
  <si>
    <t>23</t>
  </si>
  <si>
    <t>76301.00R</t>
  </si>
  <si>
    <t>Hlavní profil - 3700mm</t>
  </si>
  <si>
    <t>50</t>
  </si>
  <si>
    <t>76302.00R</t>
  </si>
  <si>
    <t>Příčný profil - 1200mm</t>
  </si>
  <si>
    <t>52</t>
  </si>
  <si>
    <t>25</t>
  </si>
  <si>
    <t>76303.00R</t>
  </si>
  <si>
    <t>Příčný profil -  600 mm</t>
  </si>
  <si>
    <t>54</t>
  </si>
  <si>
    <t>76304.00R</t>
  </si>
  <si>
    <t>Obvodový profil - 3050mm</t>
  </si>
  <si>
    <t>56</t>
  </si>
  <si>
    <t>Obvodový profil - 3000mm</t>
  </si>
  <si>
    <t>27</t>
  </si>
  <si>
    <t>76305.00R</t>
  </si>
  <si>
    <t>Závěs pérový pro hlavní T profil</t>
  </si>
  <si>
    <t>58</t>
  </si>
  <si>
    <t>76306.00R</t>
  </si>
  <si>
    <t>Drát s okem - 125 mm</t>
  </si>
  <si>
    <t>60</t>
  </si>
  <si>
    <t>29</t>
  </si>
  <si>
    <t>518275.00R</t>
  </si>
  <si>
    <t>Přítlačná spona na T profil pro kazety tl. 12-22 mm</t>
  </si>
  <si>
    <t>-932241258</t>
  </si>
  <si>
    <t>59030050</t>
  </si>
  <si>
    <t>hřeb stropní pro připevnění závěsů 6x35mm</t>
  </si>
  <si>
    <t>100 kus</t>
  </si>
  <si>
    <t>62</t>
  </si>
  <si>
    <t>31</t>
  </si>
  <si>
    <t>59030651</t>
  </si>
  <si>
    <t>hmoždinka natloukací 6x35</t>
  </si>
  <si>
    <t>64</t>
  </si>
  <si>
    <t>631509.00R</t>
  </si>
  <si>
    <t>role akustická a tepelně izolační ze skelných vláken tl 50mm</t>
  </si>
  <si>
    <t>595487886</t>
  </si>
  <si>
    <t>role akustická a tepelně izolační ze skelných vláken tl 50mm, min λ=0,035</t>
  </si>
  <si>
    <t>776</t>
  </si>
  <si>
    <t>Podlahy povlakové</t>
  </si>
  <si>
    <t>33</t>
  </si>
  <si>
    <t>776111116</t>
  </si>
  <si>
    <t>Odstranění zbytků lepidla z podkladu povlakových podlah broušením</t>
  </si>
  <si>
    <t>66</t>
  </si>
  <si>
    <t>Příprava podkladu povlakových podlah a stěn broušení podlah stávajícího podkladu pro odstranění lepidla (po starých krytinách)</t>
  </si>
  <si>
    <t>776111311</t>
  </si>
  <si>
    <t>Vysátí podkladu povlakových podlah</t>
  </si>
  <si>
    <t>68</t>
  </si>
  <si>
    <t>Příprava podkladu povlakových podlah a stěn vysátí podlah</t>
  </si>
  <si>
    <t>35</t>
  </si>
  <si>
    <t>776121321</t>
  </si>
  <si>
    <t>Neředěná penetrace savého podkladu povlakových podlah</t>
  </si>
  <si>
    <t>70</t>
  </si>
  <si>
    <t>Příprava podkladu povlakových podlah a stěn penetrace neředěná podlah</t>
  </si>
  <si>
    <t>776141124</t>
  </si>
  <si>
    <t>Stěrka podlahová nivelační pro vyrovnání podkladu povlakových podlah pevnosti 30 MPa tl přes 8 do 10 mm</t>
  </si>
  <si>
    <t>72</t>
  </si>
  <si>
    <t>Příprava podkladu povlakových podlah a stěn vyrovnání samonivelační stěrkou podlah min.pevnosti 30 MPa, tloušťky přes 8 do 10 mm</t>
  </si>
  <si>
    <t>37</t>
  </si>
  <si>
    <t>776201811</t>
  </si>
  <si>
    <t>Demontáž lepených povlakových podlah bez podložky ručně</t>
  </si>
  <si>
    <t>74</t>
  </si>
  <si>
    <t>Demontáž povlakových podlahovin lepených ručně bez podložky</t>
  </si>
  <si>
    <t>776111112</t>
  </si>
  <si>
    <t>Broušení betonového podkladu povlakových podlah</t>
  </si>
  <si>
    <t>76</t>
  </si>
  <si>
    <t>Příprava podkladu povlakových podlah a stěn broušení podlah nového podkladu betonového</t>
  </si>
  <si>
    <t>39</t>
  </si>
  <si>
    <t>28411003</t>
  </si>
  <si>
    <t>lišta soklová PVC 30x30mm</t>
  </si>
  <si>
    <t>78</t>
  </si>
  <si>
    <t>776221121.R</t>
  </si>
  <si>
    <t>Lepení elektrostaticky vodivých pásů z PVC</t>
  </si>
  <si>
    <t>80</t>
  </si>
  <si>
    <t>Montáž podlahovin z PVC lepením lepidlem pro elektrostaticky vodivé podlahoviny z pásů, včetně lepidla</t>
  </si>
  <si>
    <t>41</t>
  </si>
  <si>
    <t>28411142.R</t>
  </si>
  <si>
    <t>podlahovina vinylová protiskluzná, elektrostaticky vodivá</t>
  </si>
  <si>
    <t>82</t>
  </si>
  <si>
    <t>776223112</t>
  </si>
  <si>
    <t>Spoj povlakových podlahovin z PVC svařováním za studena</t>
  </si>
  <si>
    <t>84</t>
  </si>
  <si>
    <t>Montáž podlahovin z PVC spoj podlah svařováním za studena</t>
  </si>
  <si>
    <t>43</t>
  </si>
  <si>
    <t>776431111</t>
  </si>
  <si>
    <t>Montáž schodišťových hran lepených</t>
  </si>
  <si>
    <t>86</t>
  </si>
  <si>
    <t>Montáž schodišťových hran kovových nebo plastových lepených</t>
  </si>
  <si>
    <t>28342168</t>
  </si>
  <si>
    <t>hrana schodová z PVC 45x42x3mm</t>
  </si>
  <si>
    <t>88</t>
  </si>
  <si>
    <t>45</t>
  </si>
  <si>
    <t>777611133</t>
  </si>
  <si>
    <t>Lepené vodivé měděné pásky antistatické podlahy</t>
  </si>
  <si>
    <t>90</t>
  </si>
  <si>
    <t>Krycí nátěr podlahy antistatický lepené vodivé měděné pásky</t>
  </si>
  <si>
    <t>777611134</t>
  </si>
  <si>
    <t>Zemnicí bod antistatické podlahy</t>
  </si>
  <si>
    <t>92</t>
  </si>
  <si>
    <t>Krycí nátěr podlahy antistatický zemnící bod</t>
  </si>
  <si>
    <t>47</t>
  </si>
  <si>
    <t>776410811</t>
  </si>
  <si>
    <t>Odstranění soklíků a lišt pryžových nebo plastových</t>
  </si>
  <si>
    <t>94</t>
  </si>
  <si>
    <t>Demontáž soklíků nebo lišt pryžových nebo plastových</t>
  </si>
  <si>
    <t>776421111</t>
  </si>
  <si>
    <t>Montáž obvodových lišt lepením</t>
  </si>
  <si>
    <t>96</t>
  </si>
  <si>
    <t>Montáž lišt obvodových lepených</t>
  </si>
  <si>
    <t>49</t>
  </si>
  <si>
    <t>776991121</t>
  </si>
  <si>
    <t>Základní čištění nově položených podlahovin vysátím a setřením vlhkým mopem</t>
  </si>
  <si>
    <t>98</t>
  </si>
  <si>
    <t>Ostatní práce údržba nových podlahovin po pokládce čištění základní</t>
  </si>
  <si>
    <t>781</t>
  </si>
  <si>
    <t>Dokončovací práce - obklady</t>
  </si>
  <si>
    <t>78100.00R</t>
  </si>
  <si>
    <t>Zapravení stěn po demontáži obkladů</t>
  </si>
  <si>
    <t>100</t>
  </si>
  <si>
    <t>51</t>
  </si>
  <si>
    <t>781471810</t>
  </si>
  <si>
    <t>Demontáž obkladů z obkladaček keramických kladených do malty</t>
  </si>
  <si>
    <t>102</t>
  </si>
  <si>
    <t>Demontáž obkladů z dlaždic keramických kladených do malty</t>
  </si>
  <si>
    <t>783</t>
  </si>
  <si>
    <t>Dokončovací práce - nátěry</t>
  </si>
  <si>
    <t>783601325</t>
  </si>
  <si>
    <t>Odmaštění článkových otopných těles vodou ředitelným odmašťovačem před provedením nátěru</t>
  </si>
  <si>
    <t>104</t>
  </si>
  <si>
    <t>Příprava podkladu otopných těles před provedením nátěrů článkových odmaštěním vodou ředitelným</t>
  </si>
  <si>
    <t>53</t>
  </si>
  <si>
    <t>783601421</t>
  </si>
  <si>
    <t>Ometení článkových otopných těles před provedením nátěru</t>
  </si>
  <si>
    <t>106</t>
  </si>
  <si>
    <t>Příprava podkladu otopných těles před provedením nátěrů článkových očištění ometením</t>
  </si>
  <si>
    <t>783601713</t>
  </si>
  <si>
    <t>Odmaštění vodou ředitelným odmašťovačem potrubí DN do 50 mm</t>
  </si>
  <si>
    <t>108</t>
  </si>
  <si>
    <t>Příprava podkladu armatur a kovových potrubí před provedením nátěru potrubí do DN 50 mm odmaštěním, odmašťovačem vodou ředitelným</t>
  </si>
  <si>
    <t>55</t>
  </si>
  <si>
    <t>783617117</t>
  </si>
  <si>
    <t>Krycí dvojnásobný syntetický nátěr článkových otopných těles</t>
  </si>
  <si>
    <t>110</t>
  </si>
  <si>
    <t>Krycí nátěr (email) otopných těles článkových dvojnásobný syntetický</t>
  </si>
  <si>
    <t>783664111</t>
  </si>
  <si>
    <t>Základní jednonásobný olejový nátěr článkových otopných těles</t>
  </si>
  <si>
    <t>112</t>
  </si>
  <si>
    <t>Základní nátěr otopných těles jednonásobný článkových olejový</t>
  </si>
  <si>
    <t>57</t>
  </si>
  <si>
    <t>783664551</t>
  </si>
  <si>
    <t>Základní jednonásobný olejový nátěr potrubí DN do 50 mm</t>
  </si>
  <si>
    <t>114</t>
  </si>
  <si>
    <t>Základní nátěr armatur a kovových potrubí jednonásobný potrubí do DN 50 mm olejový</t>
  </si>
  <si>
    <t>783667611</t>
  </si>
  <si>
    <t>Krycí dvojnásobný olejový nátěr potrubí DN do 50 mm</t>
  </si>
  <si>
    <t>116</t>
  </si>
  <si>
    <t>Krycí nátěr (email) armatur a kovových potrubí potrubí do DN 50 mm dvojnásobný olejový</t>
  </si>
  <si>
    <t>784</t>
  </si>
  <si>
    <t>Dokončovací práce - malby a tapety</t>
  </si>
  <si>
    <t>59</t>
  </si>
  <si>
    <t>78400.00R</t>
  </si>
  <si>
    <t>Celoplošná stěrka</t>
  </si>
  <si>
    <t>118</t>
  </si>
  <si>
    <t>78401.00R</t>
  </si>
  <si>
    <t>Lokální oprava stěn</t>
  </si>
  <si>
    <t>120</t>
  </si>
  <si>
    <t>61</t>
  </si>
  <si>
    <t>784111001</t>
  </si>
  <si>
    <t>Oprášení (ometení ) podkladu v místnostech v do 3,80 m</t>
  </si>
  <si>
    <t>122</t>
  </si>
  <si>
    <t>Oprášení (ometení) podkladu v místnostech výšky do 3,80 m</t>
  </si>
  <si>
    <t>784111031</t>
  </si>
  <si>
    <t>Omytí podkladu v místnostech v do 3,80 m</t>
  </si>
  <si>
    <t>124</t>
  </si>
  <si>
    <t>Omytí podkladu omytí v místnostech výšky do 3,80 m</t>
  </si>
  <si>
    <t>63</t>
  </si>
  <si>
    <t>784121001</t>
  </si>
  <si>
    <t>Oškrabání malby v místnostech v do 3,80 m</t>
  </si>
  <si>
    <t>126</t>
  </si>
  <si>
    <t>Oškrabání malby v místnostech výšky do 3,80 m</t>
  </si>
  <si>
    <t>784181121</t>
  </si>
  <si>
    <t>Hloubková jednonásobná bezbarvá penetrace podkladu v místnostech v do 3,80 m</t>
  </si>
  <si>
    <t>128</t>
  </si>
  <si>
    <t>Penetrace podkladu jednonásobná hloubková akrylátová bezbarvá v místnostech výšky do 3,80 m</t>
  </si>
  <si>
    <t>65</t>
  </si>
  <si>
    <t>130</t>
  </si>
  <si>
    <t>78422.00R</t>
  </si>
  <si>
    <t>Dvojnásobné bílé malby  ze směsí za sucha dobře otěruvzdorných v místnostech do 3,80 m</t>
  </si>
  <si>
    <t>132</t>
  </si>
  <si>
    <t>Malby z malířských směsí otěruvzdorných za sucha dvojnásobné, bílé za sucha otěruvzdorné dobře v místnostech výšky do 3,80 m</t>
  </si>
  <si>
    <t>OST</t>
  </si>
  <si>
    <t>Ostatní</t>
  </si>
  <si>
    <t>67</t>
  </si>
  <si>
    <t>OST00.00R</t>
  </si>
  <si>
    <t>Oprava stupínku po vedení kabeláže, opravení poničených částí a příprava pro nalepení nové podlahové krytiny. Cena včetně materiálu a montáže</t>
  </si>
  <si>
    <t>262144</t>
  </si>
  <si>
    <t>134</t>
  </si>
  <si>
    <t xml:space="preserve">01.2 - SŠP, Jílova_polyfunkční učebna_elektro </t>
  </si>
  <si>
    <t>D1 - Materiál</t>
  </si>
  <si>
    <t xml:space="preserve">D2 - Práce </t>
  </si>
  <si>
    <t>Ostatní související - Ostatní související</t>
  </si>
  <si>
    <t>D1</t>
  </si>
  <si>
    <t>Materiál</t>
  </si>
  <si>
    <t>M00001.R</t>
  </si>
  <si>
    <t>Zásuvky Rj 45</t>
  </si>
  <si>
    <t>Zásuvky Rj 45 včetně rámečku</t>
  </si>
  <si>
    <t>M00002.R</t>
  </si>
  <si>
    <t>PFL7-10/1N/B/003-A chránič s jističem</t>
  </si>
  <si>
    <t>M00003.R</t>
  </si>
  <si>
    <t>PFL7-16/1N/C/003-A chránič s jističem</t>
  </si>
  <si>
    <t>M00004.R</t>
  </si>
  <si>
    <t>M00005.R</t>
  </si>
  <si>
    <t>Rámeček čtyřnásobný, pro vodorovnou</t>
  </si>
  <si>
    <t>M00006.R</t>
  </si>
  <si>
    <t>FBY-SL-CZ 32 trubka ohebná (LPE-2) bíla</t>
  </si>
  <si>
    <t>M00007.R</t>
  </si>
  <si>
    <t>PF7-40/4/003-A proud.chránič</t>
  </si>
  <si>
    <t>M00008.R</t>
  </si>
  <si>
    <t>PL7-B16/1 jistič</t>
  </si>
  <si>
    <t>M00009.R</t>
  </si>
  <si>
    <t>PL7-B10/1 jistič 1-p, B, 6A, 10kA</t>
  </si>
  <si>
    <t>M00010.R</t>
  </si>
  <si>
    <t>3+N+PE,stř.,50Hz,400V/TN-CS</t>
  </si>
  <si>
    <t>M00011.R</t>
  </si>
  <si>
    <t>BF-U-3/72-C rozvaděč pod omítku bílý</t>
  </si>
  <si>
    <t>M00012.R</t>
  </si>
  <si>
    <t>IS-40/3 Hlavní vypínač</t>
  </si>
  <si>
    <t>M00013.R</t>
  </si>
  <si>
    <t>FBY-SL-CZ  24trubka ohebná (LPE-2) bílá</t>
  </si>
  <si>
    <t>M00014.R</t>
  </si>
  <si>
    <t>Z-SCH230/1/25-20 Instalační stykač 25A, 2zap</t>
  </si>
  <si>
    <t>M00015.R</t>
  </si>
  <si>
    <t>CYKY-J 3x 1,5 kruhy</t>
  </si>
  <si>
    <t>M00016.R</t>
  </si>
  <si>
    <t>CYKY-J 3x 2,5 kruhy</t>
  </si>
  <si>
    <t>M00017.R</t>
  </si>
  <si>
    <t>SXKD-5E-UTP-PVC Kabel Solarix CAT5e UTP PVC</t>
  </si>
  <si>
    <t>M00018.R</t>
  </si>
  <si>
    <t>Vypínač č5</t>
  </si>
  <si>
    <t>Vypínač č5 včetně rámečku</t>
  </si>
  <si>
    <t>M00019.R</t>
  </si>
  <si>
    <t>krabice ko</t>
  </si>
  <si>
    <t>M00020.R</t>
  </si>
  <si>
    <t>KPL 64-50/5LD NA KRABICE PŘÍSTROJ. SÁDR.</t>
  </si>
  <si>
    <t>M00021.R</t>
  </si>
  <si>
    <t>Sádra 30kg</t>
  </si>
  <si>
    <t>M00022.R</t>
  </si>
  <si>
    <t>CY 6 zelenožluty</t>
  </si>
  <si>
    <t>M00023.R</t>
  </si>
  <si>
    <t>Drobný el. Materiál</t>
  </si>
  <si>
    <t>M00024.R</t>
  </si>
  <si>
    <t>Nouzové svítidlo SL20, MNM, IP65, 100lm, 3H</t>
  </si>
  <si>
    <t>Nouzové svítidlo SL20, MNM, IP65, 100lm, 3H, Ni-Cd min. (3,6V 0,8Ah), rozměry min. 270 x 119 x 49 mm, technologie LED, včetně potřebných signalizačních tabulek</t>
  </si>
  <si>
    <t>M00025.R</t>
  </si>
  <si>
    <t>led pásek 2m komplet</t>
  </si>
  <si>
    <t>M00026.R</t>
  </si>
  <si>
    <t>Instalační relé Z-TN230/4S 265579</t>
  </si>
  <si>
    <t>M00027.R</t>
  </si>
  <si>
    <t>M22-PV/KC02/IY Ovl. hlavice nouz. Zastav</t>
  </si>
  <si>
    <t>M00028.R</t>
  </si>
  <si>
    <t>Podlahová krabice pod katedru</t>
  </si>
  <si>
    <t>Podlahová krabice pod katedru pro zakončení kabelových tras. Určená pro výšku betonové vrstvy od 57 mm do 75 mm. Krabice je uzpůsobena pro instalaci elektroinstalačních trubek.</t>
  </si>
  <si>
    <t>M00029.R</t>
  </si>
  <si>
    <t>Zásuvka jednonásobná, s clonkami, s ochranou před přepětím</t>
  </si>
  <si>
    <t>M00030.R</t>
  </si>
  <si>
    <t>Protahovací kabel</t>
  </si>
  <si>
    <t>M00031.R</t>
  </si>
  <si>
    <t>Krabice 125</t>
  </si>
  <si>
    <t>M00032.R</t>
  </si>
  <si>
    <t>Sada pro uzemnění podlahy a zkušební bod</t>
  </si>
  <si>
    <t>M00033.R</t>
  </si>
  <si>
    <t>Zásuvka dvojnásobna</t>
  </si>
  <si>
    <t>Zásuvka dvojnásobná včetně rámečku</t>
  </si>
  <si>
    <t>M00034.R</t>
  </si>
  <si>
    <t>KPL 64-50/3LD NA KRABICE PŘÍSTROJ. SÁDR</t>
  </si>
  <si>
    <t>KPL 64-50/3LD NA KRABICE PŘÍSTROJE SÁDROKARTON</t>
  </si>
  <si>
    <t>M00035.R</t>
  </si>
  <si>
    <t>KPL 64-50/4LD NA KRABICE PŘÍSTROJ. SÁDR</t>
  </si>
  <si>
    <t>KPL 64-50/4LD NA KRABICE PŘÍSTROJE SÁDROKARTON</t>
  </si>
  <si>
    <t>M00036.R</t>
  </si>
  <si>
    <t>Rámeček trojnásobný</t>
  </si>
  <si>
    <t>M00037.R</t>
  </si>
  <si>
    <t>KF 09050 BA TRUBKA DVOUPL. KOPOFLEX</t>
  </si>
  <si>
    <t>M00038.R</t>
  </si>
  <si>
    <t>Zemnicí svorka ZS 16 VK s měděnou uzemňovací páskou</t>
  </si>
  <si>
    <t>M00040.R</t>
  </si>
  <si>
    <t>Rámeček dvojnásobný</t>
  </si>
  <si>
    <t>M00041.R</t>
  </si>
  <si>
    <t>KO 125 E/EQ02 KA KRABICE ODB. S EQ SVORK.</t>
  </si>
  <si>
    <t>M00012.R.1</t>
  </si>
  <si>
    <t>Vypínač č1</t>
  </si>
  <si>
    <t>Vypínač č1 včetně rámečku</t>
  </si>
  <si>
    <t>M00043.R</t>
  </si>
  <si>
    <t>580-600x580-600 mm panel svítidla s plnospektrálním LED světelným zdrojem</t>
  </si>
  <si>
    <t>580-600x580-600 mm panel svítidla s plnospektrálním LED světelným zdrojem, cirkadiánní účinnost pro zvýšení kognitivního výkonu, vyzařující světlo blízké slunečnímu svitu. V pásmu 450 – 650 nm má vyrovnané zastoupení všech vlnových délek s maximální odchylkou ± 15 % (tzv. plnospektrální zdroj umělého světla).Pro podporu kognice není ve spektrálním složení propad ve vlnových délkách v oblasti 460 – 540 nm, který je typický u běžných LED.V pásmu 415 – 455 nm, tzv. škodlivého modrého světla (tzv. Harmful blue light), vyzařuje svítidlo maximálně 10 %. Barevný tón (CCT - náhradní teplota chromatičnosti) - 4500 – 5000 K. Maximální příkon jednoho svítidla 50W, Záruka 3 roky</t>
  </si>
  <si>
    <t>D2</t>
  </si>
  <si>
    <t xml:space="preserve">Práce </t>
  </si>
  <si>
    <t>P00001.R</t>
  </si>
  <si>
    <t>Osazení trojité krabice do stolu</t>
  </si>
  <si>
    <t>P00002.R</t>
  </si>
  <si>
    <t>Tahání kabelu "CYKY do 3x 2,5mm" ve zdech vč.sádrování</t>
  </si>
  <si>
    <t>P00003.R</t>
  </si>
  <si>
    <t>Tahání zemnícího drátu ve zdech včetně sádrován</t>
  </si>
  <si>
    <t>P00004.R</t>
  </si>
  <si>
    <t>Osazení rozvaděče do zdi vč.sádrování (do vel.400x500mm)</t>
  </si>
  <si>
    <t>P00005.R</t>
  </si>
  <si>
    <t>Zapojení jednofázového jističe v rozvaděči vč.okolních propojů</t>
  </si>
  <si>
    <t>P00006.R</t>
  </si>
  <si>
    <t>Zapojení třífázového jističe v rozvaděči vč.okolních propojů</t>
  </si>
  <si>
    <t>P00007.R</t>
  </si>
  <si>
    <t>Zapojení jednofázového proudového chrániče v rozvaděči vč.okolních propojů</t>
  </si>
  <si>
    <t>P00008.R</t>
  </si>
  <si>
    <t>Zapojení třífázového proudového chrániče v rozvaděči vč.okolních propojů</t>
  </si>
  <si>
    <t>P00009.R</t>
  </si>
  <si>
    <t>Zapojení hlavního vypínače v rozvaděči včetně okolních propojů</t>
  </si>
  <si>
    <t>P00010.R</t>
  </si>
  <si>
    <t>Zapojení stykače v rozvaděči včetně okolních propojů</t>
  </si>
  <si>
    <t>P00011.R</t>
  </si>
  <si>
    <t>Osazení a zapojení zásuvky, dvojzásuvky</t>
  </si>
  <si>
    <t>P00012.R</t>
  </si>
  <si>
    <t>Osazení a zapojení spínače (1pól) 10A/250V</t>
  </si>
  <si>
    <t>P00013.R</t>
  </si>
  <si>
    <t>Osazení a zapojení zásuvky RJ45</t>
  </si>
  <si>
    <t>P00014.R</t>
  </si>
  <si>
    <t>Uložení ohebné trubky ve zdi do pr.36mm vč. sádrování</t>
  </si>
  <si>
    <t>P00015.R</t>
  </si>
  <si>
    <t>Přesun materiálu (pokud není připraven v patře realizace)</t>
  </si>
  <si>
    <t>hod</t>
  </si>
  <si>
    <t>P00016.R</t>
  </si>
  <si>
    <t>Přikotvení, sestavení a zapojení ledkového svítidla</t>
  </si>
  <si>
    <t>P00018.R</t>
  </si>
  <si>
    <t>Demontáž staré elektroinstalace</t>
  </si>
  <si>
    <t>P00019.R</t>
  </si>
  <si>
    <t>Elektrikářské práce v hodinové sazbě</t>
  </si>
  <si>
    <t>P00020.R</t>
  </si>
  <si>
    <t>Zapojen a ukotvení tlačítka stop</t>
  </si>
  <si>
    <t>P00021.R</t>
  </si>
  <si>
    <t>Zapojení hlavního přívodu</t>
  </si>
  <si>
    <t>P00022.R</t>
  </si>
  <si>
    <t>Montáž nouzového svítidla</t>
  </si>
  <si>
    <t>P00023.R</t>
  </si>
  <si>
    <t>Sekání drážky v cihlové stěně (do šíře 30mm, do hl.30mm)</t>
  </si>
  <si>
    <t>P00024.R</t>
  </si>
  <si>
    <t>Sekání drážky v cihlové stěně (do šíře 50mm, do hl.40mm)</t>
  </si>
  <si>
    <t>P00025.R</t>
  </si>
  <si>
    <t>Sekání drážky v betonu (do šíře 30mm, do hl.30mm)</t>
  </si>
  <si>
    <t>P00026.R</t>
  </si>
  <si>
    <t>Výřez drážek + sekání šlicu v betonu (do šíře 100mm, do hl.40mm)</t>
  </si>
  <si>
    <t>136</t>
  </si>
  <si>
    <t>69</t>
  </si>
  <si>
    <t>P00027.R</t>
  </si>
  <si>
    <t>Rozměření a vykroužení kapsy pro krabici v cihle (pr.72mm)</t>
  </si>
  <si>
    <t>138</t>
  </si>
  <si>
    <t>P00028.R</t>
  </si>
  <si>
    <t>Montáž podlahových krabic montovaných do mazaniny</t>
  </si>
  <si>
    <t>140</t>
  </si>
  <si>
    <t>71</t>
  </si>
  <si>
    <t>P00029.R</t>
  </si>
  <si>
    <t>Protažení trubky protahovacim kabelem</t>
  </si>
  <si>
    <t>142</t>
  </si>
  <si>
    <t>P00030.R</t>
  </si>
  <si>
    <t>Osazení a zapojení led pásku komplet</t>
  </si>
  <si>
    <t>144</t>
  </si>
  <si>
    <t>73</t>
  </si>
  <si>
    <t>P00031.R</t>
  </si>
  <si>
    <t>Protaženi trubky komunikačními kabely</t>
  </si>
  <si>
    <t>146</t>
  </si>
  <si>
    <t>P00032.R</t>
  </si>
  <si>
    <t>Vysekání a usazení krabice 125</t>
  </si>
  <si>
    <t>148</t>
  </si>
  <si>
    <t>75</t>
  </si>
  <si>
    <t>P00033.R</t>
  </si>
  <si>
    <t>Sekání kapsy pro rozvaděč v cihle (do vel.600x1000mm, do hl 100mm)</t>
  </si>
  <si>
    <t>150</t>
  </si>
  <si>
    <t>P00034.R</t>
  </si>
  <si>
    <t>Osazení krabice do zděné konstrukce vč.sádrování</t>
  </si>
  <si>
    <t>152</t>
  </si>
  <si>
    <t>77</t>
  </si>
  <si>
    <t>P00035.R</t>
  </si>
  <si>
    <t>Osazení čtyřnásobné krabice do dřeva</t>
  </si>
  <si>
    <t>154</t>
  </si>
  <si>
    <t>P00036.R</t>
  </si>
  <si>
    <t>Zapojení vodičů v propojovací krabici</t>
  </si>
  <si>
    <t>156</t>
  </si>
  <si>
    <t>79</t>
  </si>
  <si>
    <t>P00037.R</t>
  </si>
  <si>
    <t>Zapojení zemnicí svorky</t>
  </si>
  <si>
    <t>158</t>
  </si>
  <si>
    <t>P00038.R</t>
  </si>
  <si>
    <t>Zapojení sady pro uzemnění podlahy</t>
  </si>
  <si>
    <t>160</t>
  </si>
  <si>
    <t>81</t>
  </si>
  <si>
    <t>P00039.R</t>
  </si>
  <si>
    <t>Tahání kabelu "CYKY do 3x 2,5mm" v sádrokarton</t>
  </si>
  <si>
    <t>162</t>
  </si>
  <si>
    <t>Ostatní související</t>
  </si>
  <si>
    <t>DOP000</t>
  </si>
  <si>
    <t>Doprava do místa plnění</t>
  </si>
  <si>
    <t>164</t>
  </si>
  <si>
    <t>83</t>
  </si>
  <si>
    <t>REV000.R</t>
  </si>
  <si>
    <t>Revize</t>
  </si>
  <si>
    <t>166</t>
  </si>
  <si>
    <t xml:space="preserve">Zásuvka jednonásobná </t>
  </si>
  <si>
    <t>Zásuvka jednonásobná modulová</t>
  </si>
  <si>
    <t xml:space="preserve">Dveře 900x2200 levé, protihlukové, min. zvuková neprůzvučnost 27dB, částečně prosklené - AL rámeček, sklo kalené min. P3A, CPL antracit, protihluková padací lišta, panty 3x trio, kování rozetové nerez zátěžové klika/koule, bez vložky, bezpečnostní min. 3 bodový rozvorový zámek, včetně ocelové zárubně s falcem,  Barva zárubně antracit. Dílenskou dokumentaci dveří nutno předložit k odsouhlasení. </t>
  </si>
  <si>
    <t>podlahovina vinylová elektrostaticky vodivá, protiskluzová, vysoká odolnost proti opotřebení, , hořlavost Bfl-s1, tl 2,00mm, Barva podlahoviny bude vybrána z předloženého vzorníku.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</si>
</sst>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19" fillId="3" borderId="0" xfId="0" applyFont="1" applyFill="1" applyAlignment="1">
      <alignment horizontal="left" vertical="center"/>
    </xf>
    <xf numFmtId="4" fontId="19" fillId="3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K6" sqref="K6:AO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 x14ac:dyDescent="0.2"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93">
        <v>12025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6"/>
      <c r="BS5" s="13" t="s">
        <v>6</v>
      </c>
    </row>
    <row r="6" spans="1:74" ht="36.950000000000003" customHeight="1" x14ac:dyDescent="0.2">
      <c r="B6" s="16"/>
      <c r="D6" s="21" t="s">
        <v>13</v>
      </c>
      <c r="K6" s="194" t="s">
        <v>14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6"/>
      <c r="BS6" s="13" t="s">
        <v>6</v>
      </c>
    </row>
    <row r="7" spans="1:74" ht="12" customHeight="1" x14ac:dyDescent="0.2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25</v>
      </c>
      <c r="AK13" s="22" t="s">
        <v>22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23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4</v>
      </c>
    </row>
    <row r="16" spans="1:74" ht="12" customHeight="1" x14ac:dyDescent="0.2">
      <c r="B16" s="16"/>
      <c r="D16" s="22" t="s">
        <v>26</v>
      </c>
      <c r="AK16" s="22" t="s">
        <v>22</v>
      </c>
      <c r="AN16" s="20" t="s">
        <v>1</v>
      </c>
      <c r="AR16" s="16"/>
      <c r="BS16" s="13" t="s">
        <v>4</v>
      </c>
    </row>
    <row r="17" spans="2:71" ht="18.399999999999999" customHeight="1" x14ac:dyDescent="0.2">
      <c r="B17" s="16"/>
      <c r="E17" s="20" t="s">
        <v>23</v>
      </c>
      <c r="AK17" s="22" t="s">
        <v>24</v>
      </c>
      <c r="AN17" s="20" t="s">
        <v>1</v>
      </c>
      <c r="AR17" s="16"/>
      <c r="BS17" s="13" t="s">
        <v>27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28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23</v>
      </c>
      <c r="AK20" s="22" t="s">
        <v>24</v>
      </c>
      <c r="AN20" s="20" t="s">
        <v>1</v>
      </c>
      <c r="AR20" s="16"/>
      <c r="BS20" s="13" t="s">
        <v>27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29</v>
      </c>
      <c r="AR22" s="16"/>
    </row>
    <row r="23" spans="2:71" ht="16.5" customHeight="1" x14ac:dyDescent="0.2">
      <c r="B23" s="16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6">
        <f>ROUND(AG94,2)</f>
        <v>0</v>
      </c>
      <c r="AL26" s="197"/>
      <c r="AM26" s="197"/>
      <c r="AN26" s="197"/>
      <c r="AO26" s="197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98" t="s">
        <v>31</v>
      </c>
      <c r="M28" s="198"/>
      <c r="N28" s="198"/>
      <c r="O28" s="198"/>
      <c r="P28" s="198"/>
      <c r="W28" s="198" t="s">
        <v>32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33</v>
      </c>
      <c r="AL28" s="198"/>
      <c r="AM28" s="198"/>
      <c r="AN28" s="198"/>
      <c r="AO28" s="198"/>
      <c r="AR28" s="25"/>
    </row>
    <row r="29" spans="2:71" s="2" customFormat="1" ht="14.45" customHeight="1" x14ac:dyDescent="0.2">
      <c r="B29" s="29"/>
      <c r="D29" s="22" t="s">
        <v>34</v>
      </c>
      <c r="F29" s="22" t="s">
        <v>35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29"/>
    </row>
    <row r="30" spans="2:71" s="2" customFormat="1" ht="14.45" customHeight="1" x14ac:dyDescent="0.2">
      <c r="B30" s="29"/>
      <c r="F30" s="22" t="s">
        <v>36</v>
      </c>
      <c r="L30" s="188">
        <v>0.12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29"/>
    </row>
    <row r="31" spans="2:71" s="2" customFormat="1" ht="14.45" hidden="1" customHeight="1" x14ac:dyDescent="0.2">
      <c r="B31" s="29"/>
      <c r="F31" s="22" t="s">
        <v>37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29"/>
    </row>
    <row r="32" spans="2:71" s="2" customFormat="1" ht="14.45" hidden="1" customHeight="1" x14ac:dyDescent="0.2">
      <c r="B32" s="29"/>
      <c r="F32" s="22" t="s">
        <v>38</v>
      </c>
      <c r="L32" s="188">
        <v>0.12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29"/>
    </row>
    <row r="33" spans="2:44" s="2" customFormat="1" ht="14.45" hidden="1" customHeight="1" x14ac:dyDescent="0.2">
      <c r="B33" s="29"/>
      <c r="F33" s="22" t="s">
        <v>39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40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41</v>
      </c>
      <c r="U35" s="32"/>
      <c r="V35" s="32"/>
      <c r="W35" s="32"/>
      <c r="X35" s="189" t="s">
        <v>42</v>
      </c>
      <c r="Y35" s="190"/>
      <c r="Z35" s="190"/>
      <c r="AA35" s="190"/>
      <c r="AB35" s="190"/>
      <c r="AC35" s="32"/>
      <c r="AD35" s="32"/>
      <c r="AE35" s="32"/>
      <c r="AF35" s="32"/>
      <c r="AG35" s="32"/>
      <c r="AH35" s="32"/>
      <c r="AI35" s="32"/>
      <c r="AJ35" s="32"/>
      <c r="AK35" s="191">
        <f>SUM(AK26:AK33)</f>
        <v>0</v>
      </c>
      <c r="AL35" s="190"/>
      <c r="AM35" s="190"/>
      <c r="AN35" s="190"/>
      <c r="AO35" s="192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4" t="s">
        <v>43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44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6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45</v>
      </c>
      <c r="AI60" s="27"/>
      <c r="AJ60" s="27"/>
      <c r="AK60" s="27"/>
      <c r="AL60" s="27"/>
      <c r="AM60" s="36" t="s">
        <v>46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4" t="s">
        <v>47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48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6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45</v>
      </c>
      <c r="AI75" s="27"/>
      <c r="AJ75" s="27"/>
      <c r="AK75" s="27"/>
      <c r="AL75" s="27"/>
      <c r="AM75" s="36" t="s">
        <v>46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 x14ac:dyDescent="0.2">
      <c r="B82" s="25"/>
      <c r="C82" s="17" t="s">
        <v>49</v>
      </c>
      <c r="AR82" s="25"/>
    </row>
    <row r="83" spans="1:91" s="1" customFormat="1" ht="6.95" customHeight="1" x14ac:dyDescent="0.2">
      <c r="B83" s="25"/>
      <c r="AR83" s="25"/>
    </row>
    <row r="84" spans="1:91" s="3" customFormat="1" ht="12" customHeight="1" x14ac:dyDescent="0.2">
      <c r="B84" s="41"/>
      <c r="C84" s="22" t="s">
        <v>12</v>
      </c>
      <c r="L84" s="3">
        <f>K5</f>
        <v>12025</v>
      </c>
      <c r="AR84" s="41"/>
    </row>
    <row r="85" spans="1:91" s="4" customFormat="1" ht="36.950000000000003" customHeight="1" x14ac:dyDescent="0.2">
      <c r="B85" s="42"/>
      <c r="C85" s="43" t="s">
        <v>13</v>
      </c>
      <c r="L85" s="177" t="str">
        <f>K6</f>
        <v>Střední škola polytechnická Brno, Jílová - stavba + elektro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2"/>
    </row>
    <row r="86" spans="1:91" s="1" customFormat="1" ht="6.95" customHeight="1" x14ac:dyDescent="0.2">
      <c r="B86" s="25"/>
      <c r="AR86" s="25"/>
    </row>
    <row r="87" spans="1:91" s="1" customFormat="1" ht="12" customHeight="1" x14ac:dyDescent="0.2">
      <c r="B87" s="25"/>
      <c r="C87" s="22" t="s">
        <v>17</v>
      </c>
      <c r="L87" s="44" t="str">
        <f>IF(K8="","",K8)</f>
        <v>Střední škola polytechnická Brno, Jílová, p.o.</v>
      </c>
      <c r="AI87" s="22" t="s">
        <v>19</v>
      </c>
      <c r="AM87" s="179" t="str">
        <f>IF(AN8= "","",AN8)</f>
        <v>26. 2. 2025</v>
      </c>
      <c r="AN87" s="179"/>
      <c r="AR87" s="25"/>
    </row>
    <row r="88" spans="1:91" s="1" customFormat="1" ht="6.95" customHeight="1" x14ac:dyDescent="0.2">
      <c r="B88" s="25"/>
      <c r="AR88" s="25"/>
    </row>
    <row r="89" spans="1:91" s="1" customFormat="1" ht="15.2" customHeight="1" x14ac:dyDescent="0.2">
      <c r="B89" s="25"/>
      <c r="C89" s="22" t="s">
        <v>21</v>
      </c>
      <c r="L89" s="3" t="str">
        <f>IF(E11= "","",E11)</f>
        <v xml:space="preserve"> </v>
      </c>
      <c r="AI89" s="22" t="s">
        <v>26</v>
      </c>
      <c r="AM89" s="180" t="str">
        <f>IF(E17="","",E17)</f>
        <v xml:space="preserve"> </v>
      </c>
      <c r="AN89" s="181"/>
      <c r="AO89" s="181"/>
      <c r="AP89" s="181"/>
      <c r="AR89" s="25"/>
      <c r="AS89" s="182" t="s">
        <v>50</v>
      </c>
      <c r="AT89" s="18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 x14ac:dyDescent="0.2">
      <c r="B90" s="25"/>
      <c r="C90" s="22" t="s">
        <v>25</v>
      </c>
      <c r="L90" s="3" t="str">
        <f>IF(E14="","",E14)</f>
        <v xml:space="preserve"> </v>
      </c>
      <c r="AI90" s="22" t="s">
        <v>28</v>
      </c>
      <c r="AM90" s="180" t="str">
        <f>IF(E20="","",E20)</f>
        <v xml:space="preserve"> </v>
      </c>
      <c r="AN90" s="181"/>
      <c r="AO90" s="181"/>
      <c r="AP90" s="181"/>
      <c r="AR90" s="25"/>
      <c r="AS90" s="184"/>
      <c r="AT90" s="185"/>
      <c r="BD90" s="49"/>
    </row>
    <row r="91" spans="1:91" s="1" customFormat="1" ht="10.9" customHeight="1" x14ac:dyDescent="0.2">
      <c r="B91" s="25"/>
      <c r="AR91" s="25"/>
      <c r="AS91" s="184"/>
      <c r="AT91" s="185"/>
      <c r="BD91" s="49"/>
    </row>
    <row r="92" spans="1:91" s="1" customFormat="1" ht="29.25" customHeight="1" x14ac:dyDescent="0.2">
      <c r="B92" s="25"/>
      <c r="C92" s="172" t="s">
        <v>51</v>
      </c>
      <c r="D92" s="173"/>
      <c r="E92" s="173"/>
      <c r="F92" s="173"/>
      <c r="G92" s="173"/>
      <c r="H92" s="50"/>
      <c r="I92" s="174" t="s">
        <v>52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53</v>
      </c>
      <c r="AH92" s="173"/>
      <c r="AI92" s="173"/>
      <c r="AJ92" s="173"/>
      <c r="AK92" s="173"/>
      <c r="AL92" s="173"/>
      <c r="AM92" s="173"/>
      <c r="AN92" s="174" t="s">
        <v>54</v>
      </c>
      <c r="AO92" s="173"/>
      <c r="AP92" s="176"/>
      <c r="AQ92" s="51" t="s">
        <v>55</v>
      </c>
      <c r="AR92" s="25"/>
      <c r="AS92" s="52" t="s">
        <v>56</v>
      </c>
      <c r="AT92" s="53" t="s">
        <v>57</v>
      </c>
      <c r="AU92" s="53" t="s">
        <v>58</v>
      </c>
      <c r="AV92" s="53" t="s">
        <v>59</v>
      </c>
      <c r="AW92" s="53" t="s">
        <v>60</v>
      </c>
      <c r="AX92" s="53" t="s">
        <v>61</v>
      </c>
      <c r="AY92" s="53" t="s">
        <v>62</v>
      </c>
      <c r="AZ92" s="53" t="s">
        <v>63</v>
      </c>
      <c r="BA92" s="53" t="s">
        <v>64</v>
      </c>
      <c r="BB92" s="53" t="s">
        <v>65</v>
      </c>
      <c r="BC92" s="53" t="s">
        <v>66</v>
      </c>
      <c r="BD92" s="54" t="s">
        <v>67</v>
      </c>
    </row>
    <row r="93" spans="1:91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 x14ac:dyDescent="0.2">
      <c r="B94" s="56"/>
      <c r="C94" s="57" t="s">
        <v>68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0">
        <f>ROUND(SUM(AG95:AG96),2)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0" t="s">
        <v>1</v>
      </c>
      <c r="AR94" s="56"/>
      <c r="AS94" s="61">
        <f>ROUND(SUM(AS95:AS96),2)</f>
        <v>0</v>
      </c>
      <c r="AT94" s="62">
        <f>ROUND(SUM(AV94:AW94),2)</f>
        <v>0</v>
      </c>
      <c r="AU94" s="63">
        <f>ROUND(SUM(AU95:AU96),5)</f>
        <v>2.0253999999999999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0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69</v>
      </c>
      <c r="BT94" s="65" t="s">
        <v>70</v>
      </c>
      <c r="BU94" s="66" t="s">
        <v>71</v>
      </c>
      <c r="BV94" s="65" t="s">
        <v>72</v>
      </c>
      <c r="BW94" s="65" t="s">
        <v>5</v>
      </c>
      <c r="BX94" s="65" t="s">
        <v>73</v>
      </c>
      <c r="CL94" s="65" t="s">
        <v>1</v>
      </c>
    </row>
    <row r="95" spans="1:91" s="6" customFormat="1" ht="16.5" customHeight="1" x14ac:dyDescent="0.2">
      <c r="A95" s="67" t="s">
        <v>74</v>
      </c>
      <c r="B95" s="68"/>
      <c r="C95" s="69"/>
      <c r="D95" s="169" t="s">
        <v>75</v>
      </c>
      <c r="E95" s="169"/>
      <c r="F95" s="169"/>
      <c r="G95" s="169"/>
      <c r="H95" s="169"/>
      <c r="I95" s="70"/>
      <c r="J95" s="169" t="s">
        <v>76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'01.1 - SŠP, Jílova_polyfu...'!J32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1" t="s">
        <v>77</v>
      </c>
      <c r="AR95" s="68"/>
      <c r="AS95" s="72">
        <v>0</v>
      </c>
      <c r="AT95" s="73">
        <f>ROUND(SUM(AV95:AW95),2)</f>
        <v>0</v>
      </c>
      <c r="AU95" s="74">
        <f>'01.1 - SŠP, Jílova_polyfu...'!P137</f>
        <v>2.0253999999999999</v>
      </c>
      <c r="AV95" s="73">
        <f>'01.1 - SŠP, Jílova_polyfu...'!J35</f>
        <v>0</v>
      </c>
      <c r="AW95" s="73">
        <f>'01.1 - SŠP, Jílova_polyfu...'!J36</f>
        <v>0</v>
      </c>
      <c r="AX95" s="73">
        <f>'01.1 - SŠP, Jílova_polyfu...'!J37</f>
        <v>0</v>
      </c>
      <c r="AY95" s="73">
        <f>'01.1 - SŠP, Jílova_polyfu...'!J38</f>
        <v>0</v>
      </c>
      <c r="AZ95" s="73">
        <f>'01.1 - SŠP, Jílova_polyfu...'!F35</f>
        <v>0</v>
      </c>
      <c r="BA95" s="73">
        <f>'01.1 - SŠP, Jílova_polyfu...'!F36</f>
        <v>0</v>
      </c>
      <c r="BB95" s="73">
        <f>'01.1 - SŠP, Jílova_polyfu...'!F37</f>
        <v>0</v>
      </c>
      <c r="BC95" s="73">
        <f>'01.1 - SŠP, Jílova_polyfu...'!F38</f>
        <v>0</v>
      </c>
      <c r="BD95" s="75">
        <f>'01.1 - SŠP, Jílova_polyfu...'!F39</f>
        <v>0</v>
      </c>
      <c r="BT95" s="76" t="s">
        <v>78</v>
      </c>
      <c r="BV95" s="76" t="s">
        <v>72</v>
      </c>
      <c r="BW95" s="76" t="s">
        <v>79</v>
      </c>
      <c r="BX95" s="76" t="s">
        <v>5</v>
      </c>
      <c r="CL95" s="76" t="s">
        <v>1</v>
      </c>
      <c r="CM95" s="76" t="s">
        <v>80</v>
      </c>
    </row>
    <row r="96" spans="1:91" s="6" customFormat="1" ht="16.5" customHeight="1" x14ac:dyDescent="0.2">
      <c r="A96" s="67" t="s">
        <v>74</v>
      </c>
      <c r="B96" s="68"/>
      <c r="C96" s="69"/>
      <c r="D96" s="169" t="s">
        <v>81</v>
      </c>
      <c r="E96" s="169"/>
      <c r="F96" s="169"/>
      <c r="G96" s="169"/>
      <c r="H96" s="169"/>
      <c r="I96" s="70"/>
      <c r="J96" s="169" t="s">
        <v>82</v>
      </c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7">
        <f>'01.2 - SŠP, Jílova_polyfu...'!J32</f>
        <v>0</v>
      </c>
      <c r="AH96" s="168"/>
      <c r="AI96" s="168"/>
      <c r="AJ96" s="168"/>
      <c r="AK96" s="168"/>
      <c r="AL96" s="168"/>
      <c r="AM96" s="168"/>
      <c r="AN96" s="167">
        <f>SUM(AG96,AT96)</f>
        <v>0</v>
      </c>
      <c r="AO96" s="168"/>
      <c r="AP96" s="168"/>
      <c r="AQ96" s="71" t="s">
        <v>77</v>
      </c>
      <c r="AR96" s="68"/>
      <c r="AS96" s="77">
        <v>0</v>
      </c>
      <c r="AT96" s="78">
        <f>ROUND(SUM(AV96:AW96),2)</f>
        <v>0</v>
      </c>
      <c r="AU96" s="79">
        <f>'01.2 - SŠP, Jílova_polyfu...'!P126</f>
        <v>0</v>
      </c>
      <c r="AV96" s="78">
        <f>'01.2 - SŠP, Jílova_polyfu...'!J35</f>
        <v>0</v>
      </c>
      <c r="AW96" s="78">
        <f>'01.2 - SŠP, Jílova_polyfu...'!J36</f>
        <v>0</v>
      </c>
      <c r="AX96" s="78">
        <f>'01.2 - SŠP, Jílova_polyfu...'!J37</f>
        <v>0</v>
      </c>
      <c r="AY96" s="78">
        <f>'01.2 - SŠP, Jílova_polyfu...'!J38</f>
        <v>0</v>
      </c>
      <c r="AZ96" s="78">
        <f>'01.2 - SŠP, Jílova_polyfu...'!F35</f>
        <v>0</v>
      </c>
      <c r="BA96" s="78">
        <f>'01.2 - SŠP, Jílova_polyfu...'!F36</f>
        <v>0</v>
      </c>
      <c r="BB96" s="78">
        <f>'01.2 - SŠP, Jílova_polyfu...'!F37</f>
        <v>0</v>
      </c>
      <c r="BC96" s="78">
        <f>'01.2 - SŠP, Jílova_polyfu...'!F38</f>
        <v>0</v>
      </c>
      <c r="BD96" s="80">
        <f>'01.2 - SŠP, Jílova_polyfu...'!F39</f>
        <v>0</v>
      </c>
      <c r="BT96" s="76" t="s">
        <v>78</v>
      </c>
      <c r="BV96" s="76" t="s">
        <v>72</v>
      </c>
      <c r="BW96" s="76" t="s">
        <v>83</v>
      </c>
      <c r="BX96" s="76" t="s">
        <v>5</v>
      </c>
      <c r="CL96" s="76" t="s">
        <v>1</v>
      </c>
      <c r="CM96" s="76" t="s">
        <v>80</v>
      </c>
    </row>
    <row r="97" spans="2:44" s="1" customFormat="1" ht="30" customHeight="1" x14ac:dyDescent="0.2">
      <c r="B97" s="25"/>
      <c r="AR97" s="25"/>
    </row>
    <row r="98" spans="2:44" s="1" customFormat="1" ht="6.95" customHeight="1" x14ac:dyDescent="0.2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formatColumns="0" formatRows="0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.1 - SŠP, Jílova_polyfu...'!C2" display="/" xr:uid="{00000000-0004-0000-0000-000000000000}"/>
    <hyperlink ref="A96" location="'01.2 - SŠP, Jílova_polyfu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5"/>
  <sheetViews>
    <sheetView showGridLines="0" zoomScale="130" zoomScaleNormal="130" workbookViewId="0">
      <selection activeCell="J113" sqref="J113:J11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79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 x14ac:dyDescent="0.2">
      <c r="B4" s="16"/>
      <c r="D4" s="17" t="s">
        <v>84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201" t="str">
        <f>'Rekapitulace stavby'!K6</f>
        <v>Střední škola polytechnická Brno, Jílová - stavba + elektro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85</v>
      </c>
      <c r="L8" s="25"/>
    </row>
    <row r="9" spans="2:46" s="1" customFormat="1" ht="16.5" customHeight="1" x14ac:dyDescent="0.2">
      <c r="B9" s="25"/>
      <c r="E9" s="177" t="s">
        <v>86</v>
      </c>
      <c r="F9" s="199"/>
      <c r="G9" s="199"/>
      <c r="H9" s="199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18</v>
      </c>
      <c r="I12" s="22" t="s">
        <v>19</v>
      </c>
      <c r="J12" s="45" t="str">
        <f>'Rekapitulace stavby'!AN8</f>
        <v>26. 2. 2025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3" t="str">
        <f>'Rekapitulace stavby'!E14</f>
        <v xml:space="preserve"> </v>
      </c>
      <c r="F18" s="193"/>
      <c r="G18" s="193"/>
      <c r="H18" s="193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28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29</v>
      </c>
      <c r="L26" s="25"/>
    </row>
    <row r="27" spans="2:12" s="7" customFormat="1" ht="16.5" customHeight="1" x14ac:dyDescent="0.2">
      <c r="B27" s="82"/>
      <c r="E27" s="195" t="s">
        <v>1</v>
      </c>
      <c r="F27" s="195"/>
      <c r="G27" s="195"/>
      <c r="H27" s="195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5" customHeight="1" x14ac:dyDescent="0.2">
      <c r="B30" s="25"/>
      <c r="D30" s="20" t="s">
        <v>87</v>
      </c>
      <c r="J30" s="83">
        <f>J96</f>
        <v>0</v>
      </c>
      <c r="L30" s="25"/>
    </row>
    <row r="31" spans="2:12" s="1" customFormat="1" ht="14.45" customHeight="1" x14ac:dyDescent="0.2">
      <c r="B31" s="25"/>
      <c r="D31" s="84" t="s">
        <v>88</v>
      </c>
      <c r="J31" s="83">
        <f>J112</f>
        <v>0</v>
      </c>
      <c r="L31" s="25"/>
    </row>
    <row r="32" spans="2:12" s="1" customFormat="1" ht="25.35" customHeight="1" x14ac:dyDescent="0.2">
      <c r="B32" s="25"/>
      <c r="D32" s="85" t="s">
        <v>30</v>
      </c>
      <c r="J32" s="59">
        <f>ROUND(J30 + J31, 2)</f>
        <v>0</v>
      </c>
      <c r="L32" s="25"/>
    </row>
    <row r="33" spans="2:12" s="1" customFormat="1" ht="6.95" customHeight="1" x14ac:dyDescent="0.2">
      <c r="B33" s="25"/>
      <c r="D33" s="46"/>
      <c r="E33" s="46"/>
      <c r="F33" s="46"/>
      <c r="G33" s="46"/>
      <c r="H33" s="46"/>
      <c r="I33" s="46"/>
      <c r="J33" s="46"/>
      <c r="K33" s="46"/>
      <c r="L33" s="25"/>
    </row>
    <row r="34" spans="2:12" s="1" customFormat="1" ht="14.45" customHeight="1" x14ac:dyDescent="0.2">
      <c r="B34" s="25"/>
      <c r="F34" s="28" t="s">
        <v>32</v>
      </c>
      <c r="I34" s="28" t="s">
        <v>31</v>
      </c>
      <c r="J34" s="28" t="s">
        <v>33</v>
      </c>
      <c r="L34" s="25"/>
    </row>
    <row r="35" spans="2:12" s="1" customFormat="1" ht="14.45" customHeight="1" x14ac:dyDescent="0.2">
      <c r="B35" s="25"/>
      <c r="D35" s="48" t="s">
        <v>34</v>
      </c>
      <c r="E35" s="22" t="s">
        <v>35</v>
      </c>
      <c r="F35" s="86">
        <f>ROUND((SUM(BE112:BE117) + SUM(BE137:BE284)),  2)</f>
        <v>0</v>
      </c>
      <c r="I35" s="87">
        <v>0.21</v>
      </c>
      <c r="J35" s="86">
        <f>ROUND(((SUM(BE112:BE117) + SUM(BE137:BE284))*I35),  2)</f>
        <v>0</v>
      </c>
      <c r="L35" s="25"/>
    </row>
    <row r="36" spans="2:12" s="1" customFormat="1" ht="14.45" customHeight="1" x14ac:dyDescent="0.2">
      <c r="B36" s="25"/>
      <c r="E36" s="22" t="s">
        <v>36</v>
      </c>
      <c r="F36" s="86">
        <f>ROUND((SUM(BF112:BF117) + SUM(BF137:BF284)),  2)</f>
        <v>0</v>
      </c>
      <c r="I36" s="87">
        <v>0.12</v>
      </c>
      <c r="J36" s="86">
        <f>ROUND(((SUM(BF112:BF117) + SUM(BF137:BF284))*I36),  2)</f>
        <v>0</v>
      </c>
      <c r="L36" s="25"/>
    </row>
    <row r="37" spans="2:12" s="1" customFormat="1" ht="14.45" hidden="1" customHeight="1" x14ac:dyDescent="0.2">
      <c r="B37" s="25"/>
      <c r="E37" s="22" t="s">
        <v>37</v>
      </c>
      <c r="F37" s="86">
        <f>ROUND((SUM(BG112:BG117) + SUM(BG137:BG284)),  2)</f>
        <v>0</v>
      </c>
      <c r="I37" s="87">
        <v>0.21</v>
      </c>
      <c r="J37" s="86">
        <f>0</f>
        <v>0</v>
      </c>
      <c r="L37" s="25"/>
    </row>
    <row r="38" spans="2:12" s="1" customFormat="1" ht="14.45" hidden="1" customHeight="1" x14ac:dyDescent="0.2">
      <c r="B38" s="25"/>
      <c r="E38" s="22" t="s">
        <v>38</v>
      </c>
      <c r="F38" s="86">
        <f>ROUND((SUM(BH112:BH117) + SUM(BH137:BH284)),  2)</f>
        <v>0</v>
      </c>
      <c r="I38" s="87">
        <v>0.12</v>
      </c>
      <c r="J38" s="86">
        <f>0</f>
        <v>0</v>
      </c>
      <c r="L38" s="25"/>
    </row>
    <row r="39" spans="2:12" s="1" customFormat="1" ht="14.45" hidden="1" customHeight="1" x14ac:dyDescent="0.2">
      <c r="B39" s="25"/>
      <c r="E39" s="22" t="s">
        <v>39</v>
      </c>
      <c r="F39" s="86">
        <f>ROUND((SUM(BI112:BI117) + SUM(BI137:BI284)),  2)</f>
        <v>0</v>
      </c>
      <c r="I39" s="87">
        <v>0</v>
      </c>
      <c r="J39" s="86">
        <f>0</f>
        <v>0</v>
      </c>
      <c r="L39" s="25"/>
    </row>
    <row r="40" spans="2:12" s="1" customFormat="1" ht="6.95" customHeight="1" x14ac:dyDescent="0.2">
      <c r="B40" s="25"/>
      <c r="L40" s="25"/>
    </row>
    <row r="41" spans="2:12" s="1" customFormat="1" ht="25.35" customHeight="1" x14ac:dyDescent="0.2">
      <c r="B41" s="25"/>
      <c r="C41" s="88"/>
      <c r="D41" s="89" t="s">
        <v>40</v>
      </c>
      <c r="E41" s="50"/>
      <c r="F41" s="50"/>
      <c r="G41" s="90" t="s">
        <v>41</v>
      </c>
      <c r="H41" s="91" t="s">
        <v>42</v>
      </c>
      <c r="I41" s="50"/>
      <c r="J41" s="92">
        <f>SUM(J32:J39)</f>
        <v>0</v>
      </c>
      <c r="K41" s="93"/>
      <c r="L41" s="25"/>
    </row>
    <row r="42" spans="2:12" s="1" customFormat="1" ht="14.45" customHeight="1" x14ac:dyDescent="0.2">
      <c r="B42" s="25"/>
      <c r="L42" s="25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45</v>
      </c>
      <c r="E61" s="27"/>
      <c r="F61" s="94" t="s">
        <v>46</v>
      </c>
      <c r="G61" s="36" t="s">
        <v>45</v>
      </c>
      <c r="H61" s="27"/>
      <c r="I61" s="27"/>
      <c r="J61" s="95" t="s">
        <v>46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47</v>
      </c>
      <c r="E65" s="35"/>
      <c r="F65" s="35"/>
      <c r="G65" s="34" t="s">
        <v>48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45</v>
      </c>
      <c r="E76" s="27"/>
      <c r="F76" s="94" t="s">
        <v>46</v>
      </c>
      <c r="G76" s="36" t="s">
        <v>45</v>
      </c>
      <c r="H76" s="27"/>
      <c r="I76" s="27"/>
      <c r="J76" s="95" t="s">
        <v>46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89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201" t="str">
        <f>E7</f>
        <v>Střední škola polytechnická Brno, Jílová - stavba + elektro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85</v>
      </c>
      <c r="L86" s="25"/>
    </row>
    <row r="87" spans="2:47" s="1" customFormat="1" ht="16.5" customHeight="1" x14ac:dyDescent="0.2">
      <c r="B87" s="25"/>
      <c r="E87" s="177" t="str">
        <f>E9</f>
        <v>01.1 - SŠP, Jílova_polyfunkčná učebna_stavba</v>
      </c>
      <c r="F87" s="199"/>
      <c r="G87" s="199"/>
      <c r="H87" s="199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>Střední škola polytechnická Brno, Jílová, p.o.</v>
      </c>
      <c r="I89" s="22" t="s">
        <v>19</v>
      </c>
      <c r="J89" s="45" t="str">
        <f>IF(J12="","",J12)</f>
        <v>26. 2. 2025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8" t="s">
        <v>92</v>
      </c>
      <c r="J96" s="59">
        <f>J137</f>
        <v>0</v>
      </c>
      <c r="L96" s="25"/>
      <c r="AU96" s="13" t="s">
        <v>93</v>
      </c>
    </row>
    <row r="97" spans="2:14" s="8" customFormat="1" ht="24.95" customHeight="1" x14ac:dyDescent="0.2">
      <c r="B97" s="99"/>
      <c r="D97" s="100" t="s">
        <v>94</v>
      </c>
      <c r="E97" s="101"/>
      <c r="F97" s="101"/>
      <c r="G97" s="101"/>
      <c r="H97" s="101"/>
      <c r="I97" s="101"/>
      <c r="J97" s="102">
        <f>J138</f>
        <v>0</v>
      </c>
      <c r="L97" s="99"/>
    </row>
    <row r="98" spans="2:14" s="9" customFormat="1" ht="19.899999999999999" customHeight="1" x14ac:dyDescent="0.2">
      <c r="B98" s="103"/>
      <c r="D98" s="104" t="s">
        <v>95</v>
      </c>
      <c r="E98" s="105"/>
      <c r="F98" s="105"/>
      <c r="G98" s="105"/>
      <c r="H98" s="105"/>
      <c r="I98" s="105"/>
      <c r="J98" s="106">
        <f>J139</f>
        <v>0</v>
      </c>
      <c r="L98" s="103"/>
    </row>
    <row r="99" spans="2:14" s="9" customFormat="1" ht="19.899999999999999" customHeight="1" x14ac:dyDescent="0.2">
      <c r="B99" s="103"/>
      <c r="D99" s="104" t="s">
        <v>96</v>
      </c>
      <c r="E99" s="105"/>
      <c r="F99" s="105"/>
      <c r="G99" s="105"/>
      <c r="H99" s="105"/>
      <c r="I99" s="105"/>
      <c r="J99" s="106">
        <f>J144</f>
        <v>0</v>
      </c>
      <c r="L99" s="103"/>
    </row>
    <row r="100" spans="2:14" s="9" customFormat="1" ht="19.899999999999999" customHeight="1" x14ac:dyDescent="0.2">
      <c r="B100" s="103"/>
      <c r="D100" s="104" t="s">
        <v>97</v>
      </c>
      <c r="E100" s="105"/>
      <c r="F100" s="105"/>
      <c r="G100" s="105"/>
      <c r="H100" s="105"/>
      <c r="I100" s="105"/>
      <c r="J100" s="106">
        <f>J159</f>
        <v>0</v>
      </c>
      <c r="L100" s="103"/>
    </row>
    <row r="101" spans="2:14" s="8" customFormat="1" ht="24.95" customHeight="1" x14ac:dyDescent="0.2">
      <c r="B101" s="99"/>
      <c r="D101" s="100" t="s">
        <v>98</v>
      </c>
      <c r="E101" s="101"/>
      <c r="F101" s="101"/>
      <c r="G101" s="101"/>
      <c r="H101" s="101"/>
      <c r="I101" s="101"/>
      <c r="J101" s="102">
        <f>J168</f>
        <v>0</v>
      </c>
      <c r="L101" s="99"/>
    </row>
    <row r="102" spans="2:14" s="9" customFormat="1" ht="19.899999999999999" customHeight="1" x14ac:dyDescent="0.2">
      <c r="B102" s="103"/>
      <c r="D102" s="104" t="s">
        <v>99</v>
      </c>
      <c r="E102" s="105"/>
      <c r="F102" s="105"/>
      <c r="G102" s="105"/>
      <c r="H102" s="105"/>
      <c r="I102" s="105"/>
      <c r="J102" s="106">
        <f>J169</f>
        <v>0</v>
      </c>
      <c r="L102" s="103"/>
    </row>
    <row r="103" spans="2:14" s="9" customFormat="1" ht="19.899999999999999" customHeight="1" x14ac:dyDescent="0.2">
      <c r="B103" s="103"/>
      <c r="D103" s="104" t="s">
        <v>100</v>
      </c>
      <c r="E103" s="105"/>
      <c r="F103" s="105"/>
      <c r="G103" s="105"/>
      <c r="H103" s="105"/>
      <c r="I103" s="105"/>
      <c r="J103" s="106">
        <f>J178</f>
        <v>0</v>
      </c>
      <c r="L103" s="103"/>
    </row>
    <row r="104" spans="2:14" s="9" customFormat="1" ht="19.899999999999999" customHeight="1" x14ac:dyDescent="0.2">
      <c r="B104" s="103"/>
      <c r="D104" s="104" t="s">
        <v>101</v>
      </c>
      <c r="E104" s="105"/>
      <c r="F104" s="105"/>
      <c r="G104" s="105"/>
      <c r="H104" s="105"/>
      <c r="I104" s="105"/>
      <c r="J104" s="106">
        <f>J183</f>
        <v>0</v>
      </c>
      <c r="L104" s="103"/>
    </row>
    <row r="105" spans="2:14" s="9" customFormat="1" ht="19.899999999999999" customHeight="1" x14ac:dyDescent="0.2">
      <c r="B105" s="103"/>
      <c r="D105" s="104" t="s">
        <v>102</v>
      </c>
      <c r="E105" s="105"/>
      <c r="F105" s="105"/>
      <c r="G105" s="105"/>
      <c r="H105" s="105"/>
      <c r="I105" s="105"/>
      <c r="J105" s="106">
        <f>J210</f>
        <v>0</v>
      </c>
      <c r="L105" s="103"/>
    </row>
    <row r="106" spans="2:14" s="9" customFormat="1" ht="19.899999999999999" customHeight="1" x14ac:dyDescent="0.2">
      <c r="B106" s="103"/>
      <c r="D106" s="104" t="s">
        <v>103</v>
      </c>
      <c r="E106" s="105"/>
      <c r="F106" s="105"/>
      <c r="G106" s="105"/>
      <c r="H106" s="105"/>
      <c r="I106" s="105"/>
      <c r="J106" s="106">
        <f>J245</f>
        <v>0</v>
      </c>
      <c r="L106" s="103"/>
    </row>
    <row r="107" spans="2:14" s="9" customFormat="1" ht="19.899999999999999" customHeight="1" x14ac:dyDescent="0.2">
      <c r="B107" s="103"/>
      <c r="D107" s="104" t="s">
        <v>104</v>
      </c>
      <c r="E107" s="105"/>
      <c r="F107" s="105"/>
      <c r="G107" s="105"/>
      <c r="H107" s="105"/>
      <c r="I107" s="105"/>
      <c r="J107" s="106">
        <f>J250</f>
        <v>0</v>
      </c>
      <c r="L107" s="103"/>
    </row>
    <row r="108" spans="2:14" s="9" customFormat="1" ht="19.899999999999999" customHeight="1" x14ac:dyDescent="0.2">
      <c r="B108" s="103"/>
      <c r="D108" s="104" t="s">
        <v>105</v>
      </c>
      <c r="E108" s="105"/>
      <c r="F108" s="105"/>
      <c r="G108" s="105"/>
      <c r="H108" s="105"/>
      <c r="I108" s="105"/>
      <c r="J108" s="106">
        <f>J265</f>
        <v>0</v>
      </c>
      <c r="L108" s="103"/>
    </row>
    <row r="109" spans="2:14" s="8" customFormat="1" ht="24.95" customHeight="1" x14ac:dyDescent="0.2">
      <c r="B109" s="99"/>
      <c r="D109" s="100" t="s">
        <v>106</v>
      </c>
      <c r="E109" s="101"/>
      <c r="F109" s="101"/>
      <c r="G109" s="101"/>
      <c r="H109" s="101"/>
      <c r="I109" s="101"/>
      <c r="J109" s="102">
        <f>J282</f>
        <v>0</v>
      </c>
      <c r="L109" s="99"/>
    </row>
    <row r="110" spans="2:14" s="1" customFormat="1" ht="21.75" customHeight="1" x14ac:dyDescent="0.2">
      <c r="B110" s="25"/>
      <c r="L110" s="25"/>
    </row>
    <row r="111" spans="2:14" s="1" customFormat="1" ht="6.95" customHeight="1" x14ac:dyDescent="0.2">
      <c r="B111" s="25"/>
      <c r="L111" s="25"/>
    </row>
    <row r="112" spans="2:14" s="1" customFormat="1" ht="29.25" customHeight="1" x14ac:dyDescent="0.2">
      <c r="B112" s="25"/>
      <c r="C112" s="98" t="s">
        <v>107</v>
      </c>
      <c r="J112" s="107">
        <f>ROUND(J113 + J114 + J115 + J116,2)</f>
        <v>0</v>
      </c>
      <c r="L112" s="25"/>
      <c r="N112" s="108" t="s">
        <v>34</v>
      </c>
    </row>
    <row r="113" spans="2:65" s="1" customFormat="1" ht="18" customHeight="1" x14ac:dyDescent="0.2">
      <c r="B113" s="25"/>
      <c r="D113" s="200" t="s">
        <v>108</v>
      </c>
      <c r="E113" s="200"/>
      <c r="F113" s="200"/>
      <c r="J113" s="110"/>
      <c r="L113" s="111"/>
      <c r="M113" s="112"/>
      <c r="N113" s="113" t="s">
        <v>35</v>
      </c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  <c r="AB113" s="112"/>
      <c r="AC113" s="112"/>
      <c r="AD113" s="112"/>
      <c r="AE113" s="11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4" t="s">
        <v>109</v>
      </c>
      <c r="AZ113" s="112"/>
      <c r="BA113" s="112"/>
      <c r="BB113" s="112"/>
      <c r="BC113" s="112"/>
      <c r="BD113" s="112"/>
      <c r="BE113" s="115">
        <f>IF(N113="základní",J113,0)</f>
        <v>0</v>
      </c>
      <c r="BF113" s="115">
        <f>IF(N113="snížená",J113,0)</f>
        <v>0</v>
      </c>
      <c r="BG113" s="115">
        <f>IF(N113="zákl. přenesená",J113,0)</f>
        <v>0</v>
      </c>
      <c r="BH113" s="115">
        <f>IF(N113="sníž. přenesená",J113,0)</f>
        <v>0</v>
      </c>
      <c r="BI113" s="115">
        <f>IF(N113="nulová",J113,0)</f>
        <v>0</v>
      </c>
      <c r="BJ113" s="114" t="s">
        <v>78</v>
      </c>
      <c r="BK113" s="112"/>
      <c r="BL113" s="112"/>
      <c r="BM113" s="112"/>
    </row>
    <row r="114" spans="2:65" s="1" customFormat="1" ht="18" customHeight="1" x14ac:dyDescent="0.2">
      <c r="B114" s="25"/>
      <c r="D114" s="200" t="s">
        <v>110</v>
      </c>
      <c r="E114" s="200"/>
      <c r="F114" s="200"/>
      <c r="J114" s="110"/>
      <c r="L114" s="111"/>
      <c r="M114" s="112"/>
      <c r="N114" s="113" t="s">
        <v>35</v>
      </c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12"/>
      <c r="AA114" s="112"/>
      <c r="AB114" s="112"/>
      <c r="AC114" s="112"/>
      <c r="AD114" s="112"/>
      <c r="AE114" s="11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4" t="s">
        <v>109</v>
      </c>
      <c r="AZ114" s="112"/>
      <c r="BA114" s="112"/>
      <c r="BB114" s="112"/>
      <c r="BC114" s="112"/>
      <c r="BD114" s="112"/>
      <c r="BE114" s="115">
        <f>IF(N114="základní",J114,0)</f>
        <v>0</v>
      </c>
      <c r="BF114" s="115">
        <f>IF(N114="snížená",J114,0)</f>
        <v>0</v>
      </c>
      <c r="BG114" s="115">
        <f>IF(N114="zákl. přenesená",J114,0)</f>
        <v>0</v>
      </c>
      <c r="BH114" s="115">
        <f>IF(N114="sníž. přenesená",J114,0)</f>
        <v>0</v>
      </c>
      <c r="BI114" s="115">
        <f>IF(N114="nulová",J114,0)</f>
        <v>0</v>
      </c>
      <c r="BJ114" s="114" t="s">
        <v>78</v>
      </c>
      <c r="BK114" s="112"/>
      <c r="BL114" s="112"/>
      <c r="BM114" s="112"/>
    </row>
    <row r="115" spans="2:65" s="1" customFormat="1" ht="18" customHeight="1" x14ac:dyDescent="0.2">
      <c r="B115" s="25"/>
      <c r="D115" s="200" t="s">
        <v>111</v>
      </c>
      <c r="E115" s="200"/>
      <c r="F115" s="200"/>
      <c r="J115" s="110"/>
      <c r="L115" s="111"/>
      <c r="M115" s="112"/>
      <c r="N115" s="113" t="s">
        <v>35</v>
      </c>
      <c r="O115" s="112"/>
      <c r="P115" s="112"/>
      <c r="Q115" s="112"/>
      <c r="R115" s="112"/>
      <c r="S115" s="112"/>
      <c r="T115" s="112"/>
      <c r="U115" s="112"/>
      <c r="V115" s="112"/>
      <c r="W115" s="112"/>
      <c r="X115" s="112"/>
      <c r="Y115" s="112"/>
      <c r="Z115" s="112"/>
      <c r="AA115" s="112"/>
      <c r="AB115" s="112"/>
      <c r="AC115" s="112"/>
      <c r="AD115" s="112"/>
      <c r="AE115" s="11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4" t="s">
        <v>109</v>
      </c>
      <c r="AZ115" s="112"/>
      <c r="BA115" s="112"/>
      <c r="BB115" s="112"/>
      <c r="BC115" s="112"/>
      <c r="BD115" s="112"/>
      <c r="BE115" s="115">
        <f>IF(N115="základní",J115,0)</f>
        <v>0</v>
      </c>
      <c r="BF115" s="115">
        <f>IF(N115="snížená",J115,0)</f>
        <v>0</v>
      </c>
      <c r="BG115" s="115">
        <f>IF(N115="zákl. přenesená",J115,0)</f>
        <v>0</v>
      </c>
      <c r="BH115" s="115">
        <f>IF(N115="sníž. přenesená",J115,0)</f>
        <v>0</v>
      </c>
      <c r="BI115" s="115">
        <f>IF(N115="nulová",J115,0)</f>
        <v>0</v>
      </c>
      <c r="BJ115" s="114" t="s">
        <v>78</v>
      </c>
      <c r="BK115" s="112"/>
      <c r="BL115" s="112"/>
      <c r="BM115" s="112"/>
    </row>
    <row r="116" spans="2:65" s="1" customFormat="1" ht="18" customHeight="1" x14ac:dyDescent="0.2">
      <c r="B116" s="25"/>
      <c r="D116" s="109" t="s">
        <v>112</v>
      </c>
      <c r="J116" s="110"/>
      <c r="L116" s="111"/>
      <c r="M116" s="112"/>
      <c r="N116" s="113" t="s">
        <v>35</v>
      </c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  <c r="Z116" s="112"/>
      <c r="AA116" s="112"/>
      <c r="AB116" s="112"/>
      <c r="AC116" s="112"/>
      <c r="AD116" s="112"/>
      <c r="AE116" s="11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4" t="s">
        <v>113</v>
      </c>
      <c r="AZ116" s="112"/>
      <c r="BA116" s="112"/>
      <c r="BB116" s="112"/>
      <c r="BC116" s="112"/>
      <c r="BD116" s="112"/>
      <c r="BE116" s="115">
        <f>IF(N116="základní",J116,0)</f>
        <v>0</v>
      </c>
      <c r="BF116" s="115">
        <f>IF(N116="snížená",J116,0)</f>
        <v>0</v>
      </c>
      <c r="BG116" s="115">
        <f>IF(N116="zákl. přenesená",J116,0)</f>
        <v>0</v>
      </c>
      <c r="BH116" s="115">
        <f>IF(N116="sníž. přenesená",J116,0)</f>
        <v>0</v>
      </c>
      <c r="BI116" s="115">
        <f>IF(N116="nulová",J116,0)</f>
        <v>0</v>
      </c>
      <c r="BJ116" s="114" t="s">
        <v>78</v>
      </c>
      <c r="BK116" s="112"/>
      <c r="BL116" s="112"/>
      <c r="BM116" s="112"/>
    </row>
    <row r="117" spans="2:65" s="1" customFormat="1" x14ac:dyDescent="0.2">
      <c r="B117" s="25"/>
      <c r="L117" s="25"/>
    </row>
    <row r="118" spans="2:65" s="1" customFormat="1" ht="29.25" customHeight="1" x14ac:dyDescent="0.2">
      <c r="B118" s="25"/>
      <c r="C118" s="116" t="s">
        <v>114</v>
      </c>
      <c r="D118" s="88"/>
      <c r="E118" s="88"/>
      <c r="F118" s="88"/>
      <c r="G118" s="88"/>
      <c r="H118" s="88"/>
      <c r="I118" s="88"/>
      <c r="J118" s="117">
        <f>ROUND(J96+J112,2)</f>
        <v>0</v>
      </c>
      <c r="K118" s="88"/>
      <c r="L118" s="25"/>
    </row>
    <row r="119" spans="2:65" s="1" customFormat="1" ht="6.95" customHeight="1" x14ac:dyDescent="0.2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25"/>
    </row>
    <row r="123" spans="2:65" s="1" customFormat="1" ht="6.95" customHeight="1" x14ac:dyDescent="0.2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25"/>
    </row>
    <row r="124" spans="2:65" s="1" customFormat="1" ht="24.95" customHeight="1" x14ac:dyDescent="0.2">
      <c r="B124" s="25"/>
      <c r="C124" s="17" t="s">
        <v>115</v>
      </c>
      <c r="L124" s="25"/>
    </row>
    <row r="125" spans="2:65" s="1" customFormat="1" ht="6.95" customHeight="1" x14ac:dyDescent="0.2">
      <c r="B125" s="25"/>
      <c r="L125" s="25"/>
    </row>
    <row r="126" spans="2:65" s="1" customFormat="1" ht="12" customHeight="1" x14ac:dyDescent="0.2">
      <c r="B126" s="25"/>
      <c r="C126" s="22" t="s">
        <v>13</v>
      </c>
      <c r="L126" s="25"/>
    </row>
    <row r="127" spans="2:65" s="1" customFormat="1" ht="16.5" customHeight="1" x14ac:dyDescent="0.2">
      <c r="B127" s="25"/>
      <c r="E127" s="201" t="str">
        <f>E7</f>
        <v>Střední škola polytechnická Brno, Jílová - stavba + elektro</v>
      </c>
      <c r="F127" s="202"/>
      <c r="G127" s="202"/>
      <c r="H127" s="202"/>
      <c r="L127" s="25"/>
    </row>
    <row r="128" spans="2:65" s="1" customFormat="1" ht="12" customHeight="1" x14ac:dyDescent="0.2">
      <c r="B128" s="25"/>
      <c r="C128" s="22" t="s">
        <v>85</v>
      </c>
      <c r="L128" s="25"/>
    </row>
    <row r="129" spans="2:65" s="1" customFormat="1" ht="16.5" customHeight="1" x14ac:dyDescent="0.2">
      <c r="B129" s="25"/>
      <c r="E129" s="177" t="str">
        <f>E9</f>
        <v>01.1 - SŠP, Jílova_polyfunkčná učebna_stavba</v>
      </c>
      <c r="F129" s="199"/>
      <c r="G129" s="199"/>
      <c r="H129" s="199"/>
      <c r="L129" s="25"/>
    </row>
    <row r="130" spans="2:65" s="1" customFormat="1" ht="6.95" customHeight="1" x14ac:dyDescent="0.2">
      <c r="B130" s="25"/>
      <c r="L130" s="25"/>
    </row>
    <row r="131" spans="2:65" s="1" customFormat="1" ht="12" customHeight="1" x14ac:dyDescent="0.2">
      <c r="B131" s="25"/>
      <c r="C131" s="22" t="s">
        <v>17</v>
      </c>
      <c r="F131" s="20" t="str">
        <f>F12</f>
        <v>Střední škola polytechnická Brno, Jílová, p.o.</v>
      </c>
      <c r="I131" s="22" t="s">
        <v>19</v>
      </c>
      <c r="J131" s="45" t="str">
        <f>IF(J12="","",J12)</f>
        <v>26. 2. 2025</v>
      </c>
      <c r="L131" s="25"/>
    </row>
    <row r="132" spans="2:65" s="1" customFormat="1" ht="6.95" customHeight="1" x14ac:dyDescent="0.2">
      <c r="B132" s="25"/>
      <c r="L132" s="25"/>
    </row>
    <row r="133" spans="2:65" s="1" customFormat="1" ht="15.2" customHeight="1" x14ac:dyDescent="0.2">
      <c r="B133" s="25"/>
      <c r="C133" s="22" t="s">
        <v>21</v>
      </c>
      <c r="F133" s="20" t="str">
        <f>E15</f>
        <v xml:space="preserve"> </v>
      </c>
      <c r="I133" s="22" t="s">
        <v>26</v>
      </c>
      <c r="J133" s="23" t="str">
        <f>E21</f>
        <v xml:space="preserve"> </v>
      </c>
      <c r="L133" s="25"/>
    </row>
    <row r="134" spans="2:65" s="1" customFormat="1" ht="15.2" customHeight="1" x14ac:dyDescent="0.2">
      <c r="B134" s="25"/>
      <c r="C134" s="22" t="s">
        <v>25</v>
      </c>
      <c r="F134" s="20" t="str">
        <f>IF(E18="","",E18)</f>
        <v xml:space="preserve"> </v>
      </c>
      <c r="I134" s="22" t="s">
        <v>28</v>
      </c>
      <c r="J134" s="23" t="str">
        <f>E24</f>
        <v xml:space="preserve"> </v>
      </c>
      <c r="L134" s="25"/>
    </row>
    <row r="135" spans="2:65" s="1" customFormat="1" ht="10.35" customHeight="1" x14ac:dyDescent="0.2">
      <c r="B135" s="25"/>
      <c r="L135" s="25"/>
    </row>
    <row r="136" spans="2:65" s="10" customFormat="1" ht="29.25" customHeight="1" x14ac:dyDescent="0.2">
      <c r="B136" s="118"/>
      <c r="C136" s="119" t="s">
        <v>116</v>
      </c>
      <c r="D136" s="120" t="s">
        <v>55</v>
      </c>
      <c r="E136" s="120" t="s">
        <v>51</v>
      </c>
      <c r="F136" s="120" t="s">
        <v>52</v>
      </c>
      <c r="G136" s="120" t="s">
        <v>117</v>
      </c>
      <c r="H136" s="120" t="s">
        <v>118</v>
      </c>
      <c r="I136" s="120" t="s">
        <v>119</v>
      </c>
      <c r="J136" s="121" t="s">
        <v>91</v>
      </c>
      <c r="K136" s="122" t="s">
        <v>120</v>
      </c>
      <c r="L136" s="118"/>
      <c r="M136" s="52" t="s">
        <v>1</v>
      </c>
      <c r="N136" s="53" t="s">
        <v>34</v>
      </c>
      <c r="O136" s="53" t="s">
        <v>121</v>
      </c>
      <c r="P136" s="53" t="s">
        <v>122</v>
      </c>
      <c r="Q136" s="53" t="s">
        <v>123</v>
      </c>
      <c r="R136" s="53" t="s">
        <v>124</v>
      </c>
      <c r="S136" s="53" t="s">
        <v>125</v>
      </c>
      <c r="T136" s="54" t="s">
        <v>126</v>
      </c>
    </row>
    <row r="137" spans="2:65" s="1" customFormat="1" ht="22.9" customHeight="1" x14ac:dyDescent="0.25">
      <c r="B137" s="25"/>
      <c r="C137" s="57" t="s">
        <v>127</v>
      </c>
      <c r="J137" s="123">
        <f>BK137</f>
        <v>0</v>
      </c>
      <c r="L137" s="25"/>
      <c r="M137" s="55"/>
      <c r="N137" s="46"/>
      <c r="O137" s="46"/>
      <c r="P137" s="124">
        <f>P138+P168+P282</f>
        <v>2.0253999999999999</v>
      </c>
      <c r="Q137" s="46"/>
      <c r="R137" s="124">
        <f>R138+R168+R282</f>
        <v>1.1436375999999999</v>
      </c>
      <c r="S137" s="46"/>
      <c r="T137" s="125">
        <f>T138+T168+T282</f>
        <v>0</v>
      </c>
      <c r="AT137" s="13" t="s">
        <v>69</v>
      </c>
      <c r="AU137" s="13" t="s">
        <v>93</v>
      </c>
      <c r="BK137" s="126">
        <f>BK138+BK168+BK282</f>
        <v>0</v>
      </c>
    </row>
    <row r="138" spans="2:65" s="11" customFormat="1" ht="25.9" customHeight="1" x14ac:dyDescent="0.2">
      <c r="B138" s="127"/>
      <c r="D138" s="128" t="s">
        <v>69</v>
      </c>
      <c r="E138" s="129" t="s">
        <v>128</v>
      </c>
      <c r="F138" s="129" t="s">
        <v>129</v>
      </c>
      <c r="J138" s="130">
        <f>BK138</f>
        <v>0</v>
      </c>
      <c r="L138" s="127"/>
      <c r="M138" s="131"/>
      <c r="P138" s="132">
        <f>P139+P144+P159</f>
        <v>2.0253999999999999</v>
      </c>
      <c r="R138" s="132">
        <f>R139+R144+R159</f>
        <v>0.95071059999999996</v>
      </c>
      <c r="T138" s="133">
        <f>T139+T144+T159</f>
        <v>0</v>
      </c>
      <c r="AR138" s="128" t="s">
        <v>78</v>
      </c>
      <c r="AT138" s="134" t="s">
        <v>69</v>
      </c>
      <c r="AU138" s="134" t="s">
        <v>70</v>
      </c>
      <c r="AY138" s="128" t="s">
        <v>130</v>
      </c>
      <c r="BK138" s="135">
        <f>BK139+BK144+BK159</f>
        <v>0</v>
      </c>
    </row>
    <row r="139" spans="2:65" s="11" customFormat="1" ht="22.9" customHeight="1" x14ac:dyDescent="0.2">
      <c r="B139" s="127"/>
      <c r="D139" s="128" t="s">
        <v>69</v>
      </c>
      <c r="E139" s="136" t="s">
        <v>131</v>
      </c>
      <c r="F139" s="136" t="s">
        <v>132</v>
      </c>
      <c r="J139" s="137">
        <f>BK139</f>
        <v>0</v>
      </c>
      <c r="L139" s="127"/>
      <c r="M139" s="131"/>
      <c r="P139" s="132">
        <f>SUM(P140:P143)</f>
        <v>2.0253999999999999</v>
      </c>
      <c r="R139" s="132">
        <f>SUM(R140:R143)</f>
        <v>0.95071059999999996</v>
      </c>
      <c r="T139" s="133">
        <f>SUM(T140:T143)</f>
        <v>0</v>
      </c>
      <c r="AR139" s="128" t="s">
        <v>78</v>
      </c>
      <c r="AT139" s="134" t="s">
        <v>69</v>
      </c>
      <c r="AU139" s="134" t="s">
        <v>78</v>
      </c>
      <c r="AY139" s="128" t="s">
        <v>130</v>
      </c>
      <c r="BK139" s="135">
        <f>SUM(BK140:BK143)</f>
        <v>0</v>
      </c>
    </row>
    <row r="140" spans="2:65" s="1" customFormat="1" ht="16.5" customHeight="1" x14ac:dyDescent="0.2">
      <c r="B140" s="25"/>
      <c r="C140" s="138" t="s">
        <v>78</v>
      </c>
      <c r="D140" s="138" t="s">
        <v>133</v>
      </c>
      <c r="E140" s="139" t="s">
        <v>134</v>
      </c>
      <c r="F140" s="140" t="s">
        <v>135</v>
      </c>
      <c r="G140" s="141" t="s">
        <v>136</v>
      </c>
      <c r="H140" s="142">
        <v>1</v>
      </c>
      <c r="I140" s="143"/>
      <c r="J140" s="143">
        <f>ROUND(I140*H140,2)</f>
        <v>0</v>
      </c>
      <c r="K140" s="144"/>
      <c r="L140" s="25"/>
      <c r="M140" s="145" t="s">
        <v>1</v>
      </c>
      <c r="N140" s="108" t="s">
        <v>35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137</v>
      </c>
      <c r="AT140" s="148" t="s">
        <v>133</v>
      </c>
      <c r="AU140" s="148" t="s">
        <v>80</v>
      </c>
      <c r="AY140" s="13" t="s">
        <v>130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3" t="s">
        <v>78</v>
      </c>
      <c r="BK140" s="149">
        <f>ROUND(I140*H140,2)</f>
        <v>0</v>
      </c>
      <c r="BL140" s="13" t="s">
        <v>137</v>
      </c>
      <c r="BM140" s="148" t="s">
        <v>137</v>
      </c>
    </row>
    <row r="141" spans="2:65" s="1" customFormat="1" x14ac:dyDescent="0.2">
      <c r="B141" s="25"/>
      <c r="D141" s="150" t="s">
        <v>138</v>
      </c>
      <c r="F141" s="151" t="s">
        <v>139</v>
      </c>
      <c r="L141" s="25"/>
      <c r="M141" s="152"/>
      <c r="T141" s="49"/>
      <c r="AT141" s="13" t="s">
        <v>138</v>
      </c>
      <c r="AU141" s="13" t="s">
        <v>80</v>
      </c>
    </row>
    <row r="142" spans="2:65" s="1" customFormat="1" ht="24.2" customHeight="1" x14ac:dyDescent="0.2">
      <c r="B142" s="25"/>
      <c r="C142" s="138" t="s">
        <v>80</v>
      </c>
      <c r="D142" s="138" t="s">
        <v>133</v>
      </c>
      <c r="E142" s="139" t="s">
        <v>140</v>
      </c>
      <c r="F142" s="140" t="s">
        <v>141</v>
      </c>
      <c r="G142" s="141" t="s">
        <v>142</v>
      </c>
      <c r="H142" s="142">
        <v>0.38</v>
      </c>
      <c r="I142" s="143"/>
      <c r="J142" s="143">
        <f>ROUND(I142*H142,2)</f>
        <v>0</v>
      </c>
      <c r="K142" s="144"/>
      <c r="L142" s="25"/>
      <c r="M142" s="145" t="s">
        <v>1</v>
      </c>
      <c r="N142" s="108" t="s">
        <v>35</v>
      </c>
      <c r="O142" s="146">
        <v>5.33</v>
      </c>
      <c r="P142" s="146">
        <f>O142*H142</f>
        <v>2.0253999999999999</v>
      </c>
      <c r="Q142" s="146">
        <v>2.5018699999999998</v>
      </c>
      <c r="R142" s="146">
        <f>Q142*H142</f>
        <v>0.95071059999999996</v>
      </c>
      <c r="S142" s="146">
        <v>0</v>
      </c>
      <c r="T142" s="147">
        <f>S142*H142</f>
        <v>0</v>
      </c>
      <c r="AR142" s="148" t="s">
        <v>137</v>
      </c>
      <c r="AT142" s="148" t="s">
        <v>133</v>
      </c>
      <c r="AU142" s="148" t="s">
        <v>80</v>
      </c>
      <c r="AY142" s="13" t="s">
        <v>130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3" t="s">
        <v>78</v>
      </c>
      <c r="BK142" s="149">
        <f>ROUND(I142*H142,2)</f>
        <v>0</v>
      </c>
      <c r="BL142" s="13" t="s">
        <v>137</v>
      </c>
      <c r="BM142" s="148" t="s">
        <v>143</v>
      </c>
    </row>
    <row r="143" spans="2:65" s="1" customFormat="1" ht="19.5" x14ac:dyDescent="0.2">
      <c r="B143" s="25"/>
      <c r="D143" s="150" t="s">
        <v>138</v>
      </c>
      <c r="F143" s="151" t="s">
        <v>144</v>
      </c>
      <c r="L143" s="25"/>
      <c r="M143" s="152"/>
      <c r="T143" s="49"/>
      <c r="AT143" s="13" t="s">
        <v>138</v>
      </c>
      <c r="AU143" s="13" t="s">
        <v>80</v>
      </c>
    </row>
    <row r="144" spans="2:65" s="11" customFormat="1" ht="22.9" customHeight="1" x14ac:dyDescent="0.2">
      <c r="B144" s="127"/>
      <c r="D144" s="128" t="s">
        <v>69</v>
      </c>
      <c r="E144" s="136" t="s">
        <v>145</v>
      </c>
      <c r="F144" s="136" t="s">
        <v>146</v>
      </c>
      <c r="J144" s="137">
        <f>BK144</f>
        <v>0</v>
      </c>
      <c r="L144" s="127"/>
      <c r="M144" s="131"/>
      <c r="P144" s="132">
        <f>SUM(P145:P158)</f>
        <v>0</v>
      </c>
      <c r="R144" s="132">
        <f>SUM(R145:R158)</f>
        <v>0</v>
      </c>
      <c r="T144" s="133">
        <f>SUM(T145:T158)</f>
        <v>0</v>
      </c>
      <c r="AR144" s="128" t="s">
        <v>78</v>
      </c>
      <c r="AT144" s="134" t="s">
        <v>69</v>
      </c>
      <c r="AU144" s="134" t="s">
        <v>78</v>
      </c>
      <c r="AY144" s="128" t="s">
        <v>130</v>
      </c>
      <c r="BK144" s="135">
        <f>SUM(BK145:BK158)</f>
        <v>0</v>
      </c>
    </row>
    <row r="145" spans="2:65" s="1" customFormat="1" ht="24.2" customHeight="1" x14ac:dyDescent="0.2">
      <c r="B145" s="25"/>
      <c r="C145" s="138" t="s">
        <v>147</v>
      </c>
      <c r="D145" s="138" t="s">
        <v>133</v>
      </c>
      <c r="E145" s="139" t="s">
        <v>148</v>
      </c>
      <c r="F145" s="140" t="s">
        <v>149</v>
      </c>
      <c r="G145" s="141" t="s">
        <v>150</v>
      </c>
      <c r="H145" s="142">
        <v>14</v>
      </c>
      <c r="I145" s="143"/>
      <c r="J145" s="143">
        <f>ROUND(I145*H145,2)</f>
        <v>0</v>
      </c>
      <c r="K145" s="144"/>
      <c r="L145" s="25"/>
      <c r="M145" s="145" t="s">
        <v>1</v>
      </c>
      <c r="N145" s="108" t="s">
        <v>35</v>
      </c>
      <c r="O145" s="146">
        <v>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137</v>
      </c>
      <c r="AT145" s="148" t="s">
        <v>133</v>
      </c>
      <c r="AU145" s="148" t="s">
        <v>80</v>
      </c>
      <c r="AY145" s="13" t="s">
        <v>130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3" t="s">
        <v>78</v>
      </c>
      <c r="BK145" s="149">
        <f>ROUND(I145*H145,2)</f>
        <v>0</v>
      </c>
      <c r="BL145" s="13" t="s">
        <v>137</v>
      </c>
      <c r="BM145" s="148" t="s">
        <v>151</v>
      </c>
    </row>
    <row r="146" spans="2:65" s="1" customFormat="1" ht="19.5" x14ac:dyDescent="0.2">
      <c r="B146" s="25"/>
      <c r="D146" s="150" t="s">
        <v>138</v>
      </c>
      <c r="F146" s="151" t="s">
        <v>149</v>
      </c>
      <c r="L146" s="25"/>
      <c r="M146" s="152"/>
      <c r="T146" s="49"/>
      <c r="AT146" s="13" t="s">
        <v>138</v>
      </c>
      <c r="AU146" s="13" t="s">
        <v>80</v>
      </c>
    </row>
    <row r="147" spans="2:65" s="1" customFormat="1" ht="16.5" customHeight="1" x14ac:dyDescent="0.2">
      <c r="B147" s="25"/>
      <c r="C147" s="138" t="s">
        <v>137</v>
      </c>
      <c r="D147" s="138" t="s">
        <v>133</v>
      </c>
      <c r="E147" s="139" t="s">
        <v>152</v>
      </c>
      <c r="F147" s="140" t="s">
        <v>153</v>
      </c>
      <c r="G147" s="141" t="s">
        <v>154</v>
      </c>
      <c r="H147" s="142">
        <v>1</v>
      </c>
      <c r="I147" s="143"/>
      <c r="J147" s="143">
        <f>ROUND(I147*H147,2)</f>
        <v>0</v>
      </c>
      <c r="K147" s="144"/>
      <c r="L147" s="25"/>
      <c r="M147" s="145" t="s">
        <v>1</v>
      </c>
      <c r="N147" s="108" t="s">
        <v>35</v>
      </c>
      <c r="O147" s="146">
        <v>0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137</v>
      </c>
      <c r="AT147" s="148" t="s">
        <v>133</v>
      </c>
      <c r="AU147" s="148" t="s">
        <v>80</v>
      </c>
      <c r="AY147" s="13" t="s">
        <v>130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3" t="s">
        <v>78</v>
      </c>
      <c r="BK147" s="149">
        <f>ROUND(I147*H147,2)</f>
        <v>0</v>
      </c>
      <c r="BL147" s="13" t="s">
        <v>137</v>
      </c>
      <c r="BM147" s="148" t="s">
        <v>155</v>
      </c>
    </row>
    <row r="148" spans="2:65" s="1" customFormat="1" ht="78" x14ac:dyDescent="0.2">
      <c r="B148" s="25"/>
      <c r="D148" s="150" t="s">
        <v>138</v>
      </c>
      <c r="F148" s="151" t="s">
        <v>156</v>
      </c>
      <c r="L148" s="25"/>
      <c r="M148" s="152"/>
      <c r="T148" s="49"/>
      <c r="AT148" s="13" t="s">
        <v>138</v>
      </c>
      <c r="AU148" s="13" t="s">
        <v>80</v>
      </c>
    </row>
    <row r="149" spans="2:65" s="1" customFormat="1" ht="16.5" customHeight="1" x14ac:dyDescent="0.2">
      <c r="B149" s="25"/>
      <c r="C149" s="138" t="s">
        <v>157</v>
      </c>
      <c r="D149" s="138" t="s">
        <v>133</v>
      </c>
      <c r="E149" s="139" t="s">
        <v>158</v>
      </c>
      <c r="F149" s="140" t="s">
        <v>159</v>
      </c>
      <c r="G149" s="141" t="s">
        <v>136</v>
      </c>
      <c r="H149" s="142">
        <v>1</v>
      </c>
      <c r="I149" s="143"/>
      <c r="J149" s="143">
        <f>ROUND(I149*H149,2)</f>
        <v>0</v>
      </c>
      <c r="K149" s="144"/>
      <c r="L149" s="25"/>
      <c r="M149" s="145" t="s">
        <v>1</v>
      </c>
      <c r="N149" s="108" t="s">
        <v>35</v>
      </c>
      <c r="O149" s="146">
        <v>0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137</v>
      </c>
      <c r="AT149" s="148" t="s">
        <v>133</v>
      </c>
      <c r="AU149" s="148" t="s">
        <v>80</v>
      </c>
      <c r="AY149" s="13" t="s">
        <v>130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3" t="s">
        <v>78</v>
      </c>
      <c r="BK149" s="149">
        <f>ROUND(I149*H149,2)</f>
        <v>0</v>
      </c>
      <c r="BL149" s="13" t="s">
        <v>137</v>
      </c>
      <c r="BM149" s="148" t="s">
        <v>8</v>
      </c>
    </row>
    <row r="150" spans="2:65" s="1" customFormat="1" x14ac:dyDescent="0.2">
      <c r="B150" s="25"/>
      <c r="D150" s="150" t="s">
        <v>138</v>
      </c>
      <c r="F150" s="151" t="s">
        <v>160</v>
      </c>
      <c r="L150" s="25"/>
      <c r="M150" s="152"/>
      <c r="T150" s="49"/>
      <c r="AT150" s="13" t="s">
        <v>138</v>
      </c>
      <c r="AU150" s="13" t="s">
        <v>80</v>
      </c>
    </row>
    <row r="151" spans="2:65" s="1" customFormat="1" ht="16.5" customHeight="1" x14ac:dyDescent="0.2">
      <c r="B151" s="25"/>
      <c r="C151" s="138" t="s">
        <v>131</v>
      </c>
      <c r="D151" s="138" t="s">
        <v>133</v>
      </c>
      <c r="E151" s="139" t="s">
        <v>161</v>
      </c>
      <c r="F151" s="140" t="s">
        <v>162</v>
      </c>
      <c r="G151" s="141" t="s">
        <v>136</v>
      </c>
      <c r="H151" s="142">
        <v>1</v>
      </c>
      <c r="I151" s="143"/>
      <c r="J151" s="143">
        <f>ROUND(I151*H151,2)</f>
        <v>0</v>
      </c>
      <c r="K151" s="144"/>
      <c r="L151" s="25"/>
      <c r="M151" s="145" t="s">
        <v>1</v>
      </c>
      <c r="N151" s="108" t="s">
        <v>35</v>
      </c>
      <c r="O151" s="146">
        <v>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137</v>
      </c>
      <c r="AT151" s="148" t="s">
        <v>133</v>
      </c>
      <c r="AU151" s="148" t="s">
        <v>80</v>
      </c>
      <c r="AY151" s="13" t="s">
        <v>130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3" t="s">
        <v>78</v>
      </c>
      <c r="BK151" s="149">
        <f>ROUND(I151*H151,2)</f>
        <v>0</v>
      </c>
      <c r="BL151" s="13" t="s">
        <v>137</v>
      </c>
      <c r="BM151" s="148" t="s">
        <v>163</v>
      </c>
    </row>
    <row r="152" spans="2:65" s="1" customFormat="1" x14ac:dyDescent="0.2">
      <c r="B152" s="25"/>
      <c r="D152" s="150" t="s">
        <v>138</v>
      </c>
      <c r="F152" s="151" t="s">
        <v>162</v>
      </c>
      <c r="L152" s="25"/>
      <c r="M152" s="152"/>
      <c r="T152" s="49"/>
      <c r="AT152" s="13" t="s">
        <v>138</v>
      </c>
      <c r="AU152" s="13" t="s">
        <v>80</v>
      </c>
    </row>
    <row r="153" spans="2:65" s="1" customFormat="1" ht="33" customHeight="1" x14ac:dyDescent="0.2">
      <c r="B153" s="25"/>
      <c r="C153" s="138" t="s">
        <v>164</v>
      </c>
      <c r="D153" s="138" t="s">
        <v>133</v>
      </c>
      <c r="E153" s="139" t="s">
        <v>165</v>
      </c>
      <c r="F153" s="140" t="s">
        <v>166</v>
      </c>
      <c r="G153" s="141" t="s">
        <v>167</v>
      </c>
      <c r="H153" s="142">
        <v>80</v>
      </c>
      <c r="I153" s="143"/>
      <c r="J153" s="143">
        <f>ROUND(I153*H153,2)</f>
        <v>0</v>
      </c>
      <c r="K153" s="144"/>
      <c r="L153" s="25"/>
      <c r="M153" s="145" t="s">
        <v>1</v>
      </c>
      <c r="N153" s="108" t="s">
        <v>35</v>
      </c>
      <c r="O153" s="146">
        <v>0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137</v>
      </c>
      <c r="AT153" s="148" t="s">
        <v>133</v>
      </c>
      <c r="AU153" s="148" t="s">
        <v>80</v>
      </c>
      <c r="AY153" s="13" t="s">
        <v>130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3" t="s">
        <v>78</v>
      </c>
      <c r="BK153" s="149">
        <f>ROUND(I153*H153,2)</f>
        <v>0</v>
      </c>
      <c r="BL153" s="13" t="s">
        <v>137</v>
      </c>
      <c r="BM153" s="148" t="s">
        <v>168</v>
      </c>
    </row>
    <row r="154" spans="2:65" s="1" customFormat="1" ht="19.5" x14ac:dyDescent="0.2">
      <c r="B154" s="25"/>
      <c r="D154" s="150" t="s">
        <v>138</v>
      </c>
      <c r="F154" s="151" t="s">
        <v>169</v>
      </c>
      <c r="L154" s="25"/>
      <c r="M154" s="152"/>
      <c r="T154" s="49"/>
      <c r="AT154" s="13" t="s">
        <v>138</v>
      </c>
      <c r="AU154" s="13" t="s">
        <v>80</v>
      </c>
    </row>
    <row r="155" spans="2:65" s="1" customFormat="1" ht="21.75" customHeight="1" x14ac:dyDescent="0.2">
      <c r="B155" s="25"/>
      <c r="C155" s="138" t="s">
        <v>170</v>
      </c>
      <c r="D155" s="138" t="s">
        <v>133</v>
      </c>
      <c r="E155" s="139" t="s">
        <v>171</v>
      </c>
      <c r="F155" s="140" t="s">
        <v>172</v>
      </c>
      <c r="G155" s="141" t="s">
        <v>167</v>
      </c>
      <c r="H155" s="142">
        <v>2</v>
      </c>
      <c r="I155" s="143"/>
      <c r="J155" s="143">
        <f>ROUND(I155*H155,2)</f>
        <v>0</v>
      </c>
      <c r="K155" s="144"/>
      <c r="L155" s="25"/>
      <c r="M155" s="145" t="s">
        <v>1</v>
      </c>
      <c r="N155" s="108" t="s">
        <v>35</v>
      </c>
      <c r="O155" s="146">
        <v>0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137</v>
      </c>
      <c r="AT155" s="148" t="s">
        <v>133</v>
      </c>
      <c r="AU155" s="148" t="s">
        <v>80</v>
      </c>
      <c r="AY155" s="13" t="s">
        <v>130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3" t="s">
        <v>78</v>
      </c>
      <c r="BK155" s="149">
        <f>ROUND(I155*H155,2)</f>
        <v>0</v>
      </c>
      <c r="BL155" s="13" t="s">
        <v>137</v>
      </c>
      <c r="BM155" s="148" t="s">
        <v>173</v>
      </c>
    </row>
    <row r="156" spans="2:65" s="1" customFormat="1" ht="19.5" x14ac:dyDescent="0.2">
      <c r="B156" s="25"/>
      <c r="D156" s="150" t="s">
        <v>138</v>
      </c>
      <c r="F156" s="151" t="s">
        <v>174</v>
      </c>
      <c r="L156" s="25"/>
      <c r="M156" s="152"/>
      <c r="T156" s="49"/>
      <c r="AT156" s="13" t="s">
        <v>138</v>
      </c>
      <c r="AU156" s="13" t="s">
        <v>80</v>
      </c>
    </row>
    <row r="157" spans="2:65" s="1" customFormat="1" ht="16.5" customHeight="1" x14ac:dyDescent="0.2">
      <c r="B157" s="25"/>
      <c r="C157" s="138" t="s">
        <v>145</v>
      </c>
      <c r="D157" s="138" t="s">
        <v>133</v>
      </c>
      <c r="E157" s="139" t="s">
        <v>175</v>
      </c>
      <c r="F157" s="140" t="s">
        <v>176</v>
      </c>
      <c r="G157" s="141" t="s">
        <v>136</v>
      </c>
      <c r="H157" s="142">
        <v>1</v>
      </c>
      <c r="I157" s="143"/>
      <c r="J157" s="143">
        <f>ROUND(I157*H157,2)</f>
        <v>0</v>
      </c>
      <c r="K157" s="144"/>
      <c r="L157" s="25"/>
      <c r="M157" s="145" t="s">
        <v>1</v>
      </c>
      <c r="N157" s="108" t="s">
        <v>35</v>
      </c>
      <c r="O157" s="146">
        <v>0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137</v>
      </c>
      <c r="AT157" s="148" t="s">
        <v>133</v>
      </c>
      <c r="AU157" s="148" t="s">
        <v>80</v>
      </c>
      <c r="AY157" s="13" t="s">
        <v>130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3" t="s">
        <v>78</v>
      </c>
      <c r="BK157" s="149">
        <f>ROUND(I157*H157,2)</f>
        <v>0</v>
      </c>
      <c r="BL157" s="13" t="s">
        <v>137</v>
      </c>
      <c r="BM157" s="148" t="s">
        <v>177</v>
      </c>
    </row>
    <row r="158" spans="2:65" s="1" customFormat="1" x14ac:dyDescent="0.2">
      <c r="B158" s="25"/>
      <c r="D158" s="150" t="s">
        <v>138</v>
      </c>
      <c r="F158" s="151" t="s">
        <v>176</v>
      </c>
      <c r="L158" s="25"/>
      <c r="M158" s="152"/>
      <c r="T158" s="49"/>
      <c r="AT158" s="13" t="s">
        <v>138</v>
      </c>
      <c r="AU158" s="13" t="s">
        <v>80</v>
      </c>
    </row>
    <row r="159" spans="2:65" s="11" customFormat="1" ht="22.9" customHeight="1" x14ac:dyDescent="0.2">
      <c r="B159" s="127"/>
      <c r="D159" s="128" t="s">
        <v>69</v>
      </c>
      <c r="E159" s="136" t="s">
        <v>178</v>
      </c>
      <c r="F159" s="136" t="s">
        <v>179</v>
      </c>
      <c r="J159" s="137">
        <f>BK159</f>
        <v>0</v>
      </c>
      <c r="L159" s="127"/>
      <c r="M159" s="131"/>
      <c r="P159" s="132">
        <f>SUM(P160:P167)</f>
        <v>0</v>
      </c>
      <c r="R159" s="132">
        <f>SUM(R160:R167)</f>
        <v>0</v>
      </c>
      <c r="T159" s="133">
        <f>SUM(T160:T167)</f>
        <v>0</v>
      </c>
      <c r="AR159" s="128" t="s">
        <v>78</v>
      </c>
      <c r="AT159" s="134" t="s">
        <v>69</v>
      </c>
      <c r="AU159" s="134" t="s">
        <v>78</v>
      </c>
      <c r="AY159" s="128" t="s">
        <v>130</v>
      </c>
      <c r="BK159" s="135">
        <f>SUM(BK160:BK167)</f>
        <v>0</v>
      </c>
    </row>
    <row r="160" spans="2:65" s="1" customFormat="1" ht="24.2" customHeight="1" x14ac:dyDescent="0.2">
      <c r="B160" s="25"/>
      <c r="C160" s="138" t="s">
        <v>155</v>
      </c>
      <c r="D160" s="138" t="s">
        <v>133</v>
      </c>
      <c r="E160" s="139" t="s">
        <v>180</v>
      </c>
      <c r="F160" s="140" t="s">
        <v>181</v>
      </c>
      <c r="G160" s="141" t="s">
        <v>182</v>
      </c>
      <c r="H160" s="142">
        <v>1.2</v>
      </c>
      <c r="I160" s="143"/>
      <c r="J160" s="143">
        <f>ROUND(I160*H160,2)</f>
        <v>0</v>
      </c>
      <c r="K160" s="144"/>
      <c r="L160" s="25"/>
      <c r="M160" s="145" t="s">
        <v>1</v>
      </c>
      <c r="N160" s="108" t="s">
        <v>35</v>
      </c>
      <c r="O160" s="146">
        <v>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137</v>
      </c>
      <c r="AT160" s="148" t="s">
        <v>133</v>
      </c>
      <c r="AU160" s="148" t="s">
        <v>80</v>
      </c>
      <c r="AY160" s="13" t="s">
        <v>130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3" t="s">
        <v>78</v>
      </c>
      <c r="BK160" s="149">
        <f>ROUND(I160*H160,2)</f>
        <v>0</v>
      </c>
      <c r="BL160" s="13" t="s">
        <v>137</v>
      </c>
      <c r="BM160" s="148" t="s">
        <v>183</v>
      </c>
    </row>
    <row r="161" spans="2:65" s="1" customFormat="1" ht="19.5" x14ac:dyDescent="0.2">
      <c r="B161" s="25"/>
      <c r="D161" s="150" t="s">
        <v>138</v>
      </c>
      <c r="F161" s="151" t="s">
        <v>184</v>
      </c>
      <c r="L161" s="25"/>
      <c r="M161" s="152"/>
      <c r="T161" s="49"/>
      <c r="AT161" s="13" t="s">
        <v>138</v>
      </c>
      <c r="AU161" s="13" t="s">
        <v>80</v>
      </c>
    </row>
    <row r="162" spans="2:65" s="1" customFormat="1" ht="24.2" customHeight="1" x14ac:dyDescent="0.2">
      <c r="B162" s="25"/>
      <c r="C162" s="138" t="s">
        <v>185</v>
      </c>
      <c r="D162" s="138" t="s">
        <v>133</v>
      </c>
      <c r="E162" s="139" t="s">
        <v>186</v>
      </c>
      <c r="F162" s="140" t="s">
        <v>187</v>
      </c>
      <c r="G162" s="141" t="s">
        <v>182</v>
      </c>
      <c r="H162" s="142">
        <v>1.2</v>
      </c>
      <c r="I162" s="143"/>
      <c r="J162" s="143">
        <f>ROUND(I162*H162,2)</f>
        <v>0</v>
      </c>
      <c r="K162" s="144"/>
      <c r="L162" s="25"/>
      <c r="M162" s="145" t="s">
        <v>1</v>
      </c>
      <c r="N162" s="108" t="s">
        <v>35</v>
      </c>
      <c r="O162" s="146">
        <v>0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137</v>
      </c>
      <c r="AT162" s="148" t="s">
        <v>133</v>
      </c>
      <c r="AU162" s="148" t="s">
        <v>80</v>
      </c>
      <c r="AY162" s="13" t="s">
        <v>130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3" t="s">
        <v>78</v>
      </c>
      <c r="BK162" s="149">
        <f>ROUND(I162*H162,2)</f>
        <v>0</v>
      </c>
      <c r="BL162" s="13" t="s">
        <v>137</v>
      </c>
      <c r="BM162" s="148" t="s">
        <v>188</v>
      </c>
    </row>
    <row r="163" spans="2:65" s="1" customFormat="1" ht="19.5" x14ac:dyDescent="0.2">
      <c r="B163" s="25"/>
      <c r="D163" s="150" t="s">
        <v>138</v>
      </c>
      <c r="F163" s="151" t="s">
        <v>189</v>
      </c>
      <c r="L163" s="25"/>
      <c r="M163" s="152"/>
      <c r="T163" s="49"/>
      <c r="AT163" s="13" t="s">
        <v>138</v>
      </c>
      <c r="AU163" s="13" t="s">
        <v>80</v>
      </c>
    </row>
    <row r="164" spans="2:65" s="1" customFormat="1" ht="16.5" customHeight="1" x14ac:dyDescent="0.2">
      <c r="B164" s="25"/>
      <c r="C164" s="138" t="s">
        <v>8</v>
      </c>
      <c r="D164" s="138" t="s">
        <v>133</v>
      </c>
      <c r="E164" s="139" t="s">
        <v>190</v>
      </c>
      <c r="F164" s="140" t="s">
        <v>191</v>
      </c>
      <c r="G164" s="141" t="s">
        <v>182</v>
      </c>
      <c r="H164" s="142">
        <v>1.2</v>
      </c>
      <c r="I164" s="143"/>
      <c r="J164" s="143">
        <f>ROUND(I164*H164,2)</f>
        <v>0</v>
      </c>
      <c r="K164" s="144"/>
      <c r="L164" s="25"/>
      <c r="M164" s="145" t="s">
        <v>1</v>
      </c>
      <c r="N164" s="108" t="s">
        <v>35</v>
      </c>
      <c r="O164" s="146">
        <v>0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137</v>
      </c>
      <c r="AT164" s="148" t="s">
        <v>133</v>
      </c>
      <c r="AU164" s="148" t="s">
        <v>80</v>
      </c>
      <c r="AY164" s="13" t="s">
        <v>130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3" t="s">
        <v>78</v>
      </c>
      <c r="BK164" s="149">
        <f>ROUND(I164*H164,2)</f>
        <v>0</v>
      </c>
      <c r="BL164" s="13" t="s">
        <v>137</v>
      </c>
      <c r="BM164" s="148" t="s">
        <v>192</v>
      </c>
    </row>
    <row r="165" spans="2:65" s="1" customFormat="1" x14ac:dyDescent="0.2">
      <c r="B165" s="25"/>
      <c r="D165" s="150" t="s">
        <v>138</v>
      </c>
      <c r="F165" s="151" t="s">
        <v>193</v>
      </c>
      <c r="L165" s="25"/>
      <c r="M165" s="152"/>
      <c r="T165" s="49"/>
      <c r="AT165" s="13" t="s">
        <v>138</v>
      </c>
      <c r="AU165" s="13" t="s">
        <v>80</v>
      </c>
    </row>
    <row r="166" spans="2:65" s="1" customFormat="1" ht="24.2" customHeight="1" x14ac:dyDescent="0.2">
      <c r="B166" s="25"/>
      <c r="C166" s="153" t="s">
        <v>194</v>
      </c>
      <c r="D166" s="153" t="s">
        <v>195</v>
      </c>
      <c r="E166" s="154" t="s">
        <v>196</v>
      </c>
      <c r="F166" s="155" t="s">
        <v>197</v>
      </c>
      <c r="G166" s="156" t="s">
        <v>198</v>
      </c>
      <c r="H166" s="157">
        <v>2</v>
      </c>
      <c r="I166" s="158"/>
      <c r="J166" s="158">
        <f>ROUND(I166*H166,2)</f>
        <v>0</v>
      </c>
      <c r="K166" s="159"/>
      <c r="L166" s="160"/>
      <c r="M166" s="161" t="s">
        <v>1</v>
      </c>
      <c r="N166" s="162" t="s">
        <v>35</v>
      </c>
      <c r="O166" s="146">
        <v>0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170</v>
      </c>
      <c r="AT166" s="148" t="s">
        <v>195</v>
      </c>
      <c r="AU166" s="148" t="s">
        <v>80</v>
      </c>
      <c r="AY166" s="13" t="s">
        <v>130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3" t="s">
        <v>78</v>
      </c>
      <c r="BK166" s="149">
        <f>ROUND(I166*H166,2)</f>
        <v>0</v>
      </c>
      <c r="BL166" s="13" t="s">
        <v>137</v>
      </c>
      <c r="BM166" s="148" t="s">
        <v>199</v>
      </c>
    </row>
    <row r="167" spans="2:65" s="1" customFormat="1" ht="19.5" x14ac:dyDescent="0.2">
      <c r="B167" s="25"/>
      <c r="D167" s="150" t="s">
        <v>138</v>
      </c>
      <c r="F167" s="151" t="s">
        <v>200</v>
      </c>
      <c r="L167" s="25"/>
      <c r="M167" s="152"/>
      <c r="T167" s="49"/>
      <c r="AT167" s="13" t="s">
        <v>138</v>
      </c>
      <c r="AU167" s="13" t="s">
        <v>80</v>
      </c>
    </row>
    <row r="168" spans="2:65" s="11" customFormat="1" ht="25.9" customHeight="1" x14ac:dyDescent="0.2">
      <c r="B168" s="127"/>
      <c r="D168" s="128" t="s">
        <v>69</v>
      </c>
      <c r="E168" s="129" t="s">
        <v>201</v>
      </c>
      <c r="F168" s="129" t="s">
        <v>202</v>
      </c>
      <c r="J168" s="130">
        <f>BK168</f>
        <v>0</v>
      </c>
      <c r="L168" s="127"/>
      <c r="M168" s="131"/>
      <c r="P168" s="132">
        <f>P169+P178+P183+P210+P245+P250+P265</f>
        <v>0</v>
      </c>
      <c r="R168" s="132">
        <f>R169+R178+R183+R210+R245+R250+R265</f>
        <v>0.19292700000000002</v>
      </c>
      <c r="T168" s="133">
        <f>T169+T178+T183+T210+T245+T250+T265</f>
        <v>0</v>
      </c>
      <c r="AR168" s="128" t="s">
        <v>80</v>
      </c>
      <c r="AT168" s="134" t="s">
        <v>69</v>
      </c>
      <c r="AU168" s="134" t="s">
        <v>70</v>
      </c>
      <c r="AY168" s="128" t="s">
        <v>130</v>
      </c>
      <c r="BK168" s="135">
        <f>BK169+BK178+BK183+BK210+BK245+BK250+BK265</f>
        <v>0</v>
      </c>
    </row>
    <row r="169" spans="2:65" s="11" customFormat="1" ht="22.9" customHeight="1" x14ac:dyDescent="0.2">
      <c r="B169" s="127"/>
      <c r="D169" s="128" t="s">
        <v>69</v>
      </c>
      <c r="E169" s="136" t="s">
        <v>203</v>
      </c>
      <c r="F169" s="136" t="s">
        <v>204</v>
      </c>
      <c r="J169" s="137">
        <f>BK169</f>
        <v>0</v>
      </c>
      <c r="L169" s="127"/>
      <c r="M169" s="131"/>
      <c r="P169" s="132">
        <f>SUM(P170:P177)</f>
        <v>0</v>
      </c>
      <c r="R169" s="132">
        <f>SUM(R170:R177)</f>
        <v>0</v>
      </c>
      <c r="T169" s="133">
        <f>SUM(T170:T177)</f>
        <v>0</v>
      </c>
      <c r="AR169" s="128" t="s">
        <v>80</v>
      </c>
      <c r="AT169" s="134" t="s">
        <v>69</v>
      </c>
      <c r="AU169" s="134" t="s">
        <v>78</v>
      </c>
      <c r="AY169" s="128" t="s">
        <v>130</v>
      </c>
      <c r="BK169" s="135">
        <f>SUM(BK170:BK177)</f>
        <v>0</v>
      </c>
    </row>
    <row r="170" spans="2:65" s="1" customFormat="1" ht="16.5" customHeight="1" x14ac:dyDescent="0.2">
      <c r="B170" s="25"/>
      <c r="C170" s="138" t="s">
        <v>163</v>
      </c>
      <c r="D170" s="138" t="s">
        <v>133</v>
      </c>
      <c r="E170" s="139" t="s">
        <v>205</v>
      </c>
      <c r="F170" s="140" t="s">
        <v>206</v>
      </c>
      <c r="G170" s="141" t="s">
        <v>136</v>
      </c>
      <c r="H170" s="142">
        <v>1</v>
      </c>
      <c r="I170" s="143"/>
      <c r="J170" s="143">
        <f>ROUND(I170*H170,2)</f>
        <v>0</v>
      </c>
      <c r="K170" s="144"/>
      <c r="L170" s="25"/>
      <c r="M170" s="145" t="s">
        <v>1</v>
      </c>
      <c r="N170" s="108" t="s">
        <v>35</v>
      </c>
      <c r="O170" s="146">
        <v>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168</v>
      </c>
      <c r="AT170" s="148" t="s">
        <v>133</v>
      </c>
      <c r="AU170" s="148" t="s">
        <v>80</v>
      </c>
      <c r="AY170" s="13" t="s">
        <v>130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3" t="s">
        <v>78</v>
      </c>
      <c r="BK170" s="149">
        <f>ROUND(I170*H170,2)</f>
        <v>0</v>
      </c>
      <c r="BL170" s="13" t="s">
        <v>168</v>
      </c>
      <c r="BM170" s="148" t="s">
        <v>207</v>
      </c>
    </row>
    <row r="171" spans="2:65" s="1" customFormat="1" ht="19.5" x14ac:dyDescent="0.2">
      <c r="B171" s="25"/>
      <c r="D171" s="150" t="s">
        <v>138</v>
      </c>
      <c r="F171" s="151" t="s">
        <v>208</v>
      </c>
      <c r="L171" s="25"/>
      <c r="M171" s="152"/>
      <c r="T171" s="49"/>
      <c r="AT171" s="13" t="s">
        <v>138</v>
      </c>
      <c r="AU171" s="13" t="s">
        <v>80</v>
      </c>
    </row>
    <row r="172" spans="2:65" s="1" customFormat="1" ht="16.5" customHeight="1" x14ac:dyDescent="0.2">
      <c r="B172" s="25"/>
      <c r="C172" s="138" t="s">
        <v>209</v>
      </c>
      <c r="D172" s="138" t="s">
        <v>133</v>
      </c>
      <c r="E172" s="139" t="s">
        <v>210</v>
      </c>
      <c r="F172" s="140" t="s">
        <v>211</v>
      </c>
      <c r="G172" s="141" t="s">
        <v>154</v>
      </c>
      <c r="H172" s="142">
        <v>1</v>
      </c>
      <c r="I172" s="143"/>
      <c r="J172" s="143">
        <f>ROUND(I172*H172,2)</f>
        <v>0</v>
      </c>
      <c r="K172" s="144"/>
      <c r="L172" s="25"/>
      <c r="M172" s="145" t="s">
        <v>1</v>
      </c>
      <c r="N172" s="108" t="s">
        <v>35</v>
      </c>
      <c r="O172" s="146">
        <v>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168</v>
      </c>
      <c r="AT172" s="148" t="s">
        <v>133</v>
      </c>
      <c r="AU172" s="148" t="s">
        <v>80</v>
      </c>
      <c r="AY172" s="13" t="s">
        <v>130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3" t="s">
        <v>78</v>
      </c>
      <c r="BK172" s="149">
        <f>ROUND(I172*H172,2)</f>
        <v>0</v>
      </c>
      <c r="BL172" s="13" t="s">
        <v>168</v>
      </c>
      <c r="BM172" s="148" t="s">
        <v>212</v>
      </c>
    </row>
    <row r="173" spans="2:65" s="1" customFormat="1" ht="19.5" x14ac:dyDescent="0.2">
      <c r="B173" s="25"/>
      <c r="D173" s="150" t="s">
        <v>138</v>
      </c>
      <c r="F173" s="151" t="s">
        <v>213</v>
      </c>
      <c r="L173" s="25"/>
      <c r="M173" s="152"/>
      <c r="T173" s="49"/>
      <c r="AT173" s="13" t="s">
        <v>138</v>
      </c>
      <c r="AU173" s="13" t="s">
        <v>80</v>
      </c>
    </row>
    <row r="174" spans="2:65" s="1" customFormat="1" ht="16.5" customHeight="1" x14ac:dyDescent="0.2">
      <c r="B174" s="25"/>
      <c r="C174" s="138" t="s">
        <v>168</v>
      </c>
      <c r="D174" s="138" t="s">
        <v>133</v>
      </c>
      <c r="E174" s="139" t="s">
        <v>214</v>
      </c>
      <c r="F174" s="140" t="s">
        <v>215</v>
      </c>
      <c r="G174" s="141" t="s">
        <v>154</v>
      </c>
      <c r="H174" s="142">
        <v>1</v>
      </c>
      <c r="I174" s="143"/>
      <c r="J174" s="143">
        <f>ROUND(I174*H174,2)</f>
        <v>0</v>
      </c>
      <c r="K174" s="144"/>
      <c r="L174" s="25"/>
      <c r="M174" s="145" t="s">
        <v>1</v>
      </c>
      <c r="N174" s="108" t="s">
        <v>35</v>
      </c>
      <c r="O174" s="146">
        <v>0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168</v>
      </c>
      <c r="AT174" s="148" t="s">
        <v>133</v>
      </c>
      <c r="AU174" s="148" t="s">
        <v>80</v>
      </c>
      <c r="AY174" s="13" t="s">
        <v>130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3" t="s">
        <v>78</v>
      </c>
      <c r="BK174" s="149">
        <f>ROUND(I174*H174,2)</f>
        <v>0</v>
      </c>
      <c r="BL174" s="13" t="s">
        <v>168</v>
      </c>
      <c r="BM174" s="148" t="s">
        <v>216</v>
      </c>
    </row>
    <row r="175" spans="2:65" s="1" customFormat="1" x14ac:dyDescent="0.2">
      <c r="B175" s="25"/>
      <c r="D175" s="150" t="s">
        <v>138</v>
      </c>
      <c r="F175" s="151" t="s">
        <v>217</v>
      </c>
      <c r="L175" s="25"/>
      <c r="M175" s="152"/>
      <c r="T175" s="49"/>
      <c r="AT175" s="13" t="s">
        <v>138</v>
      </c>
      <c r="AU175" s="13" t="s">
        <v>80</v>
      </c>
    </row>
    <row r="176" spans="2:65" s="1" customFormat="1" ht="21.75" customHeight="1" x14ac:dyDescent="0.2">
      <c r="B176" s="25"/>
      <c r="C176" s="138" t="s">
        <v>218</v>
      </c>
      <c r="D176" s="138" t="s">
        <v>133</v>
      </c>
      <c r="E176" s="139" t="s">
        <v>219</v>
      </c>
      <c r="F176" s="140" t="s">
        <v>220</v>
      </c>
      <c r="G176" s="141" t="s">
        <v>221</v>
      </c>
      <c r="H176" s="142">
        <v>1</v>
      </c>
      <c r="I176" s="143"/>
      <c r="J176" s="143">
        <f>ROUND(I176*H176,2)</f>
        <v>0</v>
      </c>
      <c r="K176" s="144"/>
      <c r="L176" s="25"/>
      <c r="M176" s="145" t="s">
        <v>1</v>
      </c>
      <c r="N176" s="108" t="s">
        <v>35</v>
      </c>
      <c r="O176" s="146">
        <v>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168</v>
      </c>
      <c r="AT176" s="148" t="s">
        <v>133</v>
      </c>
      <c r="AU176" s="148" t="s">
        <v>80</v>
      </c>
      <c r="AY176" s="13" t="s">
        <v>130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3" t="s">
        <v>78</v>
      </c>
      <c r="BK176" s="149">
        <f>ROUND(I176*H176,2)</f>
        <v>0</v>
      </c>
      <c r="BL176" s="13" t="s">
        <v>168</v>
      </c>
      <c r="BM176" s="148" t="s">
        <v>222</v>
      </c>
    </row>
    <row r="177" spans="2:65" s="1" customFormat="1" x14ac:dyDescent="0.2">
      <c r="B177" s="25"/>
      <c r="D177" s="150" t="s">
        <v>138</v>
      </c>
      <c r="F177" s="151" t="s">
        <v>223</v>
      </c>
      <c r="L177" s="25"/>
      <c r="M177" s="152"/>
      <c r="T177" s="49"/>
      <c r="AT177" s="13" t="s">
        <v>138</v>
      </c>
      <c r="AU177" s="13" t="s">
        <v>80</v>
      </c>
    </row>
    <row r="178" spans="2:65" s="11" customFormat="1" ht="22.9" customHeight="1" x14ac:dyDescent="0.2">
      <c r="B178" s="127"/>
      <c r="D178" s="128" t="s">
        <v>69</v>
      </c>
      <c r="E178" s="136" t="s">
        <v>224</v>
      </c>
      <c r="F178" s="136" t="s">
        <v>225</v>
      </c>
      <c r="J178" s="137">
        <f>BK178</f>
        <v>0</v>
      </c>
      <c r="L178" s="127"/>
      <c r="M178" s="131"/>
      <c r="P178" s="132">
        <f>SUM(P179:P182)</f>
        <v>0</v>
      </c>
      <c r="R178" s="132">
        <f>SUM(R179:R182)</f>
        <v>0</v>
      </c>
      <c r="T178" s="133">
        <f>SUM(T179:T182)</f>
        <v>0</v>
      </c>
      <c r="AR178" s="128" t="s">
        <v>80</v>
      </c>
      <c r="AT178" s="134" t="s">
        <v>69</v>
      </c>
      <c r="AU178" s="134" t="s">
        <v>78</v>
      </c>
      <c r="AY178" s="128" t="s">
        <v>130</v>
      </c>
      <c r="BK178" s="135">
        <f>SUM(BK179:BK182)</f>
        <v>0</v>
      </c>
    </row>
    <row r="179" spans="2:65" s="1" customFormat="1" ht="16.5" customHeight="1" x14ac:dyDescent="0.2">
      <c r="B179" s="25"/>
      <c r="C179" s="138" t="s">
        <v>173</v>
      </c>
      <c r="D179" s="138" t="s">
        <v>133</v>
      </c>
      <c r="E179" s="139" t="s">
        <v>226</v>
      </c>
      <c r="F179" s="140" t="s">
        <v>227</v>
      </c>
      <c r="G179" s="141" t="s">
        <v>221</v>
      </c>
      <c r="H179" s="142">
        <v>1</v>
      </c>
      <c r="I179" s="143"/>
      <c r="J179" s="143">
        <f>ROUND(I179*H179,2)</f>
        <v>0</v>
      </c>
      <c r="K179" s="144"/>
      <c r="L179" s="25"/>
      <c r="M179" s="145" t="s">
        <v>1</v>
      </c>
      <c r="N179" s="108" t="s">
        <v>35</v>
      </c>
      <c r="O179" s="146">
        <v>0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168</v>
      </c>
      <c r="AT179" s="148" t="s">
        <v>133</v>
      </c>
      <c r="AU179" s="148" t="s">
        <v>80</v>
      </c>
      <c r="AY179" s="13" t="s">
        <v>130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3" t="s">
        <v>78</v>
      </c>
      <c r="BK179" s="149">
        <f>ROUND(I179*H179,2)</f>
        <v>0</v>
      </c>
      <c r="BL179" s="13" t="s">
        <v>168</v>
      </c>
      <c r="BM179" s="148" t="s">
        <v>228</v>
      </c>
    </row>
    <row r="180" spans="2:65" s="1" customFormat="1" ht="68.25" x14ac:dyDescent="0.2">
      <c r="B180" s="25"/>
      <c r="D180" s="150" t="s">
        <v>138</v>
      </c>
      <c r="F180" s="151" t="s">
        <v>653</v>
      </c>
      <c r="L180" s="25"/>
      <c r="M180" s="152"/>
      <c r="T180" s="49"/>
      <c r="AT180" s="13" t="s">
        <v>138</v>
      </c>
      <c r="AU180" s="13" t="s">
        <v>80</v>
      </c>
    </row>
    <row r="181" spans="2:65" s="1" customFormat="1" ht="16.5" customHeight="1" x14ac:dyDescent="0.2">
      <c r="B181" s="25"/>
      <c r="C181" s="138" t="s">
        <v>229</v>
      </c>
      <c r="D181" s="138" t="s">
        <v>133</v>
      </c>
      <c r="E181" s="139" t="s">
        <v>230</v>
      </c>
      <c r="F181" s="140" t="s">
        <v>231</v>
      </c>
      <c r="G181" s="141" t="s">
        <v>167</v>
      </c>
      <c r="H181" s="142">
        <v>2</v>
      </c>
      <c r="I181" s="143"/>
      <c r="J181" s="143">
        <f>ROUND(I181*H181,2)</f>
        <v>0</v>
      </c>
      <c r="K181" s="144"/>
      <c r="L181" s="25"/>
      <c r="M181" s="145" t="s">
        <v>1</v>
      </c>
      <c r="N181" s="108" t="s">
        <v>35</v>
      </c>
      <c r="O181" s="146">
        <v>0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168</v>
      </c>
      <c r="AT181" s="148" t="s">
        <v>133</v>
      </c>
      <c r="AU181" s="148" t="s">
        <v>80</v>
      </c>
      <c r="AY181" s="13" t="s">
        <v>130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3" t="s">
        <v>78</v>
      </c>
      <c r="BK181" s="149">
        <f>ROUND(I181*H181,2)</f>
        <v>0</v>
      </c>
      <c r="BL181" s="13" t="s">
        <v>168</v>
      </c>
      <c r="BM181" s="148" t="s">
        <v>232</v>
      </c>
    </row>
    <row r="182" spans="2:65" s="1" customFormat="1" x14ac:dyDescent="0.2">
      <c r="B182" s="25"/>
      <c r="D182" s="150" t="s">
        <v>138</v>
      </c>
      <c r="F182" s="151" t="s">
        <v>231</v>
      </c>
      <c r="L182" s="25"/>
      <c r="M182" s="152"/>
      <c r="T182" s="49"/>
      <c r="AT182" s="13" t="s">
        <v>138</v>
      </c>
      <c r="AU182" s="13" t="s">
        <v>80</v>
      </c>
    </row>
    <row r="183" spans="2:65" s="11" customFormat="1" ht="22.9" customHeight="1" x14ac:dyDescent="0.2">
      <c r="B183" s="127"/>
      <c r="D183" s="128" t="s">
        <v>69</v>
      </c>
      <c r="E183" s="136" t="s">
        <v>233</v>
      </c>
      <c r="F183" s="136" t="s">
        <v>234</v>
      </c>
      <c r="J183" s="137">
        <f>BK183</f>
        <v>0</v>
      </c>
      <c r="L183" s="127"/>
      <c r="M183" s="131"/>
      <c r="P183" s="132">
        <f>SUM(P184:P209)</f>
        <v>0</v>
      </c>
      <c r="R183" s="132">
        <f>SUM(R184:R209)</f>
        <v>0.19292700000000002</v>
      </c>
      <c r="T183" s="133">
        <f>SUM(T184:T209)</f>
        <v>0</v>
      </c>
      <c r="AR183" s="128" t="s">
        <v>80</v>
      </c>
      <c r="AT183" s="134" t="s">
        <v>69</v>
      </c>
      <c r="AU183" s="134" t="s">
        <v>78</v>
      </c>
      <c r="AY183" s="128" t="s">
        <v>130</v>
      </c>
      <c r="BK183" s="135">
        <f>SUM(BK184:BK209)</f>
        <v>0</v>
      </c>
    </row>
    <row r="184" spans="2:65" s="1" customFormat="1" ht="16.5" customHeight="1" x14ac:dyDescent="0.2">
      <c r="B184" s="25"/>
      <c r="C184" s="138" t="s">
        <v>177</v>
      </c>
      <c r="D184" s="138" t="s">
        <v>133</v>
      </c>
      <c r="E184" s="139" t="s">
        <v>235</v>
      </c>
      <c r="F184" s="140" t="s">
        <v>236</v>
      </c>
      <c r="G184" s="141" t="s">
        <v>136</v>
      </c>
      <c r="H184" s="142">
        <v>1</v>
      </c>
      <c r="I184" s="143"/>
      <c r="J184" s="143">
        <f>ROUND(I184*H184,2)</f>
        <v>0</v>
      </c>
      <c r="K184" s="144"/>
      <c r="L184" s="25"/>
      <c r="M184" s="145" t="s">
        <v>1</v>
      </c>
      <c r="N184" s="108" t="s">
        <v>35</v>
      </c>
      <c r="O184" s="146">
        <v>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168</v>
      </c>
      <c r="AT184" s="148" t="s">
        <v>133</v>
      </c>
      <c r="AU184" s="148" t="s">
        <v>80</v>
      </c>
      <c r="AY184" s="13" t="s">
        <v>130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3" t="s">
        <v>78</v>
      </c>
      <c r="BK184" s="149">
        <f>ROUND(I184*H184,2)</f>
        <v>0</v>
      </c>
      <c r="BL184" s="13" t="s">
        <v>168</v>
      </c>
      <c r="BM184" s="148" t="s">
        <v>237</v>
      </c>
    </row>
    <row r="185" spans="2:65" s="1" customFormat="1" x14ac:dyDescent="0.2">
      <c r="B185" s="25"/>
      <c r="D185" s="150" t="s">
        <v>138</v>
      </c>
      <c r="F185" s="151" t="s">
        <v>238</v>
      </c>
      <c r="L185" s="25"/>
      <c r="M185" s="152"/>
      <c r="T185" s="49"/>
      <c r="AT185" s="13" t="s">
        <v>138</v>
      </c>
      <c r="AU185" s="13" t="s">
        <v>80</v>
      </c>
    </row>
    <row r="186" spans="2:65" s="1" customFormat="1" ht="33" customHeight="1" x14ac:dyDescent="0.2">
      <c r="B186" s="25"/>
      <c r="C186" s="138" t="s">
        <v>7</v>
      </c>
      <c r="D186" s="138" t="s">
        <v>133</v>
      </c>
      <c r="E186" s="139" t="s">
        <v>239</v>
      </c>
      <c r="F186" s="140" t="s">
        <v>240</v>
      </c>
      <c r="G186" s="141" t="s">
        <v>167</v>
      </c>
      <c r="H186" s="142">
        <v>63</v>
      </c>
      <c r="I186" s="143"/>
      <c r="J186" s="143">
        <f>ROUND(I186*H186,2)</f>
        <v>0</v>
      </c>
      <c r="K186" s="144"/>
      <c r="L186" s="25"/>
      <c r="M186" s="145" t="s">
        <v>1</v>
      </c>
      <c r="N186" s="108" t="s">
        <v>35</v>
      </c>
      <c r="O186" s="146">
        <v>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168</v>
      </c>
      <c r="AT186" s="148" t="s">
        <v>133</v>
      </c>
      <c r="AU186" s="148" t="s">
        <v>80</v>
      </c>
      <c r="AY186" s="13" t="s">
        <v>130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3" t="s">
        <v>78</v>
      </c>
      <c r="BK186" s="149">
        <f>ROUND(I186*H186,2)</f>
        <v>0</v>
      </c>
      <c r="BL186" s="13" t="s">
        <v>168</v>
      </c>
      <c r="BM186" s="148" t="s">
        <v>241</v>
      </c>
    </row>
    <row r="187" spans="2:65" s="1" customFormat="1" ht="29.25" x14ac:dyDescent="0.2">
      <c r="B187" s="25"/>
      <c r="D187" s="150" t="s">
        <v>138</v>
      </c>
      <c r="F187" s="151" t="s">
        <v>242</v>
      </c>
      <c r="L187" s="25"/>
      <c r="M187" s="152"/>
      <c r="T187" s="49"/>
      <c r="AT187" s="13" t="s">
        <v>138</v>
      </c>
      <c r="AU187" s="13" t="s">
        <v>80</v>
      </c>
    </row>
    <row r="188" spans="2:65" s="1" customFormat="1" ht="16.5" customHeight="1" x14ac:dyDescent="0.2">
      <c r="B188" s="25"/>
      <c r="C188" s="153" t="s">
        <v>183</v>
      </c>
      <c r="D188" s="153" t="s">
        <v>195</v>
      </c>
      <c r="E188" s="154" t="s">
        <v>243</v>
      </c>
      <c r="F188" s="155" t="s">
        <v>244</v>
      </c>
      <c r="G188" s="156" t="s">
        <v>167</v>
      </c>
      <c r="H188" s="157">
        <v>69.3</v>
      </c>
      <c r="I188" s="158"/>
      <c r="J188" s="158">
        <f>ROUND(I188*H188,2)</f>
        <v>0</v>
      </c>
      <c r="K188" s="159"/>
      <c r="L188" s="160"/>
      <c r="M188" s="161" t="s">
        <v>1</v>
      </c>
      <c r="N188" s="162" t="s">
        <v>35</v>
      </c>
      <c r="O188" s="146">
        <v>0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245</v>
      </c>
      <c r="AT188" s="148" t="s">
        <v>195</v>
      </c>
      <c r="AU188" s="148" t="s">
        <v>80</v>
      </c>
      <c r="AY188" s="13" t="s">
        <v>130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3" t="s">
        <v>78</v>
      </c>
      <c r="BK188" s="149">
        <f>ROUND(I188*H188,2)</f>
        <v>0</v>
      </c>
      <c r="BL188" s="13" t="s">
        <v>168</v>
      </c>
      <c r="BM188" s="148" t="s">
        <v>246</v>
      </c>
    </row>
    <row r="189" spans="2:65" s="1" customFormat="1" ht="48.75" x14ac:dyDescent="0.2">
      <c r="B189" s="25"/>
      <c r="D189" s="150" t="s">
        <v>138</v>
      </c>
      <c r="F189" s="151" t="s">
        <v>247</v>
      </c>
      <c r="L189" s="25"/>
      <c r="M189" s="152"/>
      <c r="T189" s="49"/>
      <c r="AT189" s="13" t="s">
        <v>138</v>
      </c>
      <c r="AU189" s="13" t="s">
        <v>80</v>
      </c>
    </row>
    <row r="190" spans="2:65" s="1" customFormat="1" ht="16.5" customHeight="1" x14ac:dyDescent="0.2">
      <c r="B190" s="25"/>
      <c r="C190" s="153" t="s">
        <v>248</v>
      </c>
      <c r="D190" s="153" t="s">
        <v>195</v>
      </c>
      <c r="E190" s="154" t="s">
        <v>249</v>
      </c>
      <c r="F190" s="155" t="s">
        <v>250</v>
      </c>
      <c r="G190" s="156" t="s">
        <v>150</v>
      </c>
      <c r="H190" s="157">
        <v>63</v>
      </c>
      <c r="I190" s="158"/>
      <c r="J190" s="158">
        <f>ROUND(I190*H190,2)</f>
        <v>0</v>
      </c>
      <c r="K190" s="159"/>
      <c r="L190" s="160"/>
      <c r="M190" s="161" t="s">
        <v>1</v>
      </c>
      <c r="N190" s="162" t="s">
        <v>35</v>
      </c>
      <c r="O190" s="146">
        <v>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245</v>
      </c>
      <c r="AT190" s="148" t="s">
        <v>195</v>
      </c>
      <c r="AU190" s="148" t="s">
        <v>80</v>
      </c>
      <c r="AY190" s="13" t="s">
        <v>130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3" t="s">
        <v>78</v>
      </c>
      <c r="BK190" s="149">
        <f>ROUND(I190*H190,2)</f>
        <v>0</v>
      </c>
      <c r="BL190" s="13" t="s">
        <v>168</v>
      </c>
      <c r="BM190" s="148" t="s">
        <v>251</v>
      </c>
    </row>
    <row r="191" spans="2:65" s="1" customFormat="1" x14ac:dyDescent="0.2">
      <c r="B191" s="25"/>
      <c r="D191" s="150" t="s">
        <v>138</v>
      </c>
      <c r="F191" s="151" t="s">
        <v>250</v>
      </c>
      <c r="L191" s="25"/>
      <c r="M191" s="152"/>
      <c r="T191" s="49"/>
      <c r="AT191" s="13" t="s">
        <v>138</v>
      </c>
      <c r="AU191" s="13" t="s">
        <v>80</v>
      </c>
    </row>
    <row r="192" spans="2:65" s="1" customFormat="1" ht="16.5" customHeight="1" x14ac:dyDescent="0.2">
      <c r="B192" s="25"/>
      <c r="C192" s="153" t="s">
        <v>188</v>
      </c>
      <c r="D192" s="153" t="s">
        <v>195</v>
      </c>
      <c r="E192" s="154" t="s">
        <v>252</v>
      </c>
      <c r="F192" s="155" t="s">
        <v>253</v>
      </c>
      <c r="G192" s="156" t="s">
        <v>150</v>
      </c>
      <c r="H192" s="157">
        <v>88.2</v>
      </c>
      <c r="I192" s="158"/>
      <c r="J192" s="158">
        <f>ROUND(I192*H192,2)</f>
        <v>0</v>
      </c>
      <c r="K192" s="159"/>
      <c r="L192" s="160"/>
      <c r="M192" s="161" t="s">
        <v>1</v>
      </c>
      <c r="N192" s="162" t="s">
        <v>35</v>
      </c>
      <c r="O192" s="146">
        <v>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245</v>
      </c>
      <c r="AT192" s="148" t="s">
        <v>195</v>
      </c>
      <c r="AU192" s="148" t="s">
        <v>80</v>
      </c>
      <c r="AY192" s="13" t="s">
        <v>130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3" t="s">
        <v>78</v>
      </c>
      <c r="BK192" s="149">
        <f>ROUND(I192*H192,2)</f>
        <v>0</v>
      </c>
      <c r="BL192" s="13" t="s">
        <v>168</v>
      </c>
      <c r="BM192" s="148" t="s">
        <v>254</v>
      </c>
    </row>
    <row r="193" spans="2:65" s="1" customFormat="1" x14ac:dyDescent="0.2">
      <c r="B193" s="25"/>
      <c r="D193" s="150" t="s">
        <v>138</v>
      </c>
      <c r="F193" s="151" t="s">
        <v>253</v>
      </c>
      <c r="L193" s="25"/>
      <c r="M193" s="152"/>
      <c r="T193" s="49"/>
      <c r="AT193" s="13" t="s">
        <v>138</v>
      </c>
      <c r="AU193" s="13" t="s">
        <v>80</v>
      </c>
    </row>
    <row r="194" spans="2:65" s="1" customFormat="1" ht="16.5" customHeight="1" x14ac:dyDescent="0.2">
      <c r="B194" s="25"/>
      <c r="C194" s="153" t="s">
        <v>255</v>
      </c>
      <c r="D194" s="153" t="s">
        <v>195</v>
      </c>
      <c r="E194" s="154" t="s">
        <v>256</v>
      </c>
      <c r="F194" s="155" t="s">
        <v>257</v>
      </c>
      <c r="G194" s="156" t="s">
        <v>150</v>
      </c>
      <c r="H194" s="157">
        <v>68.25</v>
      </c>
      <c r="I194" s="158"/>
      <c r="J194" s="158">
        <f>ROUND(I194*H194,2)</f>
        <v>0</v>
      </c>
      <c r="K194" s="159"/>
      <c r="L194" s="160"/>
      <c r="M194" s="161" t="s">
        <v>1</v>
      </c>
      <c r="N194" s="162" t="s">
        <v>35</v>
      </c>
      <c r="O194" s="146">
        <v>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245</v>
      </c>
      <c r="AT194" s="148" t="s">
        <v>195</v>
      </c>
      <c r="AU194" s="148" t="s">
        <v>80</v>
      </c>
      <c r="AY194" s="13" t="s">
        <v>130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3" t="s">
        <v>78</v>
      </c>
      <c r="BK194" s="149">
        <f>ROUND(I194*H194,2)</f>
        <v>0</v>
      </c>
      <c r="BL194" s="13" t="s">
        <v>168</v>
      </c>
      <c r="BM194" s="148" t="s">
        <v>258</v>
      </c>
    </row>
    <row r="195" spans="2:65" s="1" customFormat="1" x14ac:dyDescent="0.2">
      <c r="B195" s="25"/>
      <c r="D195" s="150" t="s">
        <v>138</v>
      </c>
      <c r="F195" s="151" t="s">
        <v>257</v>
      </c>
      <c r="L195" s="25"/>
      <c r="M195" s="152"/>
      <c r="T195" s="49"/>
      <c r="AT195" s="13" t="s">
        <v>138</v>
      </c>
      <c r="AU195" s="13" t="s">
        <v>80</v>
      </c>
    </row>
    <row r="196" spans="2:65" s="1" customFormat="1" ht="16.5" customHeight="1" x14ac:dyDescent="0.2">
      <c r="B196" s="25"/>
      <c r="C196" s="153" t="s">
        <v>192</v>
      </c>
      <c r="D196" s="153" t="s">
        <v>195</v>
      </c>
      <c r="E196" s="154" t="s">
        <v>259</v>
      </c>
      <c r="F196" s="155" t="s">
        <v>260</v>
      </c>
      <c r="G196" s="156" t="s">
        <v>150</v>
      </c>
      <c r="H196" s="157">
        <v>35.700000000000003</v>
      </c>
      <c r="I196" s="158"/>
      <c r="J196" s="158">
        <f>ROUND(I196*H196,2)</f>
        <v>0</v>
      </c>
      <c r="K196" s="159"/>
      <c r="L196" s="160"/>
      <c r="M196" s="161" t="s">
        <v>1</v>
      </c>
      <c r="N196" s="162" t="s">
        <v>35</v>
      </c>
      <c r="O196" s="146">
        <v>0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245</v>
      </c>
      <c r="AT196" s="148" t="s">
        <v>195</v>
      </c>
      <c r="AU196" s="148" t="s">
        <v>80</v>
      </c>
      <c r="AY196" s="13" t="s">
        <v>130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3" t="s">
        <v>78</v>
      </c>
      <c r="BK196" s="149">
        <f>ROUND(I196*H196,2)</f>
        <v>0</v>
      </c>
      <c r="BL196" s="13" t="s">
        <v>168</v>
      </c>
      <c r="BM196" s="148" t="s">
        <v>261</v>
      </c>
    </row>
    <row r="197" spans="2:65" s="1" customFormat="1" x14ac:dyDescent="0.2">
      <c r="B197" s="25"/>
      <c r="D197" s="150" t="s">
        <v>138</v>
      </c>
      <c r="F197" s="151" t="s">
        <v>262</v>
      </c>
      <c r="L197" s="25"/>
      <c r="M197" s="152"/>
      <c r="T197" s="49"/>
      <c r="AT197" s="13" t="s">
        <v>138</v>
      </c>
      <c r="AU197" s="13" t="s">
        <v>80</v>
      </c>
    </row>
    <row r="198" spans="2:65" s="1" customFormat="1" ht="16.5" customHeight="1" x14ac:dyDescent="0.2">
      <c r="B198" s="25"/>
      <c r="C198" s="153" t="s">
        <v>263</v>
      </c>
      <c r="D198" s="153" t="s">
        <v>195</v>
      </c>
      <c r="E198" s="154" t="s">
        <v>264</v>
      </c>
      <c r="F198" s="155" t="s">
        <v>265</v>
      </c>
      <c r="G198" s="156" t="s">
        <v>198</v>
      </c>
      <c r="H198" s="157">
        <v>47.25</v>
      </c>
      <c r="I198" s="158"/>
      <c r="J198" s="158">
        <f>ROUND(I198*H198,2)</f>
        <v>0</v>
      </c>
      <c r="K198" s="159"/>
      <c r="L198" s="160"/>
      <c r="M198" s="161" t="s">
        <v>1</v>
      </c>
      <c r="N198" s="162" t="s">
        <v>35</v>
      </c>
      <c r="O198" s="146">
        <v>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245</v>
      </c>
      <c r="AT198" s="148" t="s">
        <v>195</v>
      </c>
      <c r="AU198" s="148" t="s">
        <v>80</v>
      </c>
      <c r="AY198" s="13" t="s">
        <v>130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3" t="s">
        <v>78</v>
      </c>
      <c r="BK198" s="149">
        <f>ROUND(I198*H198,2)</f>
        <v>0</v>
      </c>
      <c r="BL198" s="13" t="s">
        <v>168</v>
      </c>
      <c r="BM198" s="148" t="s">
        <v>266</v>
      </c>
    </row>
    <row r="199" spans="2:65" s="1" customFormat="1" x14ac:dyDescent="0.2">
      <c r="B199" s="25"/>
      <c r="D199" s="150" t="s">
        <v>138</v>
      </c>
      <c r="F199" s="151" t="s">
        <v>265</v>
      </c>
      <c r="L199" s="25"/>
      <c r="M199" s="152"/>
      <c r="T199" s="49"/>
      <c r="AT199" s="13" t="s">
        <v>138</v>
      </c>
      <c r="AU199" s="13" t="s">
        <v>80</v>
      </c>
    </row>
    <row r="200" spans="2:65" s="1" customFormat="1" ht="16.5" customHeight="1" x14ac:dyDescent="0.2">
      <c r="B200" s="25"/>
      <c r="C200" s="153" t="s">
        <v>199</v>
      </c>
      <c r="D200" s="153" t="s">
        <v>195</v>
      </c>
      <c r="E200" s="154" t="s">
        <v>267</v>
      </c>
      <c r="F200" s="155" t="s">
        <v>268</v>
      </c>
      <c r="G200" s="156" t="s">
        <v>198</v>
      </c>
      <c r="H200" s="157">
        <v>47.25</v>
      </c>
      <c r="I200" s="158"/>
      <c r="J200" s="158">
        <f>ROUND(I200*H200,2)</f>
        <v>0</v>
      </c>
      <c r="K200" s="159"/>
      <c r="L200" s="160"/>
      <c r="M200" s="161" t="s">
        <v>1</v>
      </c>
      <c r="N200" s="162" t="s">
        <v>35</v>
      </c>
      <c r="O200" s="146">
        <v>0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245</v>
      </c>
      <c r="AT200" s="148" t="s">
        <v>195</v>
      </c>
      <c r="AU200" s="148" t="s">
        <v>80</v>
      </c>
      <c r="AY200" s="13" t="s">
        <v>130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3" t="s">
        <v>78</v>
      </c>
      <c r="BK200" s="149">
        <f>ROUND(I200*H200,2)</f>
        <v>0</v>
      </c>
      <c r="BL200" s="13" t="s">
        <v>168</v>
      </c>
      <c r="BM200" s="148" t="s">
        <v>269</v>
      </c>
    </row>
    <row r="201" spans="2:65" s="1" customFormat="1" x14ac:dyDescent="0.2">
      <c r="B201" s="25"/>
      <c r="D201" s="150" t="s">
        <v>138</v>
      </c>
      <c r="F201" s="151" t="s">
        <v>268</v>
      </c>
      <c r="L201" s="25"/>
      <c r="M201" s="152"/>
      <c r="T201" s="49"/>
      <c r="AT201" s="13" t="s">
        <v>138</v>
      </c>
      <c r="AU201" s="13" t="s">
        <v>80</v>
      </c>
    </row>
    <row r="202" spans="2:65" s="1" customFormat="1" ht="21.75" customHeight="1" x14ac:dyDescent="0.2">
      <c r="B202" s="25"/>
      <c r="C202" s="153" t="s">
        <v>270</v>
      </c>
      <c r="D202" s="153" t="s">
        <v>195</v>
      </c>
      <c r="E202" s="154" t="s">
        <v>271</v>
      </c>
      <c r="F202" s="155" t="s">
        <v>272</v>
      </c>
      <c r="G202" s="156" t="s">
        <v>198</v>
      </c>
      <c r="H202" s="157">
        <v>392.7</v>
      </c>
      <c r="I202" s="158"/>
      <c r="J202" s="158">
        <f>ROUND(I202*H202,2)</f>
        <v>0</v>
      </c>
      <c r="K202" s="159"/>
      <c r="L202" s="160"/>
      <c r="M202" s="161" t="s">
        <v>1</v>
      </c>
      <c r="N202" s="162" t="s">
        <v>35</v>
      </c>
      <c r="O202" s="146">
        <v>0</v>
      </c>
      <c r="P202" s="146">
        <f>O202*H202</f>
        <v>0</v>
      </c>
      <c r="Q202" s="146">
        <v>1.0000000000000001E-5</v>
      </c>
      <c r="R202" s="146">
        <f>Q202*H202</f>
        <v>3.9269999999999999E-3</v>
      </c>
      <c r="S202" s="146">
        <v>0</v>
      </c>
      <c r="T202" s="147">
        <f>S202*H202</f>
        <v>0</v>
      </c>
      <c r="AR202" s="148" t="s">
        <v>245</v>
      </c>
      <c r="AT202" s="148" t="s">
        <v>195</v>
      </c>
      <c r="AU202" s="148" t="s">
        <v>80</v>
      </c>
      <c r="AY202" s="13" t="s">
        <v>130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3" t="s">
        <v>78</v>
      </c>
      <c r="BK202" s="149">
        <f>ROUND(I202*H202,2)</f>
        <v>0</v>
      </c>
      <c r="BL202" s="13" t="s">
        <v>168</v>
      </c>
      <c r="BM202" s="148" t="s">
        <v>273</v>
      </c>
    </row>
    <row r="203" spans="2:65" s="1" customFormat="1" x14ac:dyDescent="0.2">
      <c r="B203" s="25"/>
      <c r="D203" s="150" t="s">
        <v>138</v>
      </c>
      <c r="F203" s="151" t="s">
        <v>272</v>
      </c>
      <c r="L203" s="25"/>
      <c r="M203" s="152"/>
      <c r="T203" s="49"/>
      <c r="AT203" s="13" t="s">
        <v>138</v>
      </c>
      <c r="AU203" s="13" t="s">
        <v>80</v>
      </c>
    </row>
    <row r="204" spans="2:65" s="1" customFormat="1" ht="16.5" customHeight="1" x14ac:dyDescent="0.2">
      <c r="B204" s="25"/>
      <c r="C204" s="153" t="s">
        <v>207</v>
      </c>
      <c r="D204" s="153" t="s">
        <v>195</v>
      </c>
      <c r="E204" s="154" t="s">
        <v>274</v>
      </c>
      <c r="F204" s="155" t="s">
        <v>275</v>
      </c>
      <c r="G204" s="156" t="s">
        <v>276</v>
      </c>
      <c r="H204" s="157">
        <v>0.47299999999999998</v>
      </c>
      <c r="I204" s="158"/>
      <c r="J204" s="158">
        <f>ROUND(I204*H204,2)</f>
        <v>0</v>
      </c>
      <c r="K204" s="159"/>
      <c r="L204" s="160"/>
      <c r="M204" s="161" t="s">
        <v>1</v>
      </c>
      <c r="N204" s="162" t="s">
        <v>35</v>
      </c>
      <c r="O204" s="146">
        <v>0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245</v>
      </c>
      <c r="AT204" s="148" t="s">
        <v>195</v>
      </c>
      <c r="AU204" s="148" t="s">
        <v>80</v>
      </c>
      <c r="AY204" s="13" t="s">
        <v>130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3" t="s">
        <v>78</v>
      </c>
      <c r="BK204" s="149">
        <f>ROUND(I204*H204,2)</f>
        <v>0</v>
      </c>
      <c r="BL204" s="13" t="s">
        <v>168</v>
      </c>
      <c r="BM204" s="148" t="s">
        <v>277</v>
      </c>
    </row>
    <row r="205" spans="2:65" s="1" customFormat="1" x14ac:dyDescent="0.2">
      <c r="B205" s="25"/>
      <c r="D205" s="150" t="s">
        <v>138</v>
      </c>
      <c r="F205" s="151" t="s">
        <v>275</v>
      </c>
      <c r="L205" s="25"/>
      <c r="M205" s="152"/>
      <c r="T205" s="49"/>
      <c r="AT205" s="13" t="s">
        <v>138</v>
      </c>
      <c r="AU205" s="13" t="s">
        <v>80</v>
      </c>
    </row>
    <row r="206" spans="2:65" s="1" customFormat="1" ht="16.5" customHeight="1" x14ac:dyDescent="0.2">
      <c r="B206" s="25"/>
      <c r="C206" s="153" t="s">
        <v>278</v>
      </c>
      <c r="D206" s="153" t="s">
        <v>195</v>
      </c>
      <c r="E206" s="154" t="s">
        <v>279</v>
      </c>
      <c r="F206" s="155" t="s">
        <v>280</v>
      </c>
      <c r="G206" s="156" t="s">
        <v>276</v>
      </c>
      <c r="H206" s="157">
        <v>1.145</v>
      </c>
      <c r="I206" s="158"/>
      <c r="J206" s="158">
        <f>ROUND(I206*H206,2)</f>
        <v>0</v>
      </c>
      <c r="K206" s="159"/>
      <c r="L206" s="160"/>
      <c r="M206" s="161" t="s">
        <v>1</v>
      </c>
      <c r="N206" s="162" t="s">
        <v>35</v>
      </c>
      <c r="O206" s="146">
        <v>0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245</v>
      </c>
      <c r="AT206" s="148" t="s">
        <v>195</v>
      </c>
      <c r="AU206" s="148" t="s">
        <v>80</v>
      </c>
      <c r="AY206" s="13" t="s">
        <v>130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3" t="s">
        <v>78</v>
      </c>
      <c r="BK206" s="149">
        <f>ROUND(I206*H206,2)</f>
        <v>0</v>
      </c>
      <c r="BL206" s="13" t="s">
        <v>168</v>
      </c>
      <c r="BM206" s="148" t="s">
        <v>281</v>
      </c>
    </row>
    <row r="207" spans="2:65" s="1" customFormat="1" x14ac:dyDescent="0.2">
      <c r="B207" s="25"/>
      <c r="D207" s="150" t="s">
        <v>138</v>
      </c>
      <c r="F207" s="151" t="s">
        <v>280</v>
      </c>
      <c r="L207" s="25"/>
      <c r="M207" s="152"/>
      <c r="T207" s="49"/>
      <c r="AT207" s="13" t="s">
        <v>138</v>
      </c>
      <c r="AU207" s="13" t="s">
        <v>80</v>
      </c>
    </row>
    <row r="208" spans="2:65" s="1" customFormat="1" ht="24.2" customHeight="1" x14ac:dyDescent="0.2">
      <c r="B208" s="25"/>
      <c r="C208" s="153" t="s">
        <v>245</v>
      </c>
      <c r="D208" s="153" t="s">
        <v>195</v>
      </c>
      <c r="E208" s="154" t="s">
        <v>282</v>
      </c>
      <c r="F208" s="155" t="s">
        <v>283</v>
      </c>
      <c r="G208" s="156" t="s">
        <v>167</v>
      </c>
      <c r="H208" s="157">
        <v>63</v>
      </c>
      <c r="I208" s="158"/>
      <c r="J208" s="158">
        <f>ROUND(I208*H208,2)</f>
        <v>0</v>
      </c>
      <c r="K208" s="159"/>
      <c r="L208" s="160"/>
      <c r="M208" s="161" t="s">
        <v>1</v>
      </c>
      <c r="N208" s="162" t="s">
        <v>35</v>
      </c>
      <c r="O208" s="146">
        <v>0</v>
      </c>
      <c r="P208" s="146">
        <f>O208*H208</f>
        <v>0</v>
      </c>
      <c r="Q208" s="146">
        <v>3.0000000000000001E-3</v>
      </c>
      <c r="R208" s="146">
        <f>Q208*H208</f>
        <v>0.189</v>
      </c>
      <c r="S208" s="146">
        <v>0</v>
      </c>
      <c r="T208" s="147">
        <f>S208*H208</f>
        <v>0</v>
      </c>
      <c r="AR208" s="148" t="s">
        <v>245</v>
      </c>
      <c r="AT208" s="148" t="s">
        <v>195</v>
      </c>
      <c r="AU208" s="148" t="s">
        <v>80</v>
      </c>
      <c r="AY208" s="13" t="s">
        <v>130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3" t="s">
        <v>78</v>
      </c>
      <c r="BK208" s="149">
        <f>ROUND(I208*H208,2)</f>
        <v>0</v>
      </c>
      <c r="BL208" s="13" t="s">
        <v>168</v>
      </c>
      <c r="BM208" s="148" t="s">
        <v>284</v>
      </c>
    </row>
    <row r="209" spans="2:65" s="1" customFormat="1" ht="19.5" x14ac:dyDescent="0.2">
      <c r="B209" s="25"/>
      <c r="D209" s="150" t="s">
        <v>138</v>
      </c>
      <c r="F209" s="151" t="s">
        <v>285</v>
      </c>
      <c r="L209" s="25"/>
      <c r="M209" s="152"/>
      <c r="T209" s="49"/>
      <c r="AT209" s="13" t="s">
        <v>138</v>
      </c>
      <c r="AU209" s="13" t="s">
        <v>80</v>
      </c>
    </row>
    <row r="210" spans="2:65" s="11" customFormat="1" ht="22.9" customHeight="1" x14ac:dyDescent="0.2">
      <c r="B210" s="127"/>
      <c r="D210" s="128" t="s">
        <v>69</v>
      </c>
      <c r="E210" s="136" t="s">
        <v>286</v>
      </c>
      <c r="F210" s="136" t="s">
        <v>287</v>
      </c>
      <c r="J210" s="137">
        <f>BK210</f>
        <v>0</v>
      </c>
      <c r="L210" s="127"/>
      <c r="M210" s="131"/>
      <c r="P210" s="132">
        <f>SUM(P211:P244)</f>
        <v>0</v>
      </c>
      <c r="R210" s="132">
        <f>SUM(R211:R244)</f>
        <v>0</v>
      </c>
      <c r="T210" s="133">
        <f>SUM(T211:T244)</f>
        <v>0</v>
      </c>
      <c r="AR210" s="128" t="s">
        <v>80</v>
      </c>
      <c r="AT210" s="134" t="s">
        <v>69</v>
      </c>
      <c r="AU210" s="134" t="s">
        <v>78</v>
      </c>
      <c r="AY210" s="128" t="s">
        <v>130</v>
      </c>
      <c r="BK210" s="135">
        <f>SUM(BK211:BK244)</f>
        <v>0</v>
      </c>
    </row>
    <row r="211" spans="2:65" s="1" customFormat="1" ht="24.2" customHeight="1" x14ac:dyDescent="0.2">
      <c r="B211" s="25"/>
      <c r="C211" s="138" t="s">
        <v>288</v>
      </c>
      <c r="D211" s="138" t="s">
        <v>133</v>
      </c>
      <c r="E211" s="139" t="s">
        <v>289</v>
      </c>
      <c r="F211" s="140" t="s">
        <v>290</v>
      </c>
      <c r="G211" s="141" t="s">
        <v>167</v>
      </c>
      <c r="H211" s="142">
        <v>85</v>
      </c>
      <c r="I211" s="143"/>
      <c r="J211" s="143">
        <f>ROUND(I211*H211,2)</f>
        <v>0</v>
      </c>
      <c r="K211" s="144"/>
      <c r="L211" s="25"/>
      <c r="M211" s="145" t="s">
        <v>1</v>
      </c>
      <c r="N211" s="108" t="s">
        <v>35</v>
      </c>
      <c r="O211" s="146">
        <v>0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168</v>
      </c>
      <c r="AT211" s="148" t="s">
        <v>133</v>
      </c>
      <c r="AU211" s="148" t="s">
        <v>80</v>
      </c>
      <c r="AY211" s="13" t="s">
        <v>130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3" t="s">
        <v>78</v>
      </c>
      <c r="BK211" s="149">
        <f>ROUND(I211*H211,2)</f>
        <v>0</v>
      </c>
      <c r="BL211" s="13" t="s">
        <v>168</v>
      </c>
      <c r="BM211" s="148" t="s">
        <v>291</v>
      </c>
    </row>
    <row r="212" spans="2:65" s="1" customFormat="1" ht="19.5" x14ac:dyDescent="0.2">
      <c r="B212" s="25"/>
      <c r="D212" s="150" t="s">
        <v>138</v>
      </c>
      <c r="F212" s="151" t="s">
        <v>292</v>
      </c>
      <c r="L212" s="25"/>
      <c r="M212" s="152"/>
      <c r="T212" s="49"/>
      <c r="AT212" s="13" t="s">
        <v>138</v>
      </c>
      <c r="AU212" s="13" t="s">
        <v>80</v>
      </c>
    </row>
    <row r="213" spans="2:65" s="1" customFormat="1" ht="16.5" customHeight="1" x14ac:dyDescent="0.2">
      <c r="B213" s="25"/>
      <c r="C213" s="138" t="s">
        <v>212</v>
      </c>
      <c r="D213" s="138" t="s">
        <v>133</v>
      </c>
      <c r="E213" s="139" t="s">
        <v>293</v>
      </c>
      <c r="F213" s="140" t="s">
        <v>294</v>
      </c>
      <c r="G213" s="141" t="s">
        <v>167</v>
      </c>
      <c r="H213" s="142">
        <v>85</v>
      </c>
      <c r="I213" s="143"/>
      <c r="J213" s="143">
        <f>ROUND(I213*H213,2)</f>
        <v>0</v>
      </c>
      <c r="K213" s="144"/>
      <c r="L213" s="25"/>
      <c r="M213" s="145" t="s">
        <v>1</v>
      </c>
      <c r="N213" s="108" t="s">
        <v>35</v>
      </c>
      <c r="O213" s="146">
        <v>0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168</v>
      </c>
      <c r="AT213" s="148" t="s">
        <v>133</v>
      </c>
      <c r="AU213" s="148" t="s">
        <v>80</v>
      </c>
      <c r="AY213" s="13" t="s">
        <v>130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3" t="s">
        <v>78</v>
      </c>
      <c r="BK213" s="149">
        <f>ROUND(I213*H213,2)</f>
        <v>0</v>
      </c>
      <c r="BL213" s="13" t="s">
        <v>168</v>
      </c>
      <c r="BM213" s="148" t="s">
        <v>295</v>
      </c>
    </row>
    <row r="214" spans="2:65" s="1" customFormat="1" x14ac:dyDescent="0.2">
      <c r="B214" s="25"/>
      <c r="D214" s="150" t="s">
        <v>138</v>
      </c>
      <c r="F214" s="151" t="s">
        <v>296</v>
      </c>
      <c r="L214" s="25"/>
      <c r="M214" s="152"/>
      <c r="T214" s="49"/>
      <c r="AT214" s="13" t="s">
        <v>138</v>
      </c>
      <c r="AU214" s="13" t="s">
        <v>80</v>
      </c>
    </row>
    <row r="215" spans="2:65" s="1" customFormat="1" ht="24.2" customHeight="1" x14ac:dyDescent="0.2">
      <c r="B215" s="25"/>
      <c r="C215" s="138" t="s">
        <v>297</v>
      </c>
      <c r="D215" s="138" t="s">
        <v>133</v>
      </c>
      <c r="E215" s="139" t="s">
        <v>298</v>
      </c>
      <c r="F215" s="140" t="s">
        <v>299</v>
      </c>
      <c r="G215" s="141" t="s">
        <v>167</v>
      </c>
      <c r="H215" s="142">
        <v>85</v>
      </c>
      <c r="I215" s="143"/>
      <c r="J215" s="143">
        <f>ROUND(I215*H215,2)</f>
        <v>0</v>
      </c>
      <c r="K215" s="144"/>
      <c r="L215" s="25"/>
      <c r="M215" s="145" t="s">
        <v>1</v>
      </c>
      <c r="N215" s="108" t="s">
        <v>35</v>
      </c>
      <c r="O215" s="146">
        <v>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168</v>
      </c>
      <c r="AT215" s="148" t="s">
        <v>133</v>
      </c>
      <c r="AU215" s="148" t="s">
        <v>80</v>
      </c>
      <c r="AY215" s="13" t="s">
        <v>130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3" t="s">
        <v>78</v>
      </c>
      <c r="BK215" s="149">
        <f>ROUND(I215*H215,2)</f>
        <v>0</v>
      </c>
      <c r="BL215" s="13" t="s">
        <v>168</v>
      </c>
      <c r="BM215" s="148" t="s">
        <v>300</v>
      </c>
    </row>
    <row r="216" spans="2:65" s="1" customFormat="1" ht="19.5" x14ac:dyDescent="0.2">
      <c r="B216" s="25"/>
      <c r="D216" s="150" t="s">
        <v>138</v>
      </c>
      <c r="F216" s="151" t="s">
        <v>301</v>
      </c>
      <c r="L216" s="25"/>
      <c r="M216" s="152"/>
      <c r="T216" s="49"/>
      <c r="AT216" s="13" t="s">
        <v>138</v>
      </c>
      <c r="AU216" s="13" t="s">
        <v>80</v>
      </c>
    </row>
    <row r="217" spans="2:65" s="1" customFormat="1" ht="37.9" customHeight="1" x14ac:dyDescent="0.2">
      <c r="B217" s="25"/>
      <c r="C217" s="138" t="s">
        <v>216</v>
      </c>
      <c r="D217" s="138" t="s">
        <v>133</v>
      </c>
      <c r="E217" s="139" t="s">
        <v>302</v>
      </c>
      <c r="F217" s="140" t="s">
        <v>303</v>
      </c>
      <c r="G217" s="141" t="s">
        <v>167</v>
      </c>
      <c r="H217" s="142">
        <v>85</v>
      </c>
      <c r="I217" s="143"/>
      <c r="J217" s="143">
        <f>ROUND(I217*H217,2)</f>
        <v>0</v>
      </c>
      <c r="K217" s="144"/>
      <c r="L217" s="25"/>
      <c r="M217" s="145" t="s">
        <v>1</v>
      </c>
      <c r="N217" s="108" t="s">
        <v>35</v>
      </c>
      <c r="O217" s="146">
        <v>0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168</v>
      </c>
      <c r="AT217" s="148" t="s">
        <v>133</v>
      </c>
      <c r="AU217" s="148" t="s">
        <v>80</v>
      </c>
      <c r="AY217" s="13" t="s">
        <v>130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3" t="s">
        <v>78</v>
      </c>
      <c r="BK217" s="149">
        <f>ROUND(I217*H217,2)</f>
        <v>0</v>
      </c>
      <c r="BL217" s="13" t="s">
        <v>168</v>
      </c>
      <c r="BM217" s="148" t="s">
        <v>304</v>
      </c>
    </row>
    <row r="218" spans="2:65" s="1" customFormat="1" ht="29.25" x14ac:dyDescent="0.2">
      <c r="B218" s="25"/>
      <c r="D218" s="150" t="s">
        <v>138</v>
      </c>
      <c r="F218" s="151" t="s">
        <v>305</v>
      </c>
      <c r="L218" s="25"/>
      <c r="M218" s="152"/>
      <c r="T218" s="49"/>
      <c r="AT218" s="13" t="s">
        <v>138</v>
      </c>
      <c r="AU218" s="13" t="s">
        <v>80</v>
      </c>
    </row>
    <row r="219" spans="2:65" s="1" customFormat="1" ht="24.2" customHeight="1" x14ac:dyDescent="0.2">
      <c r="B219" s="25"/>
      <c r="C219" s="138" t="s">
        <v>306</v>
      </c>
      <c r="D219" s="138" t="s">
        <v>133</v>
      </c>
      <c r="E219" s="139" t="s">
        <v>307</v>
      </c>
      <c r="F219" s="140" t="s">
        <v>308</v>
      </c>
      <c r="G219" s="141" t="s">
        <v>167</v>
      </c>
      <c r="H219" s="142">
        <v>85</v>
      </c>
      <c r="I219" s="143"/>
      <c r="J219" s="143">
        <f>ROUND(I219*H219,2)</f>
        <v>0</v>
      </c>
      <c r="K219" s="144"/>
      <c r="L219" s="25"/>
      <c r="M219" s="145" t="s">
        <v>1</v>
      </c>
      <c r="N219" s="108" t="s">
        <v>35</v>
      </c>
      <c r="O219" s="146">
        <v>0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168</v>
      </c>
      <c r="AT219" s="148" t="s">
        <v>133</v>
      </c>
      <c r="AU219" s="148" t="s">
        <v>80</v>
      </c>
      <c r="AY219" s="13" t="s">
        <v>130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3" t="s">
        <v>78</v>
      </c>
      <c r="BK219" s="149">
        <f>ROUND(I219*H219,2)</f>
        <v>0</v>
      </c>
      <c r="BL219" s="13" t="s">
        <v>168</v>
      </c>
      <c r="BM219" s="148" t="s">
        <v>309</v>
      </c>
    </row>
    <row r="220" spans="2:65" s="1" customFormat="1" x14ac:dyDescent="0.2">
      <c r="B220" s="25"/>
      <c r="D220" s="150" t="s">
        <v>138</v>
      </c>
      <c r="F220" s="151" t="s">
        <v>310</v>
      </c>
      <c r="L220" s="25"/>
      <c r="M220" s="152"/>
      <c r="T220" s="49"/>
      <c r="AT220" s="13" t="s">
        <v>138</v>
      </c>
      <c r="AU220" s="13" t="s">
        <v>80</v>
      </c>
    </row>
    <row r="221" spans="2:65" s="1" customFormat="1" ht="21.75" customHeight="1" x14ac:dyDescent="0.2">
      <c r="B221" s="25"/>
      <c r="C221" s="138" t="s">
        <v>222</v>
      </c>
      <c r="D221" s="138" t="s">
        <v>133</v>
      </c>
      <c r="E221" s="139" t="s">
        <v>311</v>
      </c>
      <c r="F221" s="140" t="s">
        <v>312</v>
      </c>
      <c r="G221" s="141" t="s">
        <v>167</v>
      </c>
      <c r="H221" s="142">
        <v>85</v>
      </c>
      <c r="I221" s="143"/>
      <c r="J221" s="143">
        <f>ROUND(I221*H221,2)</f>
        <v>0</v>
      </c>
      <c r="K221" s="144"/>
      <c r="L221" s="25"/>
      <c r="M221" s="145" t="s">
        <v>1</v>
      </c>
      <c r="N221" s="108" t="s">
        <v>35</v>
      </c>
      <c r="O221" s="146">
        <v>0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168</v>
      </c>
      <c r="AT221" s="148" t="s">
        <v>133</v>
      </c>
      <c r="AU221" s="148" t="s">
        <v>80</v>
      </c>
      <c r="AY221" s="13" t="s">
        <v>130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3" t="s">
        <v>78</v>
      </c>
      <c r="BK221" s="149">
        <f>ROUND(I221*H221,2)</f>
        <v>0</v>
      </c>
      <c r="BL221" s="13" t="s">
        <v>168</v>
      </c>
      <c r="BM221" s="148" t="s">
        <v>313</v>
      </c>
    </row>
    <row r="222" spans="2:65" s="1" customFormat="1" ht="19.5" x14ac:dyDescent="0.2">
      <c r="B222" s="25"/>
      <c r="D222" s="150" t="s">
        <v>138</v>
      </c>
      <c r="F222" s="151" t="s">
        <v>314</v>
      </c>
      <c r="L222" s="25"/>
      <c r="M222" s="152"/>
      <c r="T222" s="49"/>
      <c r="AT222" s="13" t="s">
        <v>138</v>
      </c>
      <c r="AU222" s="13" t="s">
        <v>80</v>
      </c>
    </row>
    <row r="223" spans="2:65" s="1" customFormat="1" ht="16.5" customHeight="1" x14ac:dyDescent="0.2">
      <c r="B223" s="25"/>
      <c r="C223" s="153" t="s">
        <v>315</v>
      </c>
      <c r="D223" s="153" t="s">
        <v>195</v>
      </c>
      <c r="E223" s="154" t="s">
        <v>316</v>
      </c>
      <c r="F223" s="155" t="s">
        <v>317</v>
      </c>
      <c r="G223" s="156" t="s">
        <v>150</v>
      </c>
      <c r="H223" s="157">
        <v>62</v>
      </c>
      <c r="I223" s="158"/>
      <c r="J223" s="158">
        <f>ROUND(I223*H223,2)</f>
        <v>0</v>
      </c>
      <c r="K223" s="159"/>
      <c r="L223" s="160"/>
      <c r="M223" s="161" t="s">
        <v>1</v>
      </c>
      <c r="N223" s="162" t="s">
        <v>35</v>
      </c>
      <c r="O223" s="146">
        <v>0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245</v>
      </c>
      <c r="AT223" s="148" t="s">
        <v>195</v>
      </c>
      <c r="AU223" s="148" t="s">
        <v>80</v>
      </c>
      <c r="AY223" s="13" t="s">
        <v>130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3" t="s">
        <v>78</v>
      </c>
      <c r="BK223" s="149">
        <f>ROUND(I223*H223,2)</f>
        <v>0</v>
      </c>
      <c r="BL223" s="13" t="s">
        <v>168</v>
      </c>
      <c r="BM223" s="148" t="s">
        <v>318</v>
      </c>
    </row>
    <row r="224" spans="2:65" s="1" customFormat="1" x14ac:dyDescent="0.2">
      <c r="B224" s="25"/>
      <c r="D224" s="150" t="s">
        <v>138</v>
      </c>
      <c r="F224" s="151" t="s">
        <v>317</v>
      </c>
      <c r="L224" s="25"/>
      <c r="M224" s="152"/>
      <c r="T224" s="49"/>
      <c r="AT224" s="13" t="s">
        <v>138</v>
      </c>
      <c r="AU224" s="13" t="s">
        <v>80</v>
      </c>
    </row>
    <row r="225" spans="2:65" s="1" customFormat="1" ht="16.5" customHeight="1" x14ac:dyDescent="0.2">
      <c r="B225" s="25"/>
      <c r="C225" s="138" t="s">
        <v>228</v>
      </c>
      <c r="D225" s="138" t="s">
        <v>133</v>
      </c>
      <c r="E225" s="139" t="s">
        <v>319</v>
      </c>
      <c r="F225" s="140" t="s">
        <v>320</v>
      </c>
      <c r="G225" s="141" t="s">
        <v>167</v>
      </c>
      <c r="H225" s="142">
        <v>85</v>
      </c>
      <c r="I225" s="143"/>
      <c r="J225" s="143">
        <f>ROUND(I225*H225,2)</f>
        <v>0</v>
      </c>
      <c r="K225" s="144"/>
      <c r="L225" s="25"/>
      <c r="M225" s="145" t="s">
        <v>1</v>
      </c>
      <c r="N225" s="108" t="s">
        <v>35</v>
      </c>
      <c r="O225" s="146">
        <v>0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168</v>
      </c>
      <c r="AT225" s="148" t="s">
        <v>133</v>
      </c>
      <c r="AU225" s="148" t="s">
        <v>80</v>
      </c>
      <c r="AY225" s="13" t="s">
        <v>130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3" t="s">
        <v>78</v>
      </c>
      <c r="BK225" s="149">
        <f>ROUND(I225*H225,2)</f>
        <v>0</v>
      </c>
      <c r="BL225" s="13" t="s">
        <v>168</v>
      </c>
      <c r="BM225" s="148" t="s">
        <v>321</v>
      </c>
    </row>
    <row r="226" spans="2:65" s="1" customFormat="1" ht="19.5" x14ac:dyDescent="0.2">
      <c r="B226" s="25"/>
      <c r="D226" s="150" t="s">
        <v>138</v>
      </c>
      <c r="F226" s="151" t="s">
        <v>322</v>
      </c>
      <c r="L226" s="25"/>
      <c r="M226" s="152"/>
      <c r="T226" s="49"/>
      <c r="AT226" s="13" t="s">
        <v>138</v>
      </c>
      <c r="AU226" s="13" t="s">
        <v>80</v>
      </c>
    </row>
    <row r="227" spans="2:65" s="1" customFormat="1" ht="21.75" customHeight="1" x14ac:dyDescent="0.2">
      <c r="B227" s="25"/>
      <c r="C227" s="153" t="s">
        <v>323</v>
      </c>
      <c r="D227" s="153" t="s">
        <v>195</v>
      </c>
      <c r="E227" s="154" t="s">
        <v>324</v>
      </c>
      <c r="F227" s="155" t="s">
        <v>325</v>
      </c>
      <c r="G227" s="156" t="s">
        <v>167</v>
      </c>
      <c r="H227" s="157">
        <v>97</v>
      </c>
      <c r="I227" s="158"/>
      <c r="J227" s="158">
        <f>ROUND(I227*H227,2)</f>
        <v>0</v>
      </c>
      <c r="K227" s="159"/>
      <c r="L227" s="160"/>
      <c r="M227" s="161" t="s">
        <v>1</v>
      </c>
      <c r="N227" s="162" t="s">
        <v>35</v>
      </c>
      <c r="O227" s="146">
        <v>0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245</v>
      </c>
      <c r="AT227" s="148" t="s">
        <v>195</v>
      </c>
      <c r="AU227" s="148" t="s">
        <v>80</v>
      </c>
      <c r="AY227" s="13" t="s">
        <v>130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3" t="s">
        <v>78</v>
      </c>
      <c r="BK227" s="149">
        <f>ROUND(I227*H227,2)</f>
        <v>0</v>
      </c>
      <c r="BL227" s="13" t="s">
        <v>168</v>
      </c>
      <c r="BM227" s="148" t="s">
        <v>326</v>
      </c>
    </row>
    <row r="228" spans="2:65" s="1" customFormat="1" ht="29.25" x14ac:dyDescent="0.2">
      <c r="B228" s="25"/>
      <c r="D228" s="150" t="s">
        <v>138</v>
      </c>
      <c r="F228" s="151" t="s">
        <v>654</v>
      </c>
      <c r="L228" s="25"/>
      <c r="M228" s="152"/>
      <c r="T228" s="49"/>
      <c r="AT228" s="13" t="s">
        <v>138</v>
      </c>
      <c r="AU228" s="13" t="s">
        <v>80</v>
      </c>
    </row>
    <row r="229" spans="2:65" s="1" customFormat="1" ht="24.2" customHeight="1" x14ac:dyDescent="0.2">
      <c r="B229" s="25"/>
      <c r="C229" s="138" t="s">
        <v>232</v>
      </c>
      <c r="D229" s="138" t="s">
        <v>133</v>
      </c>
      <c r="E229" s="139" t="s">
        <v>327</v>
      </c>
      <c r="F229" s="140" t="s">
        <v>328</v>
      </c>
      <c r="G229" s="141" t="s">
        <v>150</v>
      </c>
      <c r="H229" s="142">
        <v>129</v>
      </c>
      <c r="I229" s="143"/>
      <c r="J229" s="143">
        <f>ROUND(I229*H229,2)</f>
        <v>0</v>
      </c>
      <c r="K229" s="144"/>
      <c r="L229" s="25"/>
      <c r="M229" s="145" t="s">
        <v>1</v>
      </c>
      <c r="N229" s="108" t="s">
        <v>35</v>
      </c>
      <c r="O229" s="146">
        <v>0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168</v>
      </c>
      <c r="AT229" s="148" t="s">
        <v>133</v>
      </c>
      <c r="AU229" s="148" t="s">
        <v>80</v>
      </c>
      <c r="AY229" s="13" t="s">
        <v>130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3" t="s">
        <v>78</v>
      </c>
      <c r="BK229" s="149">
        <f>ROUND(I229*H229,2)</f>
        <v>0</v>
      </c>
      <c r="BL229" s="13" t="s">
        <v>168</v>
      </c>
      <c r="BM229" s="148" t="s">
        <v>329</v>
      </c>
    </row>
    <row r="230" spans="2:65" s="1" customFormat="1" x14ac:dyDescent="0.2">
      <c r="B230" s="25"/>
      <c r="D230" s="150" t="s">
        <v>138</v>
      </c>
      <c r="F230" s="151" t="s">
        <v>330</v>
      </c>
      <c r="L230" s="25"/>
      <c r="M230" s="152"/>
      <c r="T230" s="49"/>
      <c r="AT230" s="13" t="s">
        <v>138</v>
      </c>
      <c r="AU230" s="13" t="s">
        <v>80</v>
      </c>
    </row>
    <row r="231" spans="2:65" s="1" customFormat="1" ht="16.5" customHeight="1" x14ac:dyDescent="0.2">
      <c r="B231" s="25"/>
      <c r="C231" s="138" t="s">
        <v>331</v>
      </c>
      <c r="D231" s="138" t="s">
        <v>133</v>
      </c>
      <c r="E231" s="139" t="s">
        <v>332</v>
      </c>
      <c r="F231" s="140" t="s">
        <v>333</v>
      </c>
      <c r="G231" s="141" t="s">
        <v>150</v>
      </c>
      <c r="H231" s="142">
        <v>19.2</v>
      </c>
      <c r="I231" s="143"/>
      <c r="J231" s="143">
        <f>ROUND(I231*H231,2)</f>
        <v>0</v>
      </c>
      <c r="K231" s="144"/>
      <c r="L231" s="25"/>
      <c r="M231" s="145" t="s">
        <v>1</v>
      </c>
      <c r="N231" s="108" t="s">
        <v>35</v>
      </c>
      <c r="O231" s="146">
        <v>0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168</v>
      </c>
      <c r="AT231" s="148" t="s">
        <v>133</v>
      </c>
      <c r="AU231" s="148" t="s">
        <v>80</v>
      </c>
      <c r="AY231" s="13" t="s">
        <v>130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3" t="s">
        <v>78</v>
      </c>
      <c r="BK231" s="149">
        <f>ROUND(I231*H231,2)</f>
        <v>0</v>
      </c>
      <c r="BL231" s="13" t="s">
        <v>168</v>
      </c>
      <c r="BM231" s="148" t="s">
        <v>334</v>
      </c>
    </row>
    <row r="232" spans="2:65" s="1" customFormat="1" x14ac:dyDescent="0.2">
      <c r="B232" s="25"/>
      <c r="D232" s="150" t="s">
        <v>138</v>
      </c>
      <c r="F232" s="151" t="s">
        <v>335</v>
      </c>
      <c r="L232" s="25"/>
      <c r="M232" s="152"/>
      <c r="T232" s="49"/>
      <c r="AT232" s="13" t="s">
        <v>138</v>
      </c>
      <c r="AU232" s="13" t="s">
        <v>80</v>
      </c>
    </row>
    <row r="233" spans="2:65" s="1" customFormat="1" ht="16.5" customHeight="1" x14ac:dyDescent="0.2">
      <c r="B233" s="25"/>
      <c r="C233" s="153" t="s">
        <v>237</v>
      </c>
      <c r="D233" s="153" t="s">
        <v>195</v>
      </c>
      <c r="E233" s="154" t="s">
        <v>336</v>
      </c>
      <c r="F233" s="155" t="s">
        <v>337</v>
      </c>
      <c r="G233" s="156" t="s">
        <v>150</v>
      </c>
      <c r="H233" s="157">
        <v>19.584</v>
      </c>
      <c r="I233" s="158"/>
      <c r="J233" s="158">
        <f>ROUND(I233*H233,2)</f>
        <v>0</v>
      </c>
      <c r="K233" s="159"/>
      <c r="L233" s="160"/>
      <c r="M233" s="161" t="s">
        <v>1</v>
      </c>
      <c r="N233" s="162" t="s">
        <v>35</v>
      </c>
      <c r="O233" s="146">
        <v>0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245</v>
      </c>
      <c r="AT233" s="148" t="s">
        <v>195</v>
      </c>
      <c r="AU233" s="148" t="s">
        <v>80</v>
      </c>
      <c r="AY233" s="13" t="s">
        <v>130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3" t="s">
        <v>78</v>
      </c>
      <c r="BK233" s="149">
        <f>ROUND(I233*H233,2)</f>
        <v>0</v>
      </c>
      <c r="BL233" s="13" t="s">
        <v>168</v>
      </c>
      <c r="BM233" s="148" t="s">
        <v>338</v>
      </c>
    </row>
    <row r="234" spans="2:65" s="1" customFormat="1" x14ac:dyDescent="0.2">
      <c r="B234" s="25"/>
      <c r="D234" s="150" t="s">
        <v>138</v>
      </c>
      <c r="F234" s="151" t="s">
        <v>337</v>
      </c>
      <c r="L234" s="25"/>
      <c r="M234" s="152"/>
      <c r="T234" s="49"/>
      <c r="AT234" s="13" t="s">
        <v>138</v>
      </c>
      <c r="AU234" s="13" t="s">
        <v>80</v>
      </c>
    </row>
    <row r="235" spans="2:65" s="1" customFormat="1" ht="21.75" customHeight="1" x14ac:dyDescent="0.2">
      <c r="B235" s="25"/>
      <c r="C235" s="138" t="s">
        <v>339</v>
      </c>
      <c r="D235" s="138" t="s">
        <v>133</v>
      </c>
      <c r="E235" s="139" t="s">
        <v>340</v>
      </c>
      <c r="F235" s="140" t="s">
        <v>341</v>
      </c>
      <c r="G235" s="141" t="s">
        <v>167</v>
      </c>
      <c r="H235" s="142">
        <v>85</v>
      </c>
      <c r="I235" s="143"/>
      <c r="J235" s="143">
        <f>ROUND(I235*H235,2)</f>
        <v>0</v>
      </c>
      <c r="K235" s="144"/>
      <c r="L235" s="25"/>
      <c r="M235" s="145" t="s">
        <v>1</v>
      </c>
      <c r="N235" s="108" t="s">
        <v>35</v>
      </c>
      <c r="O235" s="146">
        <v>0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168</v>
      </c>
      <c r="AT235" s="148" t="s">
        <v>133</v>
      </c>
      <c r="AU235" s="148" t="s">
        <v>80</v>
      </c>
      <c r="AY235" s="13" t="s">
        <v>130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3" t="s">
        <v>78</v>
      </c>
      <c r="BK235" s="149">
        <f>ROUND(I235*H235,2)</f>
        <v>0</v>
      </c>
      <c r="BL235" s="13" t="s">
        <v>168</v>
      </c>
      <c r="BM235" s="148" t="s">
        <v>342</v>
      </c>
    </row>
    <row r="236" spans="2:65" s="1" customFormat="1" x14ac:dyDescent="0.2">
      <c r="B236" s="25"/>
      <c r="D236" s="150" t="s">
        <v>138</v>
      </c>
      <c r="F236" s="151" t="s">
        <v>343</v>
      </c>
      <c r="L236" s="25"/>
      <c r="M236" s="152"/>
      <c r="T236" s="49"/>
      <c r="AT236" s="13" t="s">
        <v>138</v>
      </c>
      <c r="AU236" s="13" t="s">
        <v>80</v>
      </c>
    </row>
    <row r="237" spans="2:65" s="1" customFormat="1" ht="16.5" customHeight="1" x14ac:dyDescent="0.2">
      <c r="B237" s="25"/>
      <c r="C237" s="138" t="s">
        <v>241</v>
      </c>
      <c r="D237" s="138" t="s">
        <v>133</v>
      </c>
      <c r="E237" s="139" t="s">
        <v>344</v>
      </c>
      <c r="F237" s="140" t="s">
        <v>345</v>
      </c>
      <c r="G237" s="141" t="s">
        <v>167</v>
      </c>
      <c r="H237" s="142">
        <v>85</v>
      </c>
      <c r="I237" s="143"/>
      <c r="J237" s="143">
        <f>ROUND(I237*H237,2)</f>
        <v>0</v>
      </c>
      <c r="K237" s="144"/>
      <c r="L237" s="25"/>
      <c r="M237" s="145" t="s">
        <v>1</v>
      </c>
      <c r="N237" s="108" t="s">
        <v>35</v>
      </c>
      <c r="O237" s="146">
        <v>0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168</v>
      </c>
      <c r="AT237" s="148" t="s">
        <v>133</v>
      </c>
      <c r="AU237" s="148" t="s">
        <v>80</v>
      </c>
      <c r="AY237" s="13" t="s">
        <v>130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3" t="s">
        <v>78</v>
      </c>
      <c r="BK237" s="149">
        <f>ROUND(I237*H237,2)</f>
        <v>0</v>
      </c>
      <c r="BL237" s="13" t="s">
        <v>168</v>
      </c>
      <c r="BM237" s="148" t="s">
        <v>346</v>
      </c>
    </row>
    <row r="238" spans="2:65" s="1" customFormat="1" x14ac:dyDescent="0.2">
      <c r="B238" s="25"/>
      <c r="D238" s="150" t="s">
        <v>138</v>
      </c>
      <c r="F238" s="151" t="s">
        <v>347</v>
      </c>
      <c r="L238" s="25"/>
      <c r="M238" s="152"/>
      <c r="T238" s="49"/>
      <c r="AT238" s="13" t="s">
        <v>138</v>
      </c>
      <c r="AU238" s="13" t="s">
        <v>80</v>
      </c>
    </row>
    <row r="239" spans="2:65" s="1" customFormat="1" ht="21.75" customHeight="1" x14ac:dyDescent="0.2">
      <c r="B239" s="25"/>
      <c r="C239" s="138" t="s">
        <v>348</v>
      </c>
      <c r="D239" s="138" t="s">
        <v>133</v>
      </c>
      <c r="E239" s="139" t="s">
        <v>349</v>
      </c>
      <c r="F239" s="140" t="s">
        <v>350</v>
      </c>
      <c r="G239" s="141" t="s">
        <v>150</v>
      </c>
      <c r="H239" s="142">
        <v>62</v>
      </c>
      <c r="I239" s="143"/>
      <c r="J239" s="143">
        <f>ROUND(I239*H239,2)</f>
        <v>0</v>
      </c>
      <c r="K239" s="144"/>
      <c r="L239" s="25"/>
      <c r="M239" s="145" t="s">
        <v>1</v>
      </c>
      <c r="N239" s="108" t="s">
        <v>35</v>
      </c>
      <c r="O239" s="146">
        <v>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48" t="s">
        <v>168</v>
      </c>
      <c r="AT239" s="148" t="s">
        <v>133</v>
      </c>
      <c r="AU239" s="148" t="s">
        <v>80</v>
      </c>
      <c r="AY239" s="13" t="s">
        <v>130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3" t="s">
        <v>78</v>
      </c>
      <c r="BK239" s="149">
        <f>ROUND(I239*H239,2)</f>
        <v>0</v>
      </c>
      <c r="BL239" s="13" t="s">
        <v>168</v>
      </c>
      <c r="BM239" s="148" t="s">
        <v>351</v>
      </c>
    </row>
    <row r="240" spans="2:65" s="1" customFormat="1" x14ac:dyDescent="0.2">
      <c r="B240" s="25"/>
      <c r="D240" s="150" t="s">
        <v>138</v>
      </c>
      <c r="F240" s="151" t="s">
        <v>352</v>
      </c>
      <c r="L240" s="25"/>
      <c r="M240" s="152"/>
      <c r="T240" s="49"/>
      <c r="AT240" s="13" t="s">
        <v>138</v>
      </c>
      <c r="AU240" s="13" t="s">
        <v>80</v>
      </c>
    </row>
    <row r="241" spans="2:65" s="1" customFormat="1" ht="16.5" customHeight="1" x14ac:dyDescent="0.2">
      <c r="B241" s="25"/>
      <c r="C241" s="138" t="s">
        <v>246</v>
      </c>
      <c r="D241" s="138" t="s">
        <v>133</v>
      </c>
      <c r="E241" s="139" t="s">
        <v>353</v>
      </c>
      <c r="F241" s="140" t="s">
        <v>354</v>
      </c>
      <c r="G241" s="141" t="s">
        <v>150</v>
      </c>
      <c r="H241" s="142">
        <v>62</v>
      </c>
      <c r="I241" s="143"/>
      <c r="J241" s="143">
        <f>ROUND(I241*H241,2)</f>
        <v>0</v>
      </c>
      <c r="K241" s="144"/>
      <c r="L241" s="25"/>
      <c r="M241" s="145" t="s">
        <v>1</v>
      </c>
      <c r="N241" s="108" t="s">
        <v>35</v>
      </c>
      <c r="O241" s="146">
        <v>0</v>
      </c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AR241" s="148" t="s">
        <v>168</v>
      </c>
      <c r="AT241" s="148" t="s">
        <v>133</v>
      </c>
      <c r="AU241" s="148" t="s">
        <v>80</v>
      </c>
      <c r="AY241" s="13" t="s">
        <v>130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3" t="s">
        <v>78</v>
      </c>
      <c r="BK241" s="149">
        <f>ROUND(I241*H241,2)</f>
        <v>0</v>
      </c>
      <c r="BL241" s="13" t="s">
        <v>168</v>
      </c>
      <c r="BM241" s="148" t="s">
        <v>355</v>
      </c>
    </row>
    <row r="242" spans="2:65" s="1" customFormat="1" x14ac:dyDescent="0.2">
      <c r="B242" s="25"/>
      <c r="D242" s="150" t="s">
        <v>138</v>
      </c>
      <c r="F242" s="151" t="s">
        <v>356</v>
      </c>
      <c r="L242" s="25"/>
      <c r="M242" s="152"/>
      <c r="T242" s="49"/>
      <c r="AT242" s="13" t="s">
        <v>138</v>
      </c>
      <c r="AU242" s="13" t="s">
        <v>80</v>
      </c>
    </row>
    <row r="243" spans="2:65" s="1" customFormat="1" ht="24.2" customHeight="1" x14ac:dyDescent="0.2">
      <c r="B243" s="25"/>
      <c r="C243" s="138" t="s">
        <v>357</v>
      </c>
      <c r="D243" s="138" t="s">
        <v>133</v>
      </c>
      <c r="E243" s="139" t="s">
        <v>358</v>
      </c>
      <c r="F243" s="140" t="s">
        <v>359</v>
      </c>
      <c r="G243" s="141" t="s">
        <v>167</v>
      </c>
      <c r="H243" s="142">
        <v>85</v>
      </c>
      <c r="I243" s="143"/>
      <c r="J243" s="143">
        <f>ROUND(I243*H243,2)</f>
        <v>0</v>
      </c>
      <c r="K243" s="144"/>
      <c r="L243" s="25"/>
      <c r="M243" s="145" t="s">
        <v>1</v>
      </c>
      <c r="N243" s="108" t="s">
        <v>35</v>
      </c>
      <c r="O243" s="146">
        <v>0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168</v>
      </c>
      <c r="AT243" s="148" t="s">
        <v>133</v>
      </c>
      <c r="AU243" s="148" t="s">
        <v>80</v>
      </c>
      <c r="AY243" s="13" t="s">
        <v>130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3" t="s">
        <v>78</v>
      </c>
      <c r="BK243" s="149">
        <f>ROUND(I243*H243,2)</f>
        <v>0</v>
      </c>
      <c r="BL243" s="13" t="s">
        <v>168</v>
      </c>
      <c r="BM243" s="148" t="s">
        <v>360</v>
      </c>
    </row>
    <row r="244" spans="2:65" s="1" customFormat="1" x14ac:dyDescent="0.2">
      <c r="B244" s="25"/>
      <c r="D244" s="150" t="s">
        <v>138</v>
      </c>
      <c r="F244" s="151" t="s">
        <v>361</v>
      </c>
      <c r="L244" s="25"/>
      <c r="M244" s="152"/>
      <c r="T244" s="49"/>
      <c r="AT244" s="13" t="s">
        <v>138</v>
      </c>
      <c r="AU244" s="13" t="s">
        <v>80</v>
      </c>
    </row>
    <row r="245" spans="2:65" s="11" customFormat="1" ht="22.9" customHeight="1" x14ac:dyDescent="0.2">
      <c r="B245" s="127"/>
      <c r="D245" s="128" t="s">
        <v>69</v>
      </c>
      <c r="E245" s="136" t="s">
        <v>362</v>
      </c>
      <c r="F245" s="136" t="s">
        <v>363</v>
      </c>
      <c r="J245" s="137">
        <f>BK245</f>
        <v>0</v>
      </c>
      <c r="L245" s="127"/>
      <c r="M245" s="131"/>
      <c r="P245" s="132">
        <f>SUM(P246:P249)</f>
        <v>0</v>
      </c>
      <c r="R245" s="132">
        <f>SUM(R246:R249)</f>
        <v>0</v>
      </c>
      <c r="T245" s="133">
        <f>SUM(T246:T249)</f>
        <v>0</v>
      </c>
      <c r="AR245" s="128" t="s">
        <v>80</v>
      </c>
      <c r="AT245" s="134" t="s">
        <v>69</v>
      </c>
      <c r="AU245" s="134" t="s">
        <v>78</v>
      </c>
      <c r="AY245" s="128" t="s">
        <v>130</v>
      </c>
      <c r="BK245" s="135">
        <f>SUM(BK246:BK249)</f>
        <v>0</v>
      </c>
    </row>
    <row r="246" spans="2:65" s="1" customFormat="1" ht="16.5" customHeight="1" x14ac:dyDescent="0.2">
      <c r="B246" s="25"/>
      <c r="C246" s="138" t="s">
        <v>251</v>
      </c>
      <c r="D246" s="138" t="s">
        <v>133</v>
      </c>
      <c r="E246" s="139" t="s">
        <v>364</v>
      </c>
      <c r="F246" s="140" t="s">
        <v>365</v>
      </c>
      <c r="G246" s="141" t="s">
        <v>167</v>
      </c>
      <c r="H246" s="142">
        <v>2.1</v>
      </c>
      <c r="I246" s="143"/>
      <c r="J246" s="143">
        <f>ROUND(I246*H246,2)</f>
        <v>0</v>
      </c>
      <c r="K246" s="144"/>
      <c r="L246" s="25"/>
      <c r="M246" s="145" t="s">
        <v>1</v>
      </c>
      <c r="N246" s="108" t="s">
        <v>35</v>
      </c>
      <c r="O246" s="146">
        <v>0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168</v>
      </c>
      <c r="AT246" s="148" t="s">
        <v>133</v>
      </c>
      <c r="AU246" s="148" t="s">
        <v>80</v>
      </c>
      <c r="AY246" s="13" t="s">
        <v>130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3" t="s">
        <v>78</v>
      </c>
      <c r="BK246" s="149">
        <f>ROUND(I246*H246,2)</f>
        <v>0</v>
      </c>
      <c r="BL246" s="13" t="s">
        <v>168</v>
      </c>
      <c r="BM246" s="148" t="s">
        <v>366</v>
      </c>
    </row>
    <row r="247" spans="2:65" s="1" customFormat="1" x14ac:dyDescent="0.2">
      <c r="B247" s="25"/>
      <c r="D247" s="150" t="s">
        <v>138</v>
      </c>
      <c r="F247" s="151" t="s">
        <v>365</v>
      </c>
      <c r="L247" s="25"/>
      <c r="M247" s="152"/>
      <c r="T247" s="49"/>
      <c r="AT247" s="13" t="s">
        <v>138</v>
      </c>
      <c r="AU247" s="13" t="s">
        <v>80</v>
      </c>
    </row>
    <row r="248" spans="2:65" s="1" customFormat="1" ht="24.2" customHeight="1" x14ac:dyDescent="0.2">
      <c r="B248" s="25"/>
      <c r="C248" s="138" t="s">
        <v>367</v>
      </c>
      <c r="D248" s="138" t="s">
        <v>133</v>
      </c>
      <c r="E248" s="139" t="s">
        <v>368</v>
      </c>
      <c r="F248" s="140" t="s">
        <v>369</v>
      </c>
      <c r="G248" s="141" t="s">
        <v>167</v>
      </c>
      <c r="H248" s="142">
        <v>2.1</v>
      </c>
      <c r="I248" s="143"/>
      <c r="J248" s="143">
        <f>ROUND(I248*H248,2)</f>
        <v>0</v>
      </c>
      <c r="K248" s="144"/>
      <c r="L248" s="25"/>
      <c r="M248" s="145" t="s">
        <v>1</v>
      </c>
      <c r="N248" s="108" t="s">
        <v>35</v>
      </c>
      <c r="O248" s="146">
        <v>0</v>
      </c>
      <c r="P248" s="146">
        <f>O248*H248</f>
        <v>0</v>
      </c>
      <c r="Q248" s="146">
        <v>0</v>
      </c>
      <c r="R248" s="146">
        <f>Q248*H248</f>
        <v>0</v>
      </c>
      <c r="S248" s="146">
        <v>0</v>
      </c>
      <c r="T248" s="147">
        <f>S248*H248</f>
        <v>0</v>
      </c>
      <c r="AR248" s="148" t="s">
        <v>168</v>
      </c>
      <c r="AT248" s="148" t="s">
        <v>133</v>
      </c>
      <c r="AU248" s="148" t="s">
        <v>80</v>
      </c>
      <c r="AY248" s="13" t="s">
        <v>130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3" t="s">
        <v>78</v>
      </c>
      <c r="BK248" s="149">
        <f>ROUND(I248*H248,2)</f>
        <v>0</v>
      </c>
      <c r="BL248" s="13" t="s">
        <v>168</v>
      </c>
      <c r="BM248" s="148" t="s">
        <v>370</v>
      </c>
    </row>
    <row r="249" spans="2:65" s="1" customFormat="1" x14ac:dyDescent="0.2">
      <c r="B249" s="25"/>
      <c r="D249" s="150" t="s">
        <v>138</v>
      </c>
      <c r="F249" s="151" t="s">
        <v>371</v>
      </c>
      <c r="L249" s="25"/>
      <c r="M249" s="152"/>
      <c r="T249" s="49"/>
      <c r="AT249" s="13" t="s">
        <v>138</v>
      </c>
      <c r="AU249" s="13" t="s">
        <v>80</v>
      </c>
    </row>
    <row r="250" spans="2:65" s="11" customFormat="1" ht="22.9" customHeight="1" x14ac:dyDescent="0.2">
      <c r="B250" s="127"/>
      <c r="D250" s="128" t="s">
        <v>69</v>
      </c>
      <c r="E250" s="136" t="s">
        <v>372</v>
      </c>
      <c r="F250" s="136" t="s">
        <v>373</v>
      </c>
      <c r="J250" s="137">
        <f>BK250</f>
        <v>0</v>
      </c>
      <c r="L250" s="127"/>
      <c r="M250" s="131"/>
      <c r="P250" s="132">
        <f>SUM(P251:P264)</f>
        <v>0</v>
      </c>
      <c r="R250" s="132">
        <f>SUM(R251:R264)</f>
        <v>0</v>
      </c>
      <c r="T250" s="133">
        <f>SUM(T251:T264)</f>
        <v>0</v>
      </c>
      <c r="AR250" s="128" t="s">
        <v>80</v>
      </c>
      <c r="AT250" s="134" t="s">
        <v>69</v>
      </c>
      <c r="AU250" s="134" t="s">
        <v>78</v>
      </c>
      <c r="AY250" s="128" t="s">
        <v>130</v>
      </c>
      <c r="BK250" s="135">
        <f>SUM(BK251:BK264)</f>
        <v>0</v>
      </c>
    </row>
    <row r="251" spans="2:65" s="1" customFormat="1" ht="33" customHeight="1" x14ac:dyDescent="0.2">
      <c r="B251" s="25"/>
      <c r="C251" s="138" t="s">
        <v>254</v>
      </c>
      <c r="D251" s="138" t="s">
        <v>133</v>
      </c>
      <c r="E251" s="139" t="s">
        <v>374</v>
      </c>
      <c r="F251" s="140" t="s">
        <v>375</v>
      </c>
      <c r="G251" s="141" t="s">
        <v>167</v>
      </c>
      <c r="H251" s="142">
        <v>28</v>
      </c>
      <c r="I251" s="143"/>
      <c r="J251" s="143">
        <f>ROUND(I251*H251,2)</f>
        <v>0</v>
      </c>
      <c r="K251" s="144"/>
      <c r="L251" s="25"/>
      <c r="M251" s="145" t="s">
        <v>1</v>
      </c>
      <c r="N251" s="108" t="s">
        <v>35</v>
      </c>
      <c r="O251" s="146">
        <v>0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168</v>
      </c>
      <c r="AT251" s="148" t="s">
        <v>133</v>
      </c>
      <c r="AU251" s="148" t="s">
        <v>80</v>
      </c>
      <c r="AY251" s="13" t="s">
        <v>130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3" t="s">
        <v>78</v>
      </c>
      <c r="BK251" s="149">
        <f>ROUND(I251*H251,2)</f>
        <v>0</v>
      </c>
      <c r="BL251" s="13" t="s">
        <v>168</v>
      </c>
      <c r="BM251" s="148" t="s">
        <v>376</v>
      </c>
    </row>
    <row r="252" spans="2:65" s="1" customFormat="1" ht="19.5" x14ac:dyDescent="0.2">
      <c r="B252" s="25"/>
      <c r="D252" s="150" t="s">
        <v>138</v>
      </c>
      <c r="F252" s="151" t="s">
        <v>377</v>
      </c>
      <c r="L252" s="25"/>
      <c r="M252" s="152"/>
      <c r="T252" s="49"/>
      <c r="AT252" s="13" t="s">
        <v>138</v>
      </c>
      <c r="AU252" s="13" t="s">
        <v>80</v>
      </c>
    </row>
    <row r="253" spans="2:65" s="1" customFormat="1" ht="24.2" customHeight="1" x14ac:dyDescent="0.2">
      <c r="B253" s="25"/>
      <c r="C253" s="138" t="s">
        <v>378</v>
      </c>
      <c r="D253" s="138" t="s">
        <v>133</v>
      </c>
      <c r="E253" s="139" t="s">
        <v>379</v>
      </c>
      <c r="F253" s="140" t="s">
        <v>380</v>
      </c>
      <c r="G253" s="141" t="s">
        <v>167</v>
      </c>
      <c r="H253" s="142">
        <v>28</v>
      </c>
      <c r="I253" s="143"/>
      <c r="J253" s="143">
        <f>ROUND(I253*H253,2)</f>
        <v>0</v>
      </c>
      <c r="K253" s="144"/>
      <c r="L253" s="25"/>
      <c r="M253" s="145" t="s">
        <v>1</v>
      </c>
      <c r="N253" s="108" t="s">
        <v>35</v>
      </c>
      <c r="O253" s="146">
        <v>0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168</v>
      </c>
      <c r="AT253" s="148" t="s">
        <v>133</v>
      </c>
      <c r="AU253" s="148" t="s">
        <v>80</v>
      </c>
      <c r="AY253" s="13" t="s">
        <v>130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3" t="s">
        <v>78</v>
      </c>
      <c r="BK253" s="149">
        <f>ROUND(I253*H253,2)</f>
        <v>0</v>
      </c>
      <c r="BL253" s="13" t="s">
        <v>168</v>
      </c>
      <c r="BM253" s="148" t="s">
        <v>381</v>
      </c>
    </row>
    <row r="254" spans="2:65" s="1" customFormat="1" ht="19.5" x14ac:dyDescent="0.2">
      <c r="B254" s="25"/>
      <c r="D254" s="150" t="s">
        <v>138</v>
      </c>
      <c r="F254" s="151" t="s">
        <v>382</v>
      </c>
      <c r="L254" s="25"/>
      <c r="M254" s="152"/>
      <c r="T254" s="49"/>
      <c r="AT254" s="13" t="s">
        <v>138</v>
      </c>
      <c r="AU254" s="13" t="s">
        <v>80</v>
      </c>
    </row>
    <row r="255" spans="2:65" s="1" customFormat="1" ht="24.2" customHeight="1" x14ac:dyDescent="0.2">
      <c r="B255" s="25"/>
      <c r="C255" s="138" t="s">
        <v>258</v>
      </c>
      <c r="D255" s="138" t="s">
        <v>133</v>
      </c>
      <c r="E255" s="139" t="s">
        <v>383</v>
      </c>
      <c r="F255" s="140" t="s">
        <v>384</v>
      </c>
      <c r="G255" s="141" t="s">
        <v>150</v>
      </c>
      <c r="H255" s="142">
        <v>66</v>
      </c>
      <c r="I255" s="143"/>
      <c r="J255" s="143">
        <f>ROUND(I255*H255,2)</f>
        <v>0</v>
      </c>
      <c r="K255" s="144"/>
      <c r="L255" s="25"/>
      <c r="M255" s="145" t="s">
        <v>1</v>
      </c>
      <c r="N255" s="108" t="s">
        <v>35</v>
      </c>
      <c r="O255" s="146">
        <v>0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168</v>
      </c>
      <c r="AT255" s="148" t="s">
        <v>133</v>
      </c>
      <c r="AU255" s="148" t="s">
        <v>80</v>
      </c>
      <c r="AY255" s="13" t="s">
        <v>130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3" t="s">
        <v>78</v>
      </c>
      <c r="BK255" s="149">
        <f>ROUND(I255*H255,2)</f>
        <v>0</v>
      </c>
      <c r="BL255" s="13" t="s">
        <v>168</v>
      </c>
      <c r="BM255" s="148" t="s">
        <v>385</v>
      </c>
    </row>
    <row r="256" spans="2:65" s="1" customFormat="1" ht="29.25" x14ac:dyDescent="0.2">
      <c r="B256" s="25"/>
      <c r="D256" s="150" t="s">
        <v>138</v>
      </c>
      <c r="F256" s="151" t="s">
        <v>386</v>
      </c>
      <c r="L256" s="25"/>
      <c r="M256" s="152"/>
      <c r="T256" s="49"/>
      <c r="AT256" s="13" t="s">
        <v>138</v>
      </c>
      <c r="AU256" s="13" t="s">
        <v>80</v>
      </c>
    </row>
    <row r="257" spans="2:65" s="1" customFormat="1" ht="24.2" customHeight="1" x14ac:dyDescent="0.2">
      <c r="B257" s="25"/>
      <c r="C257" s="138" t="s">
        <v>387</v>
      </c>
      <c r="D257" s="138" t="s">
        <v>133</v>
      </c>
      <c r="E257" s="139" t="s">
        <v>388</v>
      </c>
      <c r="F257" s="140" t="s">
        <v>389</v>
      </c>
      <c r="G257" s="141" t="s">
        <v>167</v>
      </c>
      <c r="H257" s="142">
        <v>28</v>
      </c>
      <c r="I257" s="143"/>
      <c r="J257" s="143">
        <f>ROUND(I257*H257,2)</f>
        <v>0</v>
      </c>
      <c r="K257" s="144"/>
      <c r="L257" s="25"/>
      <c r="M257" s="145" t="s">
        <v>1</v>
      </c>
      <c r="N257" s="108" t="s">
        <v>35</v>
      </c>
      <c r="O257" s="146">
        <v>0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168</v>
      </c>
      <c r="AT257" s="148" t="s">
        <v>133</v>
      </c>
      <c r="AU257" s="148" t="s">
        <v>80</v>
      </c>
      <c r="AY257" s="13" t="s">
        <v>130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3" t="s">
        <v>78</v>
      </c>
      <c r="BK257" s="149">
        <f>ROUND(I257*H257,2)</f>
        <v>0</v>
      </c>
      <c r="BL257" s="13" t="s">
        <v>168</v>
      </c>
      <c r="BM257" s="148" t="s">
        <v>390</v>
      </c>
    </row>
    <row r="258" spans="2:65" s="1" customFormat="1" ht="19.5" x14ac:dyDescent="0.2">
      <c r="B258" s="25"/>
      <c r="D258" s="150" t="s">
        <v>138</v>
      </c>
      <c r="F258" s="151" t="s">
        <v>391</v>
      </c>
      <c r="L258" s="25"/>
      <c r="M258" s="152"/>
      <c r="T258" s="49"/>
      <c r="AT258" s="13" t="s">
        <v>138</v>
      </c>
      <c r="AU258" s="13" t="s">
        <v>80</v>
      </c>
    </row>
    <row r="259" spans="2:65" s="1" customFormat="1" ht="24.2" customHeight="1" x14ac:dyDescent="0.2">
      <c r="B259" s="25"/>
      <c r="C259" s="138" t="s">
        <v>261</v>
      </c>
      <c r="D259" s="138" t="s">
        <v>133</v>
      </c>
      <c r="E259" s="139" t="s">
        <v>392</v>
      </c>
      <c r="F259" s="140" t="s">
        <v>393</v>
      </c>
      <c r="G259" s="141" t="s">
        <v>167</v>
      </c>
      <c r="H259" s="142">
        <v>28</v>
      </c>
      <c r="I259" s="143"/>
      <c r="J259" s="143">
        <f>ROUND(I259*H259,2)</f>
        <v>0</v>
      </c>
      <c r="K259" s="144"/>
      <c r="L259" s="25"/>
      <c r="M259" s="145" t="s">
        <v>1</v>
      </c>
      <c r="N259" s="108" t="s">
        <v>35</v>
      </c>
      <c r="O259" s="146">
        <v>0</v>
      </c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AR259" s="148" t="s">
        <v>168</v>
      </c>
      <c r="AT259" s="148" t="s">
        <v>133</v>
      </c>
      <c r="AU259" s="148" t="s">
        <v>80</v>
      </c>
      <c r="AY259" s="13" t="s">
        <v>130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3" t="s">
        <v>78</v>
      </c>
      <c r="BK259" s="149">
        <f>ROUND(I259*H259,2)</f>
        <v>0</v>
      </c>
      <c r="BL259" s="13" t="s">
        <v>168</v>
      </c>
      <c r="BM259" s="148" t="s">
        <v>394</v>
      </c>
    </row>
    <row r="260" spans="2:65" s="1" customFormat="1" x14ac:dyDescent="0.2">
      <c r="B260" s="25"/>
      <c r="D260" s="150" t="s">
        <v>138</v>
      </c>
      <c r="F260" s="151" t="s">
        <v>395</v>
      </c>
      <c r="L260" s="25"/>
      <c r="M260" s="152"/>
      <c r="T260" s="49"/>
      <c r="AT260" s="13" t="s">
        <v>138</v>
      </c>
      <c r="AU260" s="13" t="s">
        <v>80</v>
      </c>
    </row>
    <row r="261" spans="2:65" s="1" customFormat="1" ht="24.2" customHeight="1" x14ac:dyDescent="0.2">
      <c r="B261" s="25"/>
      <c r="C261" s="138" t="s">
        <v>396</v>
      </c>
      <c r="D261" s="138" t="s">
        <v>133</v>
      </c>
      <c r="E261" s="139" t="s">
        <v>397</v>
      </c>
      <c r="F261" s="140" t="s">
        <v>398</v>
      </c>
      <c r="G261" s="141" t="s">
        <v>150</v>
      </c>
      <c r="H261" s="142">
        <v>66</v>
      </c>
      <c r="I261" s="143"/>
      <c r="J261" s="143">
        <f>ROUND(I261*H261,2)</f>
        <v>0</v>
      </c>
      <c r="K261" s="144"/>
      <c r="L261" s="25"/>
      <c r="M261" s="145" t="s">
        <v>1</v>
      </c>
      <c r="N261" s="108" t="s">
        <v>35</v>
      </c>
      <c r="O261" s="146">
        <v>0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168</v>
      </c>
      <c r="AT261" s="148" t="s">
        <v>133</v>
      </c>
      <c r="AU261" s="148" t="s">
        <v>80</v>
      </c>
      <c r="AY261" s="13" t="s">
        <v>130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3" t="s">
        <v>78</v>
      </c>
      <c r="BK261" s="149">
        <f>ROUND(I261*H261,2)</f>
        <v>0</v>
      </c>
      <c r="BL261" s="13" t="s">
        <v>168</v>
      </c>
      <c r="BM261" s="148" t="s">
        <v>399</v>
      </c>
    </row>
    <row r="262" spans="2:65" s="1" customFormat="1" ht="19.5" x14ac:dyDescent="0.2">
      <c r="B262" s="25"/>
      <c r="D262" s="150" t="s">
        <v>138</v>
      </c>
      <c r="F262" s="151" t="s">
        <v>400</v>
      </c>
      <c r="L262" s="25"/>
      <c r="M262" s="152"/>
      <c r="T262" s="49"/>
      <c r="AT262" s="13" t="s">
        <v>138</v>
      </c>
      <c r="AU262" s="13" t="s">
        <v>80</v>
      </c>
    </row>
    <row r="263" spans="2:65" s="1" customFormat="1" ht="21.75" customHeight="1" x14ac:dyDescent="0.2">
      <c r="B263" s="25"/>
      <c r="C263" s="138" t="s">
        <v>266</v>
      </c>
      <c r="D263" s="138" t="s">
        <v>133</v>
      </c>
      <c r="E263" s="139" t="s">
        <v>401</v>
      </c>
      <c r="F263" s="140" t="s">
        <v>402</v>
      </c>
      <c r="G263" s="141" t="s">
        <v>150</v>
      </c>
      <c r="H263" s="142">
        <v>66</v>
      </c>
      <c r="I263" s="143"/>
      <c r="J263" s="143">
        <f>ROUND(I263*H263,2)</f>
        <v>0</v>
      </c>
      <c r="K263" s="144"/>
      <c r="L263" s="25"/>
      <c r="M263" s="145" t="s">
        <v>1</v>
      </c>
      <c r="N263" s="108" t="s">
        <v>35</v>
      </c>
      <c r="O263" s="146">
        <v>0</v>
      </c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AR263" s="148" t="s">
        <v>168</v>
      </c>
      <c r="AT263" s="148" t="s">
        <v>133</v>
      </c>
      <c r="AU263" s="148" t="s">
        <v>80</v>
      </c>
      <c r="AY263" s="13" t="s">
        <v>130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3" t="s">
        <v>78</v>
      </c>
      <c r="BK263" s="149">
        <f>ROUND(I263*H263,2)</f>
        <v>0</v>
      </c>
      <c r="BL263" s="13" t="s">
        <v>168</v>
      </c>
      <c r="BM263" s="148" t="s">
        <v>403</v>
      </c>
    </row>
    <row r="264" spans="2:65" s="1" customFormat="1" ht="19.5" x14ac:dyDescent="0.2">
      <c r="B264" s="25"/>
      <c r="D264" s="150" t="s">
        <v>138</v>
      </c>
      <c r="F264" s="151" t="s">
        <v>404</v>
      </c>
      <c r="L264" s="25"/>
      <c r="M264" s="152"/>
      <c r="T264" s="49"/>
      <c r="AT264" s="13" t="s">
        <v>138</v>
      </c>
      <c r="AU264" s="13" t="s">
        <v>80</v>
      </c>
    </row>
    <row r="265" spans="2:65" s="11" customFormat="1" ht="22.9" customHeight="1" x14ac:dyDescent="0.2">
      <c r="B265" s="127"/>
      <c r="D265" s="128" t="s">
        <v>69</v>
      </c>
      <c r="E265" s="136" t="s">
        <v>405</v>
      </c>
      <c r="F265" s="136" t="s">
        <v>406</v>
      </c>
      <c r="J265" s="137">
        <f>BK265</f>
        <v>0</v>
      </c>
      <c r="L265" s="127"/>
      <c r="M265" s="131"/>
      <c r="P265" s="132">
        <f>SUM(P266:P281)</f>
        <v>0</v>
      </c>
      <c r="R265" s="132">
        <f>SUM(R266:R281)</f>
        <v>0</v>
      </c>
      <c r="T265" s="133">
        <f>SUM(T266:T281)</f>
        <v>0</v>
      </c>
      <c r="AR265" s="128" t="s">
        <v>80</v>
      </c>
      <c r="AT265" s="134" t="s">
        <v>69</v>
      </c>
      <c r="AU265" s="134" t="s">
        <v>78</v>
      </c>
      <c r="AY265" s="128" t="s">
        <v>130</v>
      </c>
      <c r="BK265" s="135">
        <f>SUM(BK266:BK281)</f>
        <v>0</v>
      </c>
    </row>
    <row r="266" spans="2:65" s="1" customFormat="1" ht="16.5" customHeight="1" x14ac:dyDescent="0.2">
      <c r="B266" s="25"/>
      <c r="C266" s="138" t="s">
        <v>407</v>
      </c>
      <c r="D266" s="138" t="s">
        <v>133</v>
      </c>
      <c r="E266" s="139" t="s">
        <v>408</v>
      </c>
      <c r="F266" s="140" t="s">
        <v>409</v>
      </c>
      <c r="G266" s="141" t="s">
        <v>167</v>
      </c>
      <c r="H266" s="142">
        <v>146</v>
      </c>
      <c r="I266" s="143"/>
      <c r="J266" s="143">
        <f>ROUND(I266*H266,2)</f>
        <v>0</v>
      </c>
      <c r="K266" s="144"/>
      <c r="L266" s="25"/>
      <c r="M266" s="145" t="s">
        <v>1</v>
      </c>
      <c r="N266" s="108" t="s">
        <v>35</v>
      </c>
      <c r="O266" s="146">
        <v>0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168</v>
      </c>
      <c r="AT266" s="148" t="s">
        <v>133</v>
      </c>
      <c r="AU266" s="148" t="s">
        <v>80</v>
      </c>
      <c r="AY266" s="13" t="s">
        <v>130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3" t="s">
        <v>78</v>
      </c>
      <c r="BK266" s="149">
        <f>ROUND(I266*H266,2)</f>
        <v>0</v>
      </c>
      <c r="BL266" s="13" t="s">
        <v>168</v>
      </c>
      <c r="BM266" s="148" t="s">
        <v>410</v>
      </c>
    </row>
    <row r="267" spans="2:65" s="1" customFormat="1" x14ac:dyDescent="0.2">
      <c r="B267" s="25"/>
      <c r="D267" s="150" t="s">
        <v>138</v>
      </c>
      <c r="F267" s="151" t="s">
        <v>409</v>
      </c>
      <c r="L267" s="25"/>
      <c r="M267" s="152"/>
      <c r="T267" s="49"/>
      <c r="AT267" s="13" t="s">
        <v>138</v>
      </c>
      <c r="AU267" s="13" t="s">
        <v>80</v>
      </c>
    </row>
    <row r="268" spans="2:65" s="1" customFormat="1" ht="16.5" customHeight="1" x14ac:dyDescent="0.2">
      <c r="B268" s="25"/>
      <c r="C268" s="138" t="s">
        <v>269</v>
      </c>
      <c r="D268" s="138" t="s">
        <v>133</v>
      </c>
      <c r="E268" s="139" t="s">
        <v>411</v>
      </c>
      <c r="F268" s="140" t="s">
        <v>412</v>
      </c>
      <c r="G268" s="141" t="s">
        <v>136</v>
      </c>
      <c r="H268" s="142">
        <v>1</v>
      </c>
      <c r="I268" s="143"/>
      <c r="J268" s="143">
        <f>ROUND(I268*H268,2)</f>
        <v>0</v>
      </c>
      <c r="K268" s="144"/>
      <c r="L268" s="25"/>
      <c r="M268" s="145" t="s">
        <v>1</v>
      </c>
      <c r="N268" s="108" t="s">
        <v>35</v>
      </c>
      <c r="O268" s="146">
        <v>0</v>
      </c>
      <c r="P268" s="146">
        <f>O268*H268</f>
        <v>0</v>
      </c>
      <c r="Q268" s="146">
        <v>0</v>
      </c>
      <c r="R268" s="146">
        <f>Q268*H268</f>
        <v>0</v>
      </c>
      <c r="S268" s="146">
        <v>0</v>
      </c>
      <c r="T268" s="147">
        <f>S268*H268</f>
        <v>0</v>
      </c>
      <c r="AR268" s="148" t="s">
        <v>168</v>
      </c>
      <c r="AT268" s="148" t="s">
        <v>133</v>
      </c>
      <c r="AU268" s="148" t="s">
        <v>80</v>
      </c>
      <c r="AY268" s="13" t="s">
        <v>130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3" t="s">
        <v>78</v>
      </c>
      <c r="BK268" s="149">
        <f>ROUND(I268*H268,2)</f>
        <v>0</v>
      </c>
      <c r="BL268" s="13" t="s">
        <v>168</v>
      </c>
      <c r="BM268" s="148" t="s">
        <v>413</v>
      </c>
    </row>
    <row r="269" spans="2:65" s="1" customFormat="1" x14ac:dyDescent="0.2">
      <c r="B269" s="25"/>
      <c r="D269" s="150" t="s">
        <v>138</v>
      </c>
      <c r="F269" s="151" t="s">
        <v>412</v>
      </c>
      <c r="L269" s="25"/>
      <c r="M269" s="152"/>
      <c r="T269" s="49"/>
      <c r="AT269" s="13" t="s">
        <v>138</v>
      </c>
      <c r="AU269" s="13" t="s">
        <v>80</v>
      </c>
    </row>
    <row r="270" spans="2:65" s="1" customFormat="1" ht="24.2" customHeight="1" x14ac:dyDescent="0.2">
      <c r="B270" s="25"/>
      <c r="C270" s="138" t="s">
        <v>414</v>
      </c>
      <c r="D270" s="138" t="s">
        <v>133</v>
      </c>
      <c r="E270" s="139" t="s">
        <v>415</v>
      </c>
      <c r="F270" s="140" t="s">
        <v>416</v>
      </c>
      <c r="G270" s="141" t="s">
        <v>167</v>
      </c>
      <c r="H270" s="142">
        <v>146</v>
      </c>
      <c r="I270" s="143"/>
      <c r="J270" s="143">
        <f>ROUND(I270*H270,2)</f>
        <v>0</v>
      </c>
      <c r="K270" s="144"/>
      <c r="L270" s="25"/>
      <c r="M270" s="145" t="s">
        <v>1</v>
      </c>
      <c r="N270" s="108" t="s">
        <v>35</v>
      </c>
      <c r="O270" s="146">
        <v>0</v>
      </c>
      <c r="P270" s="146">
        <f>O270*H270</f>
        <v>0</v>
      </c>
      <c r="Q270" s="146">
        <v>0</v>
      </c>
      <c r="R270" s="146">
        <f>Q270*H270</f>
        <v>0</v>
      </c>
      <c r="S270" s="146">
        <v>0</v>
      </c>
      <c r="T270" s="147">
        <f>S270*H270</f>
        <v>0</v>
      </c>
      <c r="AR270" s="148" t="s">
        <v>168</v>
      </c>
      <c r="AT270" s="148" t="s">
        <v>133</v>
      </c>
      <c r="AU270" s="148" t="s">
        <v>80</v>
      </c>
      <c r="AY270" s="13" t="s">
        <v>130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3" t="s">
        <v>78</v>
      </c>
      <c r="BK270" s="149">
        <f>ROUND(I270*H270,2)</f>
        <v>0</v>
      </c>
      <c r="BL270" s="13" t="s">
        <v>168</v>
      </c>
      <c r="BM270" s="148" t="s">
        <v>417</v>
      </c>
    </row>
    <row r="271" spans="2:65" s="1" customFormat="1" x14ac:dyDescent="0.2">
      <c r="B271" s="25"/>
      <c r="D271" s="150" t="s">
        <v>138</v>
      </c>
      <c r="F271" s="151" t="s">
        <v>418</v>
      </c>
      <c r="L271" s="25"/>
      <c r="M271" s="152"/>
      <c r="T271" s="49"/>
      <c r="AT271" s="13" t="s">
        <v>138</v>
      </c>
      <c r="AU271" s="13" t="s">
        <v>80</v>
      </c>
    </row>
    <row r="272" spans="2:65" s="1" customFormat="1" ht="16.5" customHeight="1" x14ac:dyDescent="0.2">
      <c r="B272" s="25"/>
      <c r="C272" s="138" t="s">
        <v>277</v>
      </c>
      <c r="D272" s="138" t="s">
        <v>133</v>
      </c>
      <c r="E272" s="139" t="s">
        <v>419</v>
      </c>
      <c r="F272" s="140" t="s">
        <v>420</v>
      </c>
      <c r="G272" s="141" t="s">
        <v>167</v>
      </c>
      <c r="H272" s="142">
        <v>146</v>
      </c>
      <c r="I272" s="143"/>
      <c r="J272" s="143">
        <f>ROUND(I272*H272,2)</f>
        <v>0</v>
      </c>
      <c r="K272" s="144"/>
      <c r="L272" s="25"/>
      <c r="M272" s="145" t="s">
        <v>1</v>
      </c>
      <c r="N272" s="108" t="s">
        <v>35</v>
      </c>
      <c r="O272" s="146">
        <v>0</v>
      </c>
      <c r="P272" s="146">
        <f>O272*H272</f>
        <v>0</v>
      </c>
      <c r="Q272" s="146">
        <v>0</v>
      </c>
      <c r="R272" s="146">
        <f>Q272*H272</f>
        <v>0</v>
      </c>
      <c r="S272" s="146">
        <v>0</v>
      </c>
      <c r="T272" s="147">
        <f>S272*H272</f>
        <v>0</v>
      </c>
      <c r="AR272" s="148" t="s">
        <v>168</v>
      </c>
      <c r="AT272" s="148" t="s">
        <v>133</v>
      </c>
      <c r="AU272" s="148" t="s">
        <v>80</v>
      </c>
      <c r="AY272" s="13" t="s">
        <v>130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3" t="s">
        <v>78</v>
      </c>
      <c r="BK272" s="149">
        <f>ROUND(I272*H272,2)</f>
        <v>0</v>
      </c>
      <c r="BL272" s="13" t="s">
        <v>168</v>
      </c>
      <c r="BM272" s="148" t="s">
        <v>421</v>
      </c>
    </row>
    <row r="273" spans="2:65" s="1" customFormat="1" x14ac:dyDescent="0.2">
      <c r="B273" s="25"/>
      <c r="D273" s="150" t="s">
        <v>138</v>
      </c>
      <c r="F273" s="151" t="s">
        <v>422</v>
      </c>
      <c r="L273" s="25"/>
      <c r="M273" s="152"/>
      <c r="T273" s="49"/>
      <c r="AT273" s="13" t="s">
        <v>138</v>
      </c>
      <c r="AU273" s="13" t="s">
        <v>80</v>
      </c>
    </row>
    <row r="274" spans="2:65" s="1" customFormat="1" ht="16.5" customHeight="1" x14ac:dyDescent="0.2">
      <c r="B274" s="25"/>
      <c r="C274" s="138" t="s">
        <v>423</v>
      </c>
      <c r="D274" s="138" t="s">
        <v>133</v>
      </c>
      <c r="E274" s="139" t="s">
        <v>424</v>
      </c>
      <c r="F274" s="140" t="s">
        <v>425</v>
      </c>
      <c r="G274" s="141" t="s">
        <v>167</v>
      </c>
      <c r="H274" s="142">
        <v>146</v>
      </c>
      <c r="I274" s="143"/>
      <c r="J274" s="143">
        <f>ROUND(I274*H274,2)</f>
        <v>0</v>
      </c>
      <c r="K274" s="144"/>
      <c r="L274" s="25"/>
      <c r="M274" s="145" t="s">
        <v>1</v>
      </c>
      <c r="N274" s="108" t="s">
        <v>35</v>
      </c>
      <c r="O274" s="146">
        <v>0</v>
      </c>
      <c r="P274" s="146">
        <f>O274*H274</f>
        <v>0</v>
      </c>
      <c r="Q274" s="146">
        <v>0</v>
      </c>
      <c r="R274" s="146">
        <f>Q274*H274</f>
        <v>0</v>
      </c>
      <c r="S274" s="146">
        <v>0</v>
      </c>
      <c r="T274" s="147">
        <f>S274*H274</f>
        <v>0</v>
      </c>
      <c r="AR274" s="148" t="s">
        <v>168</v>
      </c>
      <c r="AT274" s="148" t="s">
        <v>133</v>
      </c>
      <c r="AU274" s="148" t="s">
        <v>80</v>
      </c>
      <c r="AY274" s="13" t="s">
        <v>130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3" t="s">
        <v>78</v>
      </c>
      <c r="BK274" s="149">
        <f>ROUND(I274*H274,2)</f>
        <v>0</v>
      </c>
      <c r="BL274" s="13" t="s">
        <v>168</v>
      </c>
      <c r="BM274" s="148" t="s">
        <v>426</v>
      </c>
    </row>
    <row r="275" spans="2:65" s="1" customFormat="1" x14ac:dyDescent="0.2">
      <c r="B275" s="25"/>
      <c r="D275" s="150" t="s">
        <v>138</v>
      </c>
      <c r="F275" s="151" t="s">
        <v>427</v>
      </c>
      <c r="L275" s="25"/>
      <c r="M275" s="152"/>
      <c r="T275" s="49"/>
      <c r="AT275" s="13" t="s">
        <v>138</v>
      </c>
      <c r="AU275" s="13" t="s">
        <v>80</v>
      </c>
    </row>
    <row r="276" spans="2:65" s="1" customFormat="1" ht="24.2" customHeight="1" x14ac:dyDescent="0.2">
      <c r="B276" s="25"/>
      <c r="C276" s="138" t="s">
        <v>281</v>
      </c>
      <c r="D276" s="138" t="s">
        <v>133</v>
      </c>
      <c r="E276" s="139" t="s">
        <v>428</v>
      </c>
      <c r="F276" s="140" t="s">
        <v>429</v>
      </c>
      <c r="G276" s="141" t="s">
        <v>167</v>
      </c>
      <c r="H276" s="142">
        <v>146</v>
      </c>
      <c r="I276" s="143"/>
      <c r="J276" s="143">
        <f>ROUND(I276*H276,2)</f>
        <v>0</v>
      </c>
      <c r="K276" s="144"/>
      <c r="L276" s="25"/>
      <c r="M276" s="145" t="s">
        <v>1</v>
      </c>
      <c r="N276" s="108" t="s">
        <v>35</v>
      </c>
      <c r="O276" s="146">
        <v>0</v>
      </c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AR276" s="148" t="s">
        <v>168</v>
      </c>
      <c r="AT276" s="148" t="s">
        <v>133</v>
      </c>
      <c r="AU276" s="148" t="s">
        <v>80</v>
      </c>
      <c r="AY276" s="13" t="s">
        <v>130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3" t="s">
        <v>78</v>
      </c>
      <c r="BK276" s="149">
        <f>ROUND(I276*H276,2)</f>
        <v>0</v>
      </c>
      <c r="BL276" s="13" t="s">
        <v>168</v>
      </c>
      <c r="BM276" s="148" t="s">
        <v>430</v>
      </c>
    </row>
    <row r="277" spans="2:65" s="1" customFormat="1" ht="19.5" x14ac:dyDescent="0.2">
      <c r="B277" s="25"/>
      <c r="D277" s="150" t="s">
        <v>138</v>
      </c>
      <c r="F277" s="151" t="s">
        <v>431</v>
      </c>
      <c r="L277" s="25"/>
      <c r="M277" s="152"/>
      <c r="T277" s="49"/>
      <c r="AT277" s="13" t="s">
        <v>138</v>
      </c>
      <c r="AU277" s="13" t="s">
        <v>80</v>
      </c>
    </row>
    <row r="278" spans="2:65" s="1" customFormat="1" ht="24.2" customHeight="1" x14ac:dyDescent="0.2">
      <c r="B278" s="25"/>
      <c r="C278" s="138" t="s">
        <v>432</v>
      </c>
      <c r="D278" s="138" t="s">
        <v>133</v>
      </c>
      <c r="E278" s="139" t="s">
        <v>428</v>
      </c>
      <c r="F278" s="140" t="s">
        <v>429</v>
      </c>
      <c r="G278" s="141" t="s">
        <v>167</v>
      </c>
      <c r="H278" s="142">
        <v>146</v>
      </c>
      <c r="I278" s="143"/>
      <c r="J278" s="143">
        <f>ROUND(I278*H278,2)</f>
        <v>0</v>
      </c>
      <c r="K278" s="144"/>
      <c r="L278" s="25"/>
      <c r="M278" s="145" t="s">
        <v>1</v>
      </c>
      <c r="N278" s="108" t="s">
        <v>35</v>
      </c>
      <c r="O278" s="146">
        <v>0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168</v>
      </c>
      <c r="AT278" s="148" t="s">
        <v>133</v>
      </c>
      <c r="AU278" s="148" t="s">
        <v>80</v>
      </c>
      <c r="AY278" s="13" t="s">
        <v>130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3" t="s">
        <v>78</v>
      </c>
      <c r="BK278" s="149">
        <f>ROUND(I278*H278,2)</f>
        <v>0</v>
      </c>
      <c r="BL278" s="13" t="s">
        <v>168</v>
      </c>
      <c r="BM278" s="148" t="s">
        <v>433</v>
      </c>
    </row>
    <row r="279" spans="2:65" s="1" customFormat="1" ht="19.5" x14ac:dyDescent="0.2">
      <c r="B279" s="25"/>
      <c r="D279" s="150" t="s">
        <v>138</v>
      </c>
      <c r="F279" s="151" t="s">
        <v>431</v>
      </c>
      <c r="L279" s="25"/>
      <c r="M279" s="152"/>
      <c r="T279" s="49"/>
      <c r="AT279" s="13" t="s">
        <v>138</v>
      </c>
      <c r="AU279" s="13" t="s">
        <v>80</v>
      </c>
    </row>
    <row r="280" spans="2:65" s="1" customFormat="1" ht="24.2" customHeight="1" x14ac:dyDescent="0.2">
      <c r="B280" s="25"/>
      <c r="C280" s="138" t="s">
        <v>291</v>
      </c>
      <c r="D280" s="138" t="s">
        <v>133</v>
      </c>
      <c r="E280" s="139" t="s">
        <v>434</v>
      </c>
      <c r="F280" s="140" t="s">
        <v>435</v>
      </c>
      <c r="G280" s="141" t="s">
        <v>167</v>
      </c>
      <c r="H280" s="142">
        <v>146</v>
      </c>
      <c r="I280" s="143"/>
      <c r="J280" s="143">
        <f>ROUND(I280*H280,2)</f>
        <v>0</v>
      </c>
      <c r="K280" s="144"/>
      <c r="L280" s="25"/>
      <c r="M280" s="145" t="s">
        <v>1</v>
      </c>
      <c r="N280" s="108" t="s">
        <v>35</v>
      </c>
      <c r="O280" s="146">
        <v>0</v>
      </c>
      <c r="P280" s="146">
        <f>O280*H280</f>
        <v>0</v>
      </c>
      <c r="Q280" s="146">
        <v>0</v>
      </c>
      <c r="R280" s="146">
        <f>Q280*H280</f>
        <v>0</v>
      </c>
      <c r="S280" s="146">
        <v>0</v>
      </c>
      <c r="T280" s="147">
        <f>S280*H280</f>
        <v>0</v>
      </c>
      <c r="AR280" s="148" t="s">
        <v>168</v>
      </c>
      <c r="AT280" s="148" t="s">
        <v>133</v>
      </c>
      <c r="AU280" s="148" t="s">
        <v>80</v>
      </c>
      <c r="AY280" s="13" t="s">
        <v>130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3" t="s">
        <v>78</v>
      </c>
      <c r="BK280" s="149">
        <f>ROUND(I280*H280,2)</f>
        <v>0</v>
      </c>
      <c r="BL280" s="13" t="s">
        <v>168</v>
      </c>
      <c r="BM280" s="148" t="s">
        <v>436</v>
      </c>
    </row>
    <row r="281" spans="2:65" s="1" customFormat="1" ht="19.5" x14ac:dyDescent="0.2">
      <c r="B281" s="25"/>
      <c r="D281" s="150" t="s">
        <v>138</v>
      </c>
      <c r="F281" s="151" t="s">
        <v>437</v>
      </c>
      <c r="L281" s="25"/>
      <c r="M281" s="152"/>
      <c r="T281" s="49"/>
      <c r="AT281" s="13" t="s">
        <v>138</v>
      </c>
      <c r="AU281" s="13" t="s">
        <v>80</v>
      </c>
    </row>
    <row r="282" spans="2:65" s="11" customFormat="1" ht="25.9" customHeight="1" x14ac:dyDescent="0.2">
      <c r="B282" s="127"/>
      <c r="D282" s="128" t="s">
        <v>69</v>
      </c>
      <c r="E282" s="129" t="s">
        <v>438</v>
      </c>
      <c r="F282" s="129" t="s">
        <v>439</v>
      </c>
      <c r="J282" s="130">
        <f>BK282</f>
        <v>0</v>
      </c>
      <c r="L282" s="127"/>
      <c r="M282" s="131"/>
      <c r="P282" s="132">
        <f>SUM(P283:P284)</f>
        <v>0</v>
      </c>
      <c r="R282" s="132">
        <f>SUM(R283:R284)</f>
        <v>0</v>
      </c>
      <c r="T282" s="133">
        <f>SUM(T283:T284)</f>
        <v>0</v>
      </c>
      <c r="AR282" s="128" t="s">
        <v>137</v>
      </c>
      <c r="AT282" s="134" t="s">
        <v>69</v>
      </c>
      <c r="AU282" s="134" t="s">
        <v>70</v>
      </c>
      <c r="AY282" s="128" t="s">
        <v>130</v>
      </c>
      <c r="BK282" s="135">
        <f>SUM(BK283:BK284)</f>
        <v>0</v>
      </c>
    </row>
    <row r="283" spans="2:65" s="1" customFormat="1" ht="44.25" customHeight="1" x14ac:dyDescent="0.2">
      <c r="B283" s="25"/>
      <c r="C283" s="138" t="s">
        <v>440</v>
      </c>
      <c r="D283" s="138" t="s">
        <v>133</v>
      </c>
      <c r="E283" s="139" t="s">
        <v>441</v>
      </c>
      <c r="F283" s="140" t="s">
        <v>442</v>
      </c>
      <c r="G283" s="141" t="s">
        <v>136</v>
      </c>
      <c r="H283" s="142">
        <v>1</v>
      </c>
      <c r="I283" s="143"/>
      <c r="J283" s="143">
        <f>ROUND(I283*H283,2)</f>
        <v>0</v>
      </c>
      <c r="K283" s="144"/>
      <c r="L283" s="25"/>
      <c r="M283" s="145" t="s">
        <v>1</v>
      </c>
      <c r="N283" s="108" t="s">
        <v>35</v>
      </c>
      <c r="O283" s="146">
        <v>0</v>
      </c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AR283" s="148" t="s">
        <v>443</v>
      </c>
      <c r="AT283" s="148" t="s">
        <v>133</v>
      </c>
      <c r="AU283" s="148" t="s">
        <v>78</v>
      </c>
      <c r="AY283" s="13" t="s">
        <v>130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3" t="s">
        <v>78</v>
      </c>
      <c r="BK283" s="149">
        <f>ROUND(I283*H283,2)</f>
        <v>0</v>
      </c>
      <c r="BL283" s="13" t="s">
        <v>443</v>
      </c>
      <c r="BM283" s="148" t="s">
        <v>444</v>
      </c>
    </row>
    <row r="284" spans="2:65" s="1" customFormat="1" ht="29.25" x14ac:dyDescent="0.2">
      <c r="B284" s="25"/>
      <c r="D284" s="150" t="s">
        <v>138</v>
      </c>
      <c r="F284" s="151" t="s">
        <v>442</v>
      </c>
      <c r="L284" s="25"/>
      <c r="M284" s="163"/>
      <c r="N284" s="164"/>
      <c r="O284" s="164"/>
      <c r="P284" s="164"/>
      <c r="Q284" s="164"/>
      <c r="R284" s="164"/>
      <c r="S284" s="164"/>
      <c r="T284" s="165"/>
      <c r="AT284" s="13" t="s">
        <v>138</v>
      </c>
      <c r="AU284" s="13" t="s">
        <v>78</v>
      </c>
    </row>
    <row r="285" spans="2:65" s="1" customFormat="1" ht="6.95" customHeight="1" x14ac:dyDescent="0.2">
      <c r="B285" s="37"/>
      <c r="C285" s="38"/>
      <c r="D285" s="38"/>
      <c r="E285" s="38"/>
      <c r="F285" s="38"/>
      <c r="G285" s="38"/>
      <c r="H285" s="38"/>
      <c r="I285" s="38"/>
      <c r="J285" s="38"/>
      <c r="K285" s="38"/>
      <c r="L285" s="25"/>
    </row>
  </sheetData>
  <sheetProtection formatColumns="0" formatRows="0" autoFilter="0"/>
  <autoFilter ref="C136:K284" xr:uid="{00000000-0009-0000-0000-000001000000}"/>
  <mergeCells count="12">
    <mergeCell ref="E129:H129"/>
    <mergeCell ref="L2:V2"/>
    <mergeCell ref="E87:H87"/>
    <mergeCell ref="D113:F113"/>
    <mergeCell ref="D114:F114"/>
    <mergeCell ref="D115:F115"/>
    <mergeCell ref="E127:H12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4"/>
  <sheetViews>
    <sheetView showGridLines="0" workbookViewId="0">
      <selection activeCell="I100" sqref="I100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3" t="s">
        <v>83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 x14ac:dyDescent="0.2">
      <c r="B4" s="16"/>
      <c r="D4" s="17" t="s">
        <v>84</v>
      </c>
      <c r="L4" s="16"/>
      <c r="M4" s="81" t="s">
        <v>10</v>
      </c>
      <c r="AT4" s="13" t="s">
        <v>4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201" t="str">
        <f>'Rekapitulace stavby'!K6</f>
        <v>Střední škola polytechnická Brno, Jílová - stavba + elektro</v>
      </c>
      <c r="F7" s="202"/>
      <c r="G7" s="202"/>
      <c r="H7" s="202"/>
      <c r="L7" s="16"/>
    </row>
    <row r="8" spans="2:46" s="1" customFormat="1" ht="12" customHeight="1" x14ac:dyDescent="0.2">
      <c r="B8" s="25"/>
      <c r="D8" s="22" t="s">
        <v>85</v>
      </c>
      <c r="L8" s="25"/>
    </row>
    <row r="9" spans="2:46" s="1" customFormat="1" ht="16.5" customHeight="1" x14ac:dyDescent="0.2">
      <c r="B9" s="25"/>
      <c r="E9" s="177" t="s">
        <v>445</v>
      </c>
      <c r="F9" s="199"/>
      <c r="G9" s="199"/>
      <c r="H9" s="199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18</v>
      </c>
      <c r="I12" s="22" t="s">
        <v>19</v>
      </c>
      <c r="J12" s="45" t="str">
        <f>'Rekapitulace stavby'!AN8</f>
        <v>26. 2. 2025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21</v>
      </c>
      <c r="I14" s="22" t="s">
        <v>22</v>
      </c>
      <c r="J14" s="20" t="str">
        <f>IF('Rekapitulace stavby'!AN10="","",'Rekapitulace stavby'!AN10)</f>
        <v/>
      </c>
      <c r="L14" s="25"/>
    </row>
    <row r="15" spans="2:46" s="1" customFormat="1" ht="18" customHeight="1" x14ac:dyDescent="0.2">
      <c r="B15" s="25"/>
      <c r="E15" s="20" t="str">
        <f>IF('Rekapitulace stavby'!E11="","",'Rekapitulace stavby'!E11)</f>
        <v xml:space="preserve"> </v>
      </c>
      <c r="I15" s="22" t="s">
        <v>24</v>
      </c>
      <c r="J15" s="20" t="str">
        <f>IF('Rekapitulace stavby'!AN11="","",'Rekapitulace stavby'!AN11)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25</v>
      </c>
      <c r="I17" s="22" t="s">
        <v>22</v>
      </c>
      <c r="J17" s="20" t="str">
        <f>'Rekapitulace stavby'!AN13</f>
        <v/>
      </c>
      <c r="L17" s="25"/>
    </row>
    <row r="18" spans="2:12" s="1" customFormat="1" ht="18" customHeight="1" x14ac:dyDescent="0.2">
      <c r="B18" s="25"/>
      <c r="E18" s="193" t="str">
        <f>'Rekapitulace stavby'!E14</f>
        <v xml:space="preserve"> </v>
      </c>
      <c r="F18" s="193"/>
      <c r="G18" s="193"/>
      <c r="H18" s="193"/>
      <c r="I18" s="22" t="s">
        <v>24</v>
      </c>
      <c r="J18" s="20" t="str">
        <f>'Rekapitulace stavby'!AN14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26</v>
      </c>
      <c r="I20" s="22" t="s">
        <v>22</v>
      </c>
      <c r="J20" s="20" t="str">
        <f>IF('Rekapitulace stavby'!AN16="","",'Rekapitulace stavby'!AN16)</f>
        <v/>
      </c>
      <c r="L20" s="25"/>
    </row>
    <row r="21" spans="2:12" s="1" customFormat="1" ht="18" customHeight="1" x14ac:dyDescent="0.2">
      <c r="B21" s="25"/>
      <c r="E21" s="20" t="str">
        <f>IF('Rekapitulace stavby'!E17="","",'Rekapitulace stavby'!E17)</f>
        <v xml:space="preserve"> </v>
      </c>
      <c r="I21" s="22" t="s">
        <v>24</v>
      </c>
      <c r="J21" s="20" t="str">
        <f>IF('Rekapitulace stavby'!AN17="","",'Rekapitulace stavby'!AN17)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28</v>
      </c>
      <c r="I23" s="22" t="s">
        <v>22</v>
      </c>
      <c r="J23" s="20" t="str">
        <f>IF('Rekapitulace stavby'!AN19="","",'Rekapitulace stavby'!AN19)</f>
        <v/>
      </c>
      <c r="L23" s="25"/>
    </row>
    <row r="24" spans="2:12" s="1" customFormat="1" ht="18" customHeight="1" x14ac:dyDescent="0.2">
      <c r="B24" s="25"/>
      <c r="E24" s="20" t="str">
        <f>IF('Rekapitulace stavby'!E20="","",'Rekapitulace stavby'!E20)</f>
        <v xml:space="preserve"> </v>
      </c>
      <c r="I24" s="22" t="s">
        <v>24</v>
      </c>
      <c r="J24" s="20" t="str">
        <f>IF('Rekapitulace stavby'!AN20="","",'Rekapitulace stavby'!AN20)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29</v>
      </c>
      <c r="L26" s="25"/>
    </row>
    <row r="27" spans="2:12" s="7" customFormat="1" ht="16.5" customHeight="1" x14ac:dyDescent="0.2">
      <c r="B27" s="82"/>
      <c r="E27" s="195" t="s">
        <v>1</v>
      </c>
      <c r="F27" s="195"/>
      <c r="G27" s="195"/>
      <c r="H27" s="195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5" customHeight="1" x14ac:dyDescent="0.2">
      <c r="B30" s="25"/>
      <c r="D30" s="20" t="s">
        <v>87</v>
      </c>
      <c r="J30" s="83">
        <f>J96</f>
        <v>0</v>
      </c>
      <c r="L30" s="25"/>
    </row>
    <row r="31" spans="2:12" s="1" customFormat="1" ht="14.45" customHeight="1" x14ac:dyDescent="0.2">
      <c r="B31" s="25"/>
      <c r="D31" s="84" t="s">
        <v>88</v>
      </c>
      <c r="J31" s="83">
        <f>J102</f>
        <v>0</v>
      </c>
      <c r="L31" s="25"/>
    </row>
    <row r="32" spans="2:12" s="1" customFormat="1" ht="25.35" customHeight="1" x14ac:dyDescent="0.2">
      <c r="B32" s="25"/>
      <c r="D32" s="85" t="s">
        <v>30</v>
      </c>
      <c r="J32" s="59">
        <f>ROUND(J30 + J31, 2)</f>
        <v>0</v>
      </c>
      <c r="L32" s="25"/>
    </row>
    <row r="33" spans="2:12" s="1" customFormat="1" ht="6.95" customHeight="1" x14ac:dyDescent="0.2">
      <c r="B33" s="25"/>
      <c r="D33" s="46"/>
      <c r="E33" s="46"/>
      <c r="F33" s="46"/>
      <c r="G33" s="46"/>
      <c r="H33" s="46"/>
      <c r="I33" s="46"/>
      <c r="J33" s="46"/>
      <c r="K33" s="46"/>
      <c r="L33" s="25"/>
    </row>
    <row r="34" spans="2:12" s="1" customFormat="1" ht="14.45" customHeight="1" x14ac:dyDescent="0.2">
      <c r="B34" s="25"/>
      <c r="F34" s="28" t="s">
        <v>32</v>
      </c>
      <c r="I34" s="28" t="s">
        <v>31</v>
      </c>
      <c r="J34" s="28" t="s">
        <v>33</v>
      </c>
      <c r="L34" s="25"/>
    </row>
    <row r="35" spans="2:12" s="1" customFormat="1" ht="14.45" customHeight="1" x14ac:dyDescent="0.2">
      <c r="B35" s="25"/>
      <c r="D35" s="48" t="s">
        <v>34</v>
      </c>
      <c r="E35" s="22" t="s">
        <v>35</v>
      </c>
      <c r="F35" s="86">
        <f>ROUND((SUM(BE102:BE106) + SUM(BE126:BE293)),  2)</f>
        <v>0</v>
      </c>
      <c r="I35" s="87">
        <v>0.21</v>
      </c>
      <c r="J35" s="86">
        <f>ROUND(((SUM(BE102:BE106) + SUM(BE126:BE293))*I35),  2)</f>
        <v>0</v>
      </c>
      <c r="L35" s="25"/>
    </row>
    <row r="36" spans="2:12" s="1" customFormat="1" ht="14.45" customHeight="1" x14ac:dyDescent="0.2">
      <c r="B36" s="25"/>
      <c r="E36" s="22" t="s">
        <v>36</v>
      </c>
      <c r="F36" s="86">
        <f>ROUND((SUM(BF102:BF106) + SUM(BF126:BF293)),  2)</f>
        <v>0</v>
      </c>
      <c r="I36" s="87">
        <v>0.12</v>
      </c>
      <c r="J36" s="86">
        <f>ROUND(((SUM(BF102:BF106) + SUM(BF126:BF293))*I36),  2)</f>
        <v>0</v>
      </c>
      <c r="L36" s="25"/>
    </row>
    <row r="37" spans="2:12" s="1" customFormat="1" ht="14.45" hidden="1" customHeight="1" x14ac:dyDescent="0.2">
      <c r="B37" s="25"/>
      <c r="E37" s="22" t="s">
        <v>37</v>
      </c>
      <c r="F37" s="86">
        <f>ROUND((SUM(BG102:BG106) + SUM(BG126:BG293)),  2)</f>
        <v>0</v>
      </c>
      <c r="I37" s="87">
        <v>0.21</v>
      </c>
      <c r="J37" s="86">
        <f>0</f>
        <v>0</v>
      </c>
      <c r="L37" s="25"/>
    </row>
    <row r="38" spans="2:12" s="1" customFormat="1" ht="14.45" hidden="1" customHeight="1" x14ac:dyDescent="0.2">
      <c r="B38" s="25"/>
      <c r="E38" s="22" t="s">
        <v>38</v>
      </c>
      <c r="F38" s="86">
        <f>ROUND((SUM(BH102:BH106) + SUM(BH126:BH293)),  2)</f>
        <v>0</v>
      </c>
      <c r="I38" s="87">
        <v>0.12</v>
      </c>
      <c r="J38" s="86">
        <f>0</f>
        <v>0</v>
      </c>
      <c r="L38" s="25"/>
    </row>
    <row r="39" spans="2:12" s="1" customFormat="1" ht="14.45" hidden="1" customHeight="1" x14ac:dyDescent="0.2">
      <c r="B39" s="25"/>
      <c r="E39" s="22" t="s">
        <v>39</v>
      </c>
      <c r="F39" s="86">
        <f>ROUND((SUM(BI102:BI106) + SUM(BI126:BI293)),  2)</f>
        <v>0</v>
      </c>
      <c r="I39" s="87">
        <v>0</v>
      </c>
      <c r="J39" s="86">
        <f>0</f>
        <v>0</v>
      </c>
      <c r="L39" s="25"/>
    </row>
    <row r="40" spans="2:12" s="1" customFormat="1" ht="6.95" customHeight="1" x14ac:dyDescent="0.2">
      <c r="B40" s="25"/>
      <c r="L40" s="25"/>
    </row>
    <row r="41" spans="2:12" s="1" customFormat="1" ht="25.35" customHeight="1" x14ac:dyDescent="0.2">
      <c r="B41" s="25"/>
      <c r="C41" s="88"/>
      <c r="D41" s="89" t="s">
        <v>40</v>
      </c>
      <c r="E41" s="50"/>
      <c r="F41" s="50"/>
      <c r="G41" s="90" t="s">
        <v>41</v>
      </c>
      <c r="H41" s="91" t="s">
        <v>42</v>
      </c>
      <c r="I41" s="50"/>
      <c r="J41" s="92">
        <f>SUM(J32:J39)</f>
        <v>0</v>
      </c>
      <c r="K41" s="93"/>
      <c r="L41" s="25"/>
    </row>
    <row r="42" spans="2:12" s="1" customFormat="1" ht="14.45" customHeight="1" x14ac:dyDescent="0.2">
      <c r="B42" s="25"/>
      <c r="L42" s="25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45</v>
      </c>
      <c r="E61" s="27"/>
      <c r="F61" s="94" t="s">
        <v>46</v>
      </c>
      <c r="G61" s="36" t="s">
        <v>45</v>
      </c>
      <c r="H61" s="27"/>
      <c r="I61" s="27"/>
      <c r="J61" s="95" t="s">
        <v>46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47</v>
      </c>
      <c r="E65" s="35"/>
      <c r="F65" s="35"/>
      <c r="G65" s="34" t="s">
        <v>48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45</v>
      </c>
      <c r="E76" s="27"/>
      <c r="F76" s="94" t="s">
        <v>46</v>
      </c>
      <c r="G76" s="36" t="s">
        <v>45</v>
      </c>
      <c r="H76" s="27"/>
      <c r="I76" s="27"/>
      <c r="J76" s="95" t="s">
        <v>46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89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201" t="str">
        <f>E7</f>
        <v>Střední škola polytechnická Brno, Jílová - stavba + elektro</v>
      </c>
      <c r="F85" s="202"/>
      <c r="G85" s="202"/>
      <c r="H85" s="202"/>
      <c r="L85" s="25"/>
    </row>
    <row r="86" spans="2:47" s="1" customFormat="1" ht="12" customHeight="1" x14ac:dyDescent="0.2">
      <c r="B86" s="25"/>
      <c r="C86" s="22" t="s">
        <v>85</v>
      </c>
      <c r="L86" s="25"/>
    </row>
    <row r="87" spans="2:47" s="1" customFormat="1" ht="16.5" customHeight="1" x14ac:dyDescent="0.2">
      <c r="B87" s="25"/>
      <c r="E87" s="177" t="str">
        <f>E9</f>
        <v xml:space="preserve">01.2 - SŠP, Jílova_polyfunkční učebna_elektro </v>
      </c>
      <c r="F87" s="199"/>
      <c r="G87" s="199"/>
      <c r="H87" s="199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>Střední škola polytechnická Brno, Jílová, p.o.</v>
      </c>
      <c r="I89" s="22" t="s">
        <v>19</v>
      </c>
      <c r="J89" s="45" t="str">
        <f>IF(J12="","",J12)</f>
        <v>26. 2. 2025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25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8" t="s">
        <v>92</v>
      </c>
      <c r="J96" s="59">
        <f>J126</f>
        <v>0</v>
      </c>
      <c r="L96" s="25"/>
      <c r="AU96" s="13" t="s">
        <v>93</v>
      </c>
    </row>
    <row r="97" spans="2:65" s="8" customFormat="1" ht="24.95" customHeight="1" x14ac:dyDescent="0.2">
      <c r="B97" s="99"/>
      <c r="D97" s="100" t="s">
        <v>446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65" s="8" customFormat="1" ht="24.95" customHeight="1" x14ac:dyDescent="0.2">
      <c r="B98" s="99"/>
      <c r="D98" s="100" t="s">
        <v>447</v>
      </c>
      <c r="E98" s="101"/>
      <c r="F98" s="101"/>
      <c r="G98" s="101"/>
      <c r="H98" s="101"/>
      <c r="I98" s="101"/>
      <c r="J98" s="102">
        <f>J212</f>
        <v>0</v>
      </c>
      <c r="L98" s="99"/>
    </row>
    <row r="99" spans="2:65" s="8" customFormat="1" ht="24.95" customHeight="1" x14ac:dyDescent="0.2">
      <c r="B99" s="99"/>
      <c r="D99" s="100" t="s">
        <v>448</v>
      </c>
      <c r="E99" s="101"/>
      <c r="F99" s="101"/>
      <c r="G99" s="101"/>
      <c r="H99" s="101"/>
      <c r="I99" s="101"/>
      <c r="J99" s="102">
        <f>J289</f>
        <v>0</v>
      </c>
      <c r="L99" s="99"/>
    </row>
    <row r="100" spans="2:65" s="1" customFormat="1" ht="21.75" customHeight="1" x14ac:dyDescent="0.2">
      <c r="B100" s="25"/>
      <c r="L100" s="25"/>
    </row>
    <row r="101" spans="2:65" s="1" customFormat="1" ht="6.95" customHeight="1" x14ac:dyDescent="0.2">
      <c r="B101" s="25"/>
      <c r="L101" s="25"/>
    </row>
    <row r="102" spans="2:65" s="1" customFormat="1" ht="29.25" customHeight="1" x14ac:dyDescent="0.2">
      <c r="B102" s="25"/>
      <c r="C102" s="98" t="s">
        <v>107</v>
      </c>
      <c r="J102" s="107">
        <f>ROUND(J103 + J104 + J105,2)</f>
        <v>0</v>
      </c>
      <c r="L102" s="25"/>
      <c r="N102" s="108" t="s">
        <v>34</v>
      </c>
    </row>
    <row r="103" spans="2:65" s="1" customFormat="1" ht="18" customHeight="1" x14ac:dyDescent="0.2">
      <c r="B103" s="25"/>
      <c r="D103" s="200" t="s">
        <v>108</v>
      </c>
      <c r="E103" s="200"/>
      <c r="F103" s="200"/>
      <c r="J103" s="110"/>
      <c r="L103" s="111"/>
      <c r="M103" s="112"/>
      <c r="N103" s="113" t="s">
        <v>35</v>
      </c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2"/>
      <c r="AH103" s="112"/>
      <c r="AI103" s="112"/>
      <c r="AJ103" s="112"/>
      <c r="AK103" s="112"/>
      <c r="AL103" s="112"/>
      <c r="AM103" s="112"/>
      <c r="AN103" s="112"/>
      <c r="AO103" s="112"/>
      <c r="AP103" s="112"/>
      <c r="AQ103" s="112"/>
      <c r="AR103" s="112"/>
      <c r="AS103" s="112"/>
      <c r="AT103" s="112"/>
      <c r="AU103" s="112"/>
      <c r="AV103" s="112"/>
      <c r="AW103" s="112"/>
      <c r="AX103" s="112"/>
      <c r="AY103" s="114" t="s">
        <v>109</v>
      </c>
      <c r="AZ103" s="112"/>
      <c r="BA103" s="112"/>
      <c r="BB103" s="112"/>
      <c r="BC103" s="112"/>
      <c r="BD103" s="112"/>
      <c r="BE103" s="115">
        <f>IF(N103="základní",J103,0)</f>
        <v>0</v>
      </c>
      <c r="BF103" s="115">
        <f>IF(N103="snížená",J103,0)</f>
        <v>0</v>
      </c>
      <c r="BG103" s="115">
        <f>IF(N103="zákl. přenesená",J103,0)</f>
        <v>0</v>
      </c>
      <c r="BH103" s="115">
        <f>IF(N103="sníž. přenesená",J103,0)</f>
        <v>0</v>
      </c>
      <c r="BI103" s="115">
        <f>IF(N103="nulová",J103,0)</f>
        <v>0</v>
      </c>
      <c r="BJ103" s="114" t="s">
        <v>78</v>
      </c>
      <c r="BK103" s="112"/>
      <c r="BL103" s="112"/>
      <c r="BM103" s="112"/>
    </row>
    <row r="104" spans="2:65" s="1" customFormat="1" ht="18" customHeight="1" x14ac:dyDescent="0.2">
      <c r="B104" s="25"/>
      <c r="D104" s="200" t="s">
        <v>110</v>
      </c>
      <c r="E104" s="200"/>
      <c r="F104" s="200"/>
      <c r="J104" s="110"/>
      <c r="L104" s="111"/>
      <c r="M104" s="112"/>
      <c r="N104" s="113" t="s">
        <v>35</v>
      </c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2"/>
      <c r="AH104" s="112"/>
      <c r="AI104" s="112"/>
      <c r="AJ104" s="112"/>
      <c r="AK104" s="112"/>
      <c r="AL104" s="112"/>
      <c r="AM104" s="112"/>
      <c r="AN104" s="112"/>
      <c r="AO104" s="112"/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4" t="s">
        <v>109</v>
      </c>
      <c r="AZ104" s="112"/>
      <c r="BA104" s="112"/>
      <c r="BB104" s="112"/>
      <c r="BC104" s="112"/>
      <c r="BD104" s="112"/>
      <c r="BE104" s="115">
        <f>IF(N104="základní",J104,0)</f>
        <v>0</v>
      </c>
      <c r="BF104" s="115">
        <f>IF(N104="snížená",J104,0)</f>
        <v>0</v>
      </c>
      <c r="BG104" s="115">
        <f>IF(N104="zákl. přenesená",J104,0)</f>
        <v>0</v>
      </c>
      <c r="BH104" s="115">
        <f>IF(N104="sníž. přenesená",J104,0)</f>
        <v>0</v>
      </c>
      <c r="BI104" s="115">
        <f>IF(N104="nulová",J104,0)</f>
        <v>0</v>
      </c>
      <c r="BJ104" s="114" t="s">
        <v>78</v>
      </c>
      <c r="BK104" s="112"/>
      <c r="BL104" s="112"/>
      <c r="BM104" s="112"/>
    </row>
    <row r="105" spans="2:65" s="1" customFormat="1" ht="18" customHeight="1" x14ac:dyDescent="0.2">
      <c r="B105" s="25"/>
      <c r="D105" s="109" t="s">
        <v>112</v>
      </c>
      <c r="J105" s="110"/>
      <c r="L105" s="111"/>
      <c r="M105" s="112"/>
      <c r="N105" s="113" t="s">
        <v>35</v>
      </c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4" t="s">
        <v>113</v>
      </c>
      <c r="AZ105" s="112"/>
      <c r="BA105" s="112"/>
      <c r="BB105" s="112"/>
      <c r="BC105" s="112"/>
      <c r="BD105" s="112"/>
      <c r="BE105" s="115">
        <f>IF(N105="základní",J105,0)</f>
        <v>0</v>
      </c>
      <c r="BF105" s="115">
        <f>IF(N105="snížená",J105,0)</f>
        <v>0</v>
      </c>
      <c r="BG105" s="115">
        <f>IF(N105="zákl. přenesená",J105,0)</f>
        <v>0</v>
      </c>
      <c r="BH105" s="115">
        <f>IF(N105="sníž. přenesená",J105,0)</f>
        <v>0</v>
      </c>
      <c r="BI105" s="115">
        <f>IF(N105="nulová",J105,0)</f>
        <v>0</v>
      </c>
      <c r="BJ105" s="114" t="s">
        <v>78</v>
      </c>
      <c r="BK105" s="112"/>
      <c r="BL105" s="112"/>
      <c r="BM105" s="112"/>
    </row>
    <row r="106" spans="2:65" s="1" customFormat="1" ht="18" customHeight="1" x14ac:dyDescent="0.2">
      <c r="B106" s="25"/>
      <c r="L106" s="25"/>
    </row>
    <row r="107" spans="2:65" s="1" customFormat="1" ht="29.25" customHeight="1" x14ac:dyDescent="0.2">
      <c r="B107" s="25"/>
      <c r="C107" s="116" t="s">
        <v>114</v>
      </c>
      <c r="D107" s="88"/>
      <c r="E107" s="88"/>
      <c r="F107" s="88"/>
      <c r="G107" s="88"/>
      <c r="H107" s="88"/>
      <c r="I107" s="88"/>
      <c r="J107" s="117">
        <f>ROUND(J96+J102,2)</f>
        <v>0</v>
      </c>
      <c r="K107" s="88"/>
      <c r="L107" s="25"/>
    </row>
    <row r="108" spans="2:65" s="1" customFormat="1" ht="6.95" customHeight="1" x14ac:dyDescent="0.2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25"/>
    </row>
    <row r="112" spans="2:65" s="1" customFormat="1" ht="6.95" customHeight="1" x14ac:dyDescent="0.2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25"/>
    </row>
    <row r="113" spans="2:65" s="1" customFormat="1" ht="24.95" customHeight="1" x14ac:dyDescent="0.2">
      <c r="B113" s="25"/>
      <c r="C113" s="17" t="s">
        <v>115</v>
      </c>
      <c r="L113" s="25"/>
    </row>
    <row r="114" spans="2:65" s="1" customFormat="1" ht="6.95" customHeight="1" x14ac:dyDescent="0.2">
      <c r="B114" s="25"/>
      <c r="L114" s="25"/>
    </row>
    <row r="115" spans="2:65" s="1" customFormat="1" ht="12" customHeight="1" x14ac:dyDescent="0.2">
      <c r="B115" s="25"/>
      <c r="C115" s="22" t="s">
        <v>13</v>
      </c>
      <c r="L115" s="25"/>
    </row>
    <row r="116" spans="2:65" s="1" customFormat="1" ht="16.5" customHeight="1" x14ac:dyDescent="0.2">
      <c r="B116" s="25"/>
      <c r="E116" s="201" t="str">
        <f>E7</f>
        <v>Střední škola polytechnická Brno, Jílová - stavba + elektro</v>
      </c>
      <c r="F116" s="202"/>
      <c r="G116" s="202"/>
      <c r="H116" s="202"/>
      <c r="L116" s="25"/>
    </row>
    <row r="117" spans="2:65" s="1" customFormat="1" ht="12" customHeight="1" x14ac:dyDescent="0.2">
      <c r="B117" s="25"/>
      <c r="C117" s="22" t="s">
        <v>85</v>
      </c>
      <c r="L117" s="25"/>
    </row>
    <row r="118" spans="2:65" s="1" customFormat="1" ht="16.5" customHeight="1" x14ac:dyDescent="0.2">
      <c r="B118" s="25"/>
      <c r="E118" s="177" t="str">
        <f>E9</f>
        <v xml:space="preserve">01.2 - SŠP, Jílova_polyfunkční učebna_elektro </v>
      </c>
      <c r="F118" s="199"/>
      <c r="G118" s="199"/>
      <c r="H118" s="199"/>
      <c r="L118" s="25"/>
    </row>
    <row r="119" spans="2:65" s="1" customFormat="1" ht="6.95" customHeight="1" x14ac:dyDescent="0.2">
      <c r="B119" s="25"/>
      <c r="L119" s="25"/>
    </row>
    <row r="120" spans="2:65" s="1" customFormat="1" ht="12" customHeight="1" x14ac:dyDescent="0.2">
      <c r="B120" s="25"/>
      <c r="C120" s="22" t="s">
        <v>17</v>
      </c>
      <c r="F120" s="20" t="str">
        <f>F12</f>
        <v>Střední škola polytechnická Brno, Jílová, p.o.</v>
      </c>
      <c r="I120" s="22" t="s">
        <v>19</v>
      </c>
      <c r="J120" s="45" t="str">
        <f>IF(J12="","",J12)</f>
        <v>26. 2. 2025</v>
      </c>
      <c r="L120" s="25"/>
    </row>
    <row r="121" spans="2:65" s="1" customFormat="1" ht="6.95" customHeight="1" x14ac:dyDescent="0.2">
      <c r="B121" s="25"/>
      <c r="L121" s="25"/>
    </row>
    <row r="122" spans="2:65" s="1" customFormat="1" ht="15.2" customHeight="1" x14ac:dyDescent="0.2">
      <c r="B122" s="25"/>
      <c r="C122" s="22" t="s">
        <v>21</v>
      </c>
      <c r="F122" s="20" t="str">
        <f>E15</f>
        <v xml:space="preserve"> </v>
      </c>
      <c r="I122" s="22" t="s">
        <v>26</v>
      </c>
      <c r="J122" s="23" t="str">
        <f>E21</f>
        <v xml:space="preserve"> </v>
      </c>
      <c r="L122" s="25"/>
    </row>
    <row r="123" spans="2:65" s="1" customFormat="1" ht="15.2" customHeight="1" x14ac:dyDescent="0.2">
      <c r="B123" s="25"/>
      <c r="C123" s="22" t="s">
        <v>25</v>
      </c>
      <c r="F123" s="20" t="str">
        <f>IF(E18="","",E18)</f>
        <v xml:space="preserve"> </v>
      </c>
      <c r="I123" s="22" t="s">
        <v>28</v>
      </c>
      <c r="J123" s="23" t="str">
        <f>E24</f>
        <v xml:space="preserve"> </v>
      </c>
      <c r="L123" s="25"/>
    </row>
    <row r="124" spans="2:65" s="1" customFormat="1" ht="10.35" customHeight="1" x14ac:dyDescent="0.2">
      <c r="B124" s="25"/>
      <c r="L124" s="25"/>
    </row>
    <row r="125" spans="2:65" s="10" customFormat="1" ht="29.25" customHeight="1" x14ac:dyDescent="0.2">
      <c r="B125" s="118"/>
      <c r="C125" s="119" t="s">
        <v>116</v>
      </c>
      <c r="D125" s="120" t="s">
        <v>55</v>
      </c>
      <c r="E125" s="120" t="s">
        <v>51</v>
      </c>
      <c r="F125" s="120" t="s">
        <v>52</v>
      </c>
      <c r="G125" s="120" t="s">
        <v>117</v>
      </c>
      <c r="H125" s="120" t="s">
        <v>118</v>
      </c>
      <c r="I125" s="120" t="s">
        <v>119</v>
      </c>
      <c r="J125" s="121" t="s">
        <v>91</v>
      </c>
      <c r="K125" s="122" t="s">
        <v>120</v>
      </c>
      <c r="L125" s="118"/>
      <c r="M125" s="52" t="s">
        <v>1</v>
      </c>
      <c r="N125" s="53" t="s">
        <v>34</v>
      </c>
      <c r="O125" s="53" t="s">
        <v>121</v>
      </c>
      <c r="P125" s="53" t="s">
        <v>122</v>
      </c>
      <c r="Q125" s="53" t="s">
        <v>123</v>
      </c>
      <c r="R125" s="53" t="s">
        <v>124</v>
      </c>
      <c r="S125" s="53" t="s">
        <v>125</v>
      </c>
      <c r="T125" s="54" t="s">
        <v>126</v>
      </c>
    </row>
    <row r="126" spans="2:65" s="1" customFormat="1" ht="22.9" customHeight="1" x14ac:dyDescent="0.25">
      <c r="B126" s="25"/>
      <c r="C126" s="57" t="s">
        <v>127</v>
      </c>
      <c r="J126" s="123">
        <f>BK126</f>
        <v>0</v>
      </c>
      <c r="L126" s="25"/>
      <c r="M126" s="55"/>
      <c r="N126" s="46"/>
      <c r="O126" s="46"/>
      <c r="P126" s="124">
        <f>P127+P212+P289</f>
        <v>0</v>
      </c>
      <c r="Q126" s="46"/>
      <c r="R126" s="124">
        <f>R127+R212+R289</f>
        <v>0</v>
      </c>
      <c r="S126" s="46"/>
      <c r="T126" s="125">
        <f>T127+T212+T289</f>
        <v>0</v>
      </c>
      <c r="AT126" s="13" t="s">
        <v>69</v>
      </c>
      <c r="AU126" s="13" t="s">
        <v>93</v>
      </c>
      <c r="BK126" s="126">
        <f>BK127+BK212+BK289</f>
        <v>0</v>
      </c>
    </row>
    <row r="127" spans="2:65" s="11" customFormat="1" ht="25.9" customHeight="1" x14ac:dyDescent="0.2">
      <c r="B127" s="127"/>
      <c r="D127" s="128" t="s">
        <v>69</v>
      </c>
      <c r="E127" s="129" t="s">
        <v>449</v>
      </c>
      <c r="F127" s="129" t="s">
        <v>450</v>
      </c>
      <c r="J127" s="130">
        <f>BK127</f>
        <v>0</v>
      </c>
      <c r="L127" s="127"/>
      <c r="M127" s="131"/>
      <c r="P127" s="132">
        <f>SUM(P128:P211)</f>
        <v>0</v>
      </c>
      <c r="R127" s="132">
        <f>SUM(R128:R211)</f>
        <v>0</v>
      </c>
      <c r="T127" s="133">
        <f>SUM(T128:T211)</f>
        <v>0</v>
      </c>
      <c r="AR127" s="128" t="s">
        <v>78</v>
      </c>
      <c r="AT127" s="134" t="s">
        <v>69</v>
      </c>
      <c r="AU127" s="134" t="s">
        <v>70</v>
      </c>
      <c r="AY127" s="128" t="s">
        <v>130</v>
      </c>
      <c r="BK127" s="135">
        <f>SUM(BK128:BK211)</f>
        <v>0</v>
      </c>
    </row>
    <row r="128" spans="2:65" s="1" customFormat="1" ht="16.5" customHeight="1" x14ac:dyDescent="0.2">
      <c r="B128" s="25"/>
      <c r="C128" s="153" t="s">
        <v>78</v>
      </c>
      <c r="D128" s="153" t="s">
        <v>195</v>
      </c>
      <c r="E128" s="154" t="s">
        <v>451</v>
      </c>
      <c r="F128" s="155" t="s">
        <v>452</v>
      </c>
      <c r="G128" s="156" t="s">
        <v>221</v>
      </c>
      <c r="H128" s="157">
        <v>3</v>
      </c>
      <c r="I128" s="158"/>
      <c r="J128" s="158">
        <f>ROUND(I128*H128,2)</f>
        <v>0</v>
      </c>
      <c r="K128" s="159"/>
      <c r="L128" s="160"/>
      <c r="M128" s="161" t="s">
        <v>1</v>
      </c>
      <c r="N128" s="162" t="s">
        <v>35</v>
      </c>
      <c r="O128" s="146">
        <v>0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170</v>
      </c>
      <c r="AT128" s="148" t="s">
        <v>195</v>
      </c>
      <c r="AU128" s="148" t="s">
        <v>78</v>
      </c>
      <c r="AY128" s="13" t="s">
        <v>130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3" t="s">
        <v>78</v>
      </c>
      <c r="BK128" s="149">
        <f>ROUND(I128*H128,2)</f>
        <v>0</v>
      </c>
      <c r="BL128" s="13" t="s">
        <v>137</v>
      </c>
      <c r="BM128" s="148" t="s">
        <v>80</v>
      </c>
    </row>
    <row r="129" spans="2:65" s="1" customFormat="1" x14ac:dyDescent="0.2">
      <c r="B129" s="25"/>
      <c r="D129" s="150" t="s">
        <v>138</v>
      </c>
      <c r="F129" s="151" t="s">
        <v>453</v>
      </c>
      <c r="L129" s="25"/>
      <c r="M129" s="152"/>
      <c r="T129" s="49"/>
      <c r="AT129" s="13" t="s">
        <v>138</v>
      </c>
      <c r="AU129" s="13" t="s">
        <v>78</v>
      </c>
    </row>
    <row r="130" spans="2:65" s="1" customFormat="1" ht="16.5" customHeight="1" x14ac:dyDescent="0.2">
      <c r="B130" s="25"/>
      <c r="C130" s="153" t="s">
        <v>80</v>
      </c>
      <c r="D130" s="153" t="s">
        <v>195</v>
      </c>
      <c r="E130" s="154" t="s">
        <v>454</v>
      </c>
      <c r="F130" s="155" t="s">
        <v>455</v>
      </c>
      <c r="G130" s="156" t="s">
        <v>221</v>
      </c>
      <c r="H130" s="157">
        <v>2</v>
      </c>
      <c r="I130" s="158"/>
      <c r="J130" s="158">
        <f>ROUND(I130*H130,2)</f>
        <v>0</v>
      </c>
      <c r="K130" s="159"/>
      <c r="L130" s="160"/>
      <c r="M130" s="161" t="s">
        <v>1</v>
      </c>
      <c r="N130" s="162" t="s">
        <v>35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170</v>
      </c>
      <c r="AT130" s="148" t="s">
        <v>195</v>
      </c>
      <c r="AU130" s="148" t="s">
        <v>78</v>
      </c>
      <c r="AY130" s="13" t="s">
        <v>130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3" t="s">
        <v>78</v>
      </c>
      <c r="BK130" s="149">
        <f>ROUND(I130*H130,2)</f>
        <v>0</v>
      </c>
      <c r="BL130" s="13" t="s">
        <v>137</v>
      </c>
      <c r="BM130" s="148" t="s">
        <v>137</v>
      </c>
    </row>
    <row r="131" spans="2:65" s="1" customFormat="1" x14ac:dyDescent="0.2">
      <c r="B131" s="25"/>
      <c r="D131" s="150" t="s">
        <v>138</v>
      </c>
      <c r="F131" s="151" t="s">
        <v>455</v>
      </c>
      <c r="L131" s="25"/>
      <c r="M131" s="152"/>
      <c r="T131" s="49"/>
      <c r="AT131" s="13" t="s">
        <v>138</v>
      </c>
      <c r="AU131" s="13" t="s">
        <v>78</v>
      </c>
    </row>
    <row r="132" spans="2:65" s="1" customFormat="1" ht="16.5" customHeight="1" x14ac:dyDescent="0.2">
      <c r="B132" s="25"/>
      <c r="C132" s="153" t="s">
        <v>147</v>
      </c>
      <c r="D132" s="153" t="s">
        <v>195</v>
      </c>
      <c r="E132" s="154" t="s">
        <v>456</v>
      </c>
      <c r="F132" s="155" t="s">
        <v>457</v>
      </c>
      <c r="G132" s="156" t="s">
        <v>221</v>
      </c>
      <c r="H132" s="157">
        <v>10</v>
      </c>
      <c r="I132" s="158"/>
      <c r="J132" s="158">
        <f>ROUND(I132*H132,2)</f>
        <v>0</v>
      </c>
      <c r="K132" s="159"/>
      <c r="L132" s="160"/>
      <c r="M132" s="161" t="s">
        <v>1</v>
      </c>
      <c r="N132" s="162" t="s">
        <v>35</v>
      </c>
      <c r="O132" s="146">
        <v>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170</v>
      </c>
      <c r="AT132" s="148" t="s">
        <v>195</v>
      </c>
      <c r="AU132" s="148" t="s">
        <v>78</v>
      </c>
      <c r="AY132" s="13" t="s">
        <v>130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3" t="s">
        <v>78</v>
      </c>
      <c r="BK132" s="149">
        <f>ROUND(I132*H132,2)</f>
        <v>0</v>
      </c>
      <c r="BL132" s="13" t="s">
        <v>137</v>
      </c>
      <c r="BM132" s="148" t="s">
        <v>131</v>
      </c>
    </row>
    <row r="133" spans="2:65" s="1" customFormat="1" x14ac:dyDescent="0.2">
      <c r="B133" s="25"/>
      <c r="D133" s="150" t="s">
        <v>138</v>
      </c>
      <c r="F133" s="151" t="s">
        <v>457</v>
      </c>
      <c r="L133" s="25"/>
      <c r="M133" s="152"/>
      <c r="T133" s="49"/>
      <c r="AT133" s="13" t="s">
        <v>138</v>
      </c>
      <c r="AU133" s="13" t="s">
        <v>78</v>
      </c>
    </row>
    <row r="134" spans="2:65" s="1" customFormat="1" ht="16.5" customHeight="1" x14ac:dyDescent="0.2">
      <c r="B134" s="25"/>
      <c r="C134" s="153" t="s">
        <v>137</v>
      </c>
      <c r="D134" s="153" t="s">
        <v>195</v>
      </c>
      <c r="E134" s="154" t="s">
        <v>458</v>
      </c>
      <c r="F134" s="155" t="s">
        <v>652</v>
      </c>
      <c r="G134" s="156" t="s">
        <v>221</v>
      </c>
      <c r="H134" s="157">
        <v>51</v>
      </c>
      <c r="I134" s="158"/>
      <c r="J134" s="158">
        <f>ROUND(I134*H134,2)</f>
        <v>0</v>
      </c>
      <c r="K134" s="159"/>
      <c r="L134" s="160"/>
      <c r="M134" s="161" t="s">
        <v>1</v>
      </c>
      <c r="N134" s="162" t="s">
        <v>35</v>
      </c>
      <c r="O134" s="146">
        <v>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170</v>
      </c>
      <c r="AT134" s="148" t="s">
        <v>195</v>
      </c>
      <c r="AU134" s="148" t="s">
        <v>78</v>
      </c>
      <c r="AY134" s="13" t="s">
        <v>130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3" t="s">
        <v>78</v>
      </c>
      <c r="BK134" s="149">
        <f>ROUND(I134*H134,2)</f>
        <v>0</v>
      </c>
      <c r="BL134" s="13" t="s">
        <v>137</v>
      </c>
      <c r="BM134" s="148" t="s">
        <v>170</v>
      </c>
    </row>
    <row r="135" spans="2:65" s="1" customFormat="1" x14ac:dyDescent="0.2">
      <c r="B135" s="25"/>
      <c r="D135" s="150" t="s">
        <v>138</v>
      </c>
      <c r="F135" s="151" t="s">
        <v>651</v>
      </c>
      <c r="L135" s="25"/>
      <c r="M135" s="152"/>
      <c r="T135" s="49"/>
      <c r="AT135" s="13" t="s">
        <v>138</v>
      </c>
      <c r="AU135" s="13" t="s">
        <v>78</v>
      </c>
    </row>
    <row r="136" spans="2:65" s="1" customFormat="1" ht="16.5" customHeight="1" x14ac:dyDescent="0.2">
      <c r="B136" s="25"/>
      <c r="C136" s="153" t="s">
        <v>157</v>
      </c>
      <c r="D136" s="153" t="s">
        <v>195</v>
      </c>
      <c r="E136" s="154" t="s">
        <v>459</v>
      </c>
      <c r="F136" s="155" t="s">
        <v>460</v>
      </c>
      <c r="G136" s="156" t="s">
        <v>221</v>
      </c>
      <c r="H136" s="157">
        <v>2</v>
      </c>
      <c r="I136" s="158"/>
      <c r="J136" s="158">
        <f>ROUND(I136*H136,2)</f>
        <v>0</v>
      </c>
      <c r="K136" s="159"/>
      <c r="L136" s="160"/>
      <c r="M136" s="161" t="s">
        <v>1</v>
      </c>
      <c r="N136" s="162" t="s">
        <v>35</v>
      </c>
      <c r="O136" s="146">
        <v>0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170</v>
      </c>
      <c r="AT136" s="148" t="s">
        <v>195</v>
      </c>
      <c r="AU136" s="148" t="s">
        <v>78</v>
      </c>
      <c r="AY136" s="13" t="s">
        <v>130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3" t="s">
        <v>78</v>
      </c>
      <c r="BK136" s="149">
        <f>ROUND(I136*H136,2)</f>
        <v>0</v>
      </c>
      <c r="BL136" s="13" t="s">
        <v>137</v>
      </c>
      <c r="BM136" s="148" t="s">
        <v>155</v>
      </c>
    </row>
    <row r="137" spans="2:65" s="1" customFormat="1" x14ac:dyDescent="0.2">
      <c r="B137" s="25"/>
      <c r="D137" s="150" t="s">
        <v>138</v>
      </c>
      <c r="F137" s="151" t="s">
        <v>460</v>
      </c>
      <c r="L137" s="25"/>
      <c r="M137" s="152"/>
      <c r="T137" s="49"/>
      <c r="AT137" s="13" t="s">
        <v>138</v>
      </c>
      <c r="AU137" s="13" t="s">
        <v>78</v>
      </c>
    </row>
    <row r="138" spans="2:65" s="1" customFormat="1" ht="16.5" customHeight="1" x14ac:dyDescent="0.2">
      <c r="B138" s="25"/>
      <c r="C138" s="153" t="s">
        <v>131</v>
      </c>
      <c r="D138" s="153" t="s">
        <v>195</v>
      </c>
      <c r="E138" s="154" t="s">
        <v>461</v>
      </c>
      <c r="F138" s="155" t="s">
        <v>462</v>
      </c>
      <c r="G138" s="156" t="s">
        <v>150</v>
      </c>
      <c r="H138" s="157">
        <v>39</v>
      </c>
      <c r="I138" s="158"/>
      <c r="J138" s="158">
        <f>ROUND(I138*H138,2)</f>
        <v>0</v>
      </c>
      <c r="K138" s="159"/>
      <c r="L138" s="160"/>
      <c r="M138" s="161" t="s">
        <v>1</v>
      </c>
      <c r="N138" s="162" t="s">
        <v>35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170</v>
      </c>
      <c r="AT138" s="148" t="s">
        <v>195</v>
      </c>
      <c r="AU138" s="148" t="s">
        <v>78</v>
      </c>
      <c r="AY138" s="13" t="s">
        <v>130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3" t="s">
        <v>78</v>
      </c>
      <c r="BK138" s="149">
        <f>ROUND(I138*H138,2)</f>
        <v>0</v>
      </c>
      <c r="BL138" s="13" t="s">
        <v>137</v>
      </c>
      <c r="BM138" s="148" t="s">
        <v>8</v>
      </c>
    </row>
    <row r="139" spans="2:65" s="1" customFormat="1" x14ac:dyDescent="0.2">
      <c r="B139" s="25"/>
      <c r="D139" s="150" t="s">
        <v>138</v>
      </c>
      <c r="F139" s="151" t="s">
        <v>462</v>
      </c>
      <c r="L139" s="25"/>
      <c r="M139" s="152"/>
      <c r="T139" s="49"/>
      <c r="AT139" s="13" t="s">
        <v>138</v>
      </c>
      <c r="AU139" s="13" t="s">
        <v>78</v>
      </c>
    </row>
    <row r="140" spans="2:65" s="1" customFormat="1" ht="16.5" customHeight="1" x14ac:dyDescent="0.2">
      <c r="B140" s="25"/>
      <c r="C140" s="153" t="s">
        <v>164</v>
      </c>
      <c r="D140" s="153" t="s">
        <v>195</v>
      </c>
      <c r="E140" s="154" t="s">
        <v>463</v>
      </c>
      <c r="F140" s="155" t="s">
        <v>464</v>
      </c>
      <c r="G140" s="156" t="s">
        <v>221</v>
      </c>
      <c r="H140" s="157">
        <v>1</v>
      </c>
      <c r="I140" s="158"/>
      <c r="J140" s="158">
        <f>ROUND(I140*H140,2)</f>
        <v>0</v>
      </c>
      <c r="K140" s="159"/>
      <c r="L140" s="160"/>
      <c r="M140" s="161" t="s">
        <v>1</v>
      </c>
      <c r="N140" s="162" t="s">
        <v>35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170</v>
      </c>
      <c r="AT140" s="148" t="s">
        <v>195</v>
      </c>
      <c r="AU140" s="148" t="s">
        <v>78</v>
      </c>
      <c r="AY140" s="13" t="s">
        <v>130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3" t="s">
        <v>78</v>
      </c>
      <c r="BK140" s="149">
        <f>ROUND(I140*H140,2)</f>
        <v>0</v>
      </c>
      <c r="BL140" s="13" t="s">
        <v>137</v>
      </c>
      <c r="BM140" s="148" t="s">
        <v>163</v>
      </c>
    </row>
    <row r="141" spans="2:65" s="1" customFormat="1" x14ac:dyDescent="0.2">
      <c r="B141" s="25"/>
      <c r="D141" s="150" t="s">
        <v>138</v>
      </c>
      <c r="F141" s="151" t="s">
        <v>464</v>
      </c>
      <c r="L141" s="25"/>
      <c r="M141" s="152"/>
      <c r="T141" s="49"/>
      <c r="AT141" s="13" t="s">
        <v>138</v>
      </c>
      <c r="AU141" s="13" t="s">
        <v>78</v>
      </c>
    </row>
    <row r="142" spans="2:65" s="1" customFormat="1" ht="16.5" customHeight="1" x14ac:dyDescent="0.2">
      <c r="B142" s="25"/>
      <c r="C142" s="153" t="s">
        <v>170</v>
      </c>
      <c r="D142" s="153" t="s">
        <v>195</v>
      </c>
      <c r="E142" s="154" t="s">
        <v>465</v>
      </c>
      <c r="F142" s="155" t="s">
        <v>466</v>
      </c>
      <c r="G142" s="156" t="s">
        <v>221</v>
      </c>
      <c r="H142" s="157">
        <v>10</v>
      </c>
      <c r="I142" s="158"/>
      <c r="J142" s="158">
        <f>ROUND(I142*H142,2)</f>
        <v>0</v>
      </c>
      <c r="K142" s="159"/>
      <c r="L142" s="160"/>
      <c r="M142" s="161" t="s">
        <v>1</v>
      </c>
      <c r="N142" s="162" t="s">
        <v>35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170</v>
      </c>
      <c r="AT142" s="148" t="s">
        <v>195</v>
      </c>
      <c r="AU142" s="148" t="s">
        <v>78</v>
      </c>
      <c r="AY142" s="13" t="s">
        <v>130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3" t="s">
        <v>78</v>
      </c>
      <c r="BK142" s="149">
        <f>ROUND(I142*H142,2)</f>
        <v>0</v>
      </c>
      <c r="BL142" s="13" t="s">
        <v>137</v>
      </c>
      <c r="BM142" s="148" t="s">
        <v>168</v>
      </c>
    </row>
    <row r="143" spans="2:65" s="1" customFormat="1" x14ac:dyDescent="0.2">
      <c r="B143" s="25"/>
      <c r="D143" s="150" t="s">
        <v>138</v>
      </c>
      <c r="F143" s="151" t="s">
        <v>466</v>
      </c>
      <c r="L143" s="25"/>
      <c r="M143" s="152"/>
      <c r="T143" s="49"/>
      <c r="AT143" s="13" t="s">
        <v>138</v>
      </c>
      <c r="AU143" s="13" t="s">
        <v>78</v>
      </c>
    </row>
    <row r="144" spans="2:65" s="1" customFormat="1" ht="16.5" customHeight="1" x14ac:dyDescent="0.2">
      <c r="B144" s="25"/>
      <c r="C144" s="153" t="s">
        <v>145</v>
      </c>
      <c r="D144" s="153" t="s">
        <v>195</v>
      </c>
      <c r="E144" s="154" t="s">
        <v>467</v>
      </c>
      <c r="F144" s="155" t="s">
        <v>468</v>
      </c>
      <c r="G144" s="156" t="s">
        <v>221</v>
      </c>
      <c r="H144" s="157">
        <v>2</v>
      </c>
      <c r="I144" s="158"/>
      <c r="J144" s="158">
        <f>ROUND(I144*H144,2)</f>
        <v>0</v>
      </c>
      <c r="K144" s="159"/>
      <c r="L144" s="160"/>
      <c r="M144" s="161" t="s">
        <v>1</v>
      </c>
      <c r="N144" s="162" t="s">
        <v>35</v>
      </c>
      <c r="O144" s="146">
        <v>0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170</v>
      </c>
      <c r="AT144" s="148" t="s">
        <v>195</v>
      </c>
      <c r="AU144" s="148" t="s">
        <v>78</v>
      </c>
      <c r="AY144" s="13" t="s">
        <v>130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3" t="s">
        <v>78</v>
      </c>
      <c r="BK144" s="149">
        <f>ROUND(I144*H144,2)</f>
        <v>0</v>
      </c>
      <c r="BL144" s="13" t="s">
        <v>137</v>
      </c>
      <c r="BM144" s="148" t="s">
        <v>173</v>
      </c>
    </row>
    <row r="145" spans="2:65" s="1" customFormat="1" x14ac:dyDescent="0.2">
      <c r="B145" s="25"/>
      <c r="D145" s="150" t="s">
        <v>138</v>
      </c>
      <c r="F145" s="151" t="s">
        <v>468</v>
      </c>
      <c r="L145" s="25"/>
      <c r="M145" s="152"/>
      <c r="T145" s="49"/>
      <c r="AT145" s="13" t="s">
        <v>138</v>
      </c>
      <c r="AU145" s="13" t="s">
        <v>78</v>
      </c>
    </row>
    <row r="146" spans="2:65" s="1" customFormat="1" ht="16.5" customHeight="1" x14ac:dyDescent="0.2">
      <c r="B146" s="25"/>
      <c r="C146" s="153" t="s">
        <v>155</v>
      </c>
      <c r="D146" s="153" t="s">
        <v>195</v>
      </c>
      <c r="E146" s="154" t="s">
        <v>469</v>
      </c>
      <c r="F146" s="155" t="s">
        <v>470</v>
      </c>
      <c r="G146" s="156" t="s">
        <v>221</v>
      </c>
      <c r="H146" s="157">
        <v>1</v>
      </c>
      <c r="I146" s="158"/>
      <c r="J146" s="158">
        <f>ROUND(I146*H146,2)</f>
        <v>0</v>
      </c>
      <c r="K146" s="159"/>
      <c r="L146" s="160"/>
      <c r="M146" s="161" t="s">
        <v>1</v>
      </c>
      <c r="N146" s="162" t="s">
        <v>35</v>
      </c>
      <c r="O146" s="146">
        <v>0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170</v>
      </c>
      <c r="AT146" s="148" t="s">
        <v>195</v>
      </c>
      <c r="AU146" s="148" t="s">
        <v>78</v>
      </c>
      <c r="AY146" s="13" t="s">
        <v>130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3" t="s">
        <v>78</v>
      </c>
      <c r="BK146" s="149">
        <f>ROUND(I146*H146,2)</f>
        <v>0</v>
      </c>
      <c r="BL146" s="13" t="s">
        <v>137</v>
      </c>
      <c r="BM146" s="148" t="s">
        <v>177</v>
      </c>
    </row>
    <row r="147" spans="2:65" s="1" customFormat="1" x14ac:dyDescent="0.2">
      <c r="B147" s="25"/>
      <c r="D147" s="150" t="s">
        <v>138</v>
      </c>
      <c r="F147" s="151" t="s">
        <v>470</v>
      </c>
      <c r="L147" s="25"/>
      <c r="M147" s="152"/>
      <c r="T147" s="49"/>
      <c r="AT147" s="13" t="s">
        <v>138</v>
      </c>
      <c r="AU147" s="13" t="s">
        <v>78</v>
      </c>
    </row>
    <row r="148" spans="2:65" s="1" customFormat="1" ht="16.5" customHeight="1" x14ac:dyDescent="0.2">
      <c r="B148" s="25"/>
      <c r="C148" s="153" t="s">
        <v>185</v>
      </c>
      <c r="D148" s="153" t="s">
        <v>195</v>
      </c>
      <c r="E148" s="154" t="s">
        <v>471</v>
      </c>
      <c r="F148" s="155" t="s">
        <v>472</v>
      </c>
      <c r="G148" s="156" t="s">
        <v>221</v>
      </c>
      <c r="H148" s="157">
        <v>1</v>
      </c>
      <c r="I148" s="158"/>
      <c r="J148" s="158">
        <f>ROUND(I148*H148,2)</f>
        <v>0</v>
      </c>
      <c r="K148" s="159"/>
      <c r="L148" s="160"/>
      <c r="M148" s="161" t="s">
        <v>1</v>
      </c>
      <c r="N148" s="162" t="s">
        <v>35</v>
      </c>
      <c r="O148" s="146">
        <v>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170</v>
      </c>
      <c r="AT148" s="148" t="s">
        <v>195</v>
      </c>
      <c r="AU148" s="148" t="s">
        <v>78</v>
      </c>
      <c r="AY148" s="13" t="s">
        <v>130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3" t="s">
        <v>78</v>
      </c>
      <c r="BK148" s="149">
        <f>ROUND(I148*H148,2)</f>
        <v>0</v>
      </c>
      <c r="BL148" s="13" t="s">
        <v>137</v>
      </c>
      <c r="BM148" s="148" t="s">
        <v>183</v>
      </c>
    </row>
    <row r="149" spans="2:65" s="1" customFormat="1" x14ac:dyDescent="0.2">
      <c r="B149" s="25"/>
      <c r="D149" s="150" t="s">
        <v>138</v>
      </c>
      <c r="F149" s="151" t="s">
        <v>472</v>
      </c>
      <c r="L149" s="25"/>
      <c r="M149" s="152"/>
      <c r="T149" s="49"/>
      <c r="AT149" s="13" t="s">
        <v>138</v>
      </c>
      <c r="AU149" s="13" t="s">
        <v>78</v>
      </c>
    </row>
    <row r="150" spans="2:65" s="1" customFormat="1" ht="16.5" customHeight="1" x14ac:dyDescent="0.2">
      <c r="B150" s="25"/>
      <c r="C150" s="153" t="s">
        <v>8</v>
      </c>
      <c r="D150" s="153" t="s">
        <v>195</v>
      </c>
      <c r="E150" s="154" t="s">
        <v>473</v>
      </c>
      <c r="F150" s="155" t="s">
        <v>474</v>
      </c>
      <c r="G150" s="156" t="s">
        <v>221</v>
      </c>
      <c r="H150" s="157">
        <v>1</v>
      </c>
      <c r="I150" s="158"/>
      <c r="J150" s="158">
        <f>ROUND(I150*H150,2)</f>
        <v>0</v>
      </c>
      <c r="K150" s="159"/>
      <c r="L150" s="160"/>
      <c r="M150" s="161" t="s">
        <v>1</v>
      </c>
      <c r="N150" s="162" t="s">
        <v>35</v>
      </c>
      <c r="O150" s="146">
        <v>0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170</v>
      </c>
      <c r="AT150" s="148" t="s">
        <v>195</v>
      </c>
      <c r="AU150" s="148" t="s">
        <v>78</v>
      </c>
      <c r="AY150" s="13" t="s">
        <v>130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3" t="s">
        <v>78</v>
      </c>
      <c r="BK150" s="149">
        <f>ROUND(I150*H150,2)</f>
        <v>0</v>
      </c>
      <c r="BL150" s="13" t="s">
        <v>137</v>
      </c>
      <c r="BM150" s="148" t="s">
        <v>188</v>
      </c>
    </row>
    <row r="151" spans="2:65" s="1" customFormat="1" x14ac:dyDescent="0.2">
      <c r="B151" s="25"/>
      <c r="D151" s="150" t="s">
        <v>138</v>
      </c>
      <c r="F151" s="151" t="s">
        <v>474</v>
      </c>
      <c r="L151" s="25"/>
      <c r="M151" s="152"/>
      <c r="T151" s="49"/>
      <c r="AT151" s="13" t="s">
        <v>138</v>
      </c>
      <c r="AU151" s="13" t="s">
        <v>78</v>
      </c>
    </row>
    <row r="152" spans="2:65" s="1" customFormat="1" ht="16.5" customHeight="1" x14ac:dyDescent="0.2">
      <c r="B152" s="25"/>
      <c r="C152" s="153" t="s">
        <v>194</v>
      </c>
      <c r="D152" s="153" t="s">
        <v>195</v>
      </c>
      <c r="E152" s="154" t="s">
        <v>475</v>
      </c>
      <c r="F152" s="155" t="s">
        <v>476</v>
      </c>
      <c r="G152" s="156" t="s">
        <v>150</v>
      </c>
      <c r="H152" s="157">
        <v>19</v>
      </c>
      <c r="I152" s="158"/>
      <c r="J152" s="158">
        <f>ROUND(I152*H152,2)</f>
        <v>0</v>
      </c>
      <c r="K152" s="159"/>
      <c r="L152" s="160"/>
      <c r="M152" s="161" t="s">
        <v>1</v>
      </c>
      <c r="N152" s="162" t="s">
        <v>35</v>
      </c>
      <c r="O152" s="146">
        <v>0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170</v>
      </c>
      <c r="AT152" s="148" t="s">
        <v>195</v>
      </c>
      <c r="AU152" s="148" t="s">
        <v>78</v>
      </c>
      <c r="AY152" s="13" t="s">
        <v>130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3" t="s">
        <v>78</v>
      </c>
      <c r="BK152" s="149">
        <f>ROUND(I152*H152,2)</f>
        <v>0</v>
      </c>
      <c r="BL152" s="13" t="s">
        <v>137</v>
      </c>
      <c r="BM152" s="148" t="s">
        <v>192</v>
      </c>
    </row>
    <row r="153" spans="2:65" s="1" customFormat="1" x14ac:dyDescent="0.2">
      <c r="B153" s="25"/>
      <c r="D153" s="150" t="s">
        <v>138</v>
      </c>
      <c r="F153" s="151" t="s">
        <v>476</v>
      </c>
      <c r="L153" s="25"/>
      <c r="M153" s="152"/>
      <c r="T153" s="49"/>
      <c r="AT153" s="13" t="s">
        <v>138</v>
      </c>
      <c r="AU153" s="13" t="s">
        <v>78</v>
      </c>
    </row>
    <row r="154" spans="2:65" s="1" customFormat="1" ht="16.5" customHeight="1" x14ac:dyDescent="0.2">
      <c r="B154" s="25"/>
      <c r="C154" s="153" t="s">
        <v>163</v>
      </c>
      <c r="D154" s="153" t="s">
        <v>195</v>
      </c>
      <c r="E154" s="154" t="s">
        <v>477</v>
      </c>
      <c r="F154" s="155" t="s">
        <v>478</v>
      </c>
      <c r="G154" s="156" t="s">
        <v>221</v>
      </c>
      <c r="H154" s="157">
        <v>1</v>
      </c>
      <c r="I154" s="158"/>
      <c r="J154" s="158">
        <f>ROUND(I154*H154,2)</f>
        <v>0</v>
      </c>
      <c r="K154" s="159"/>
      <c r="L154" s="160"/>
      <c r="M154" s="161" t="s">
        <v>1</v>
      </c>
      <c r="N154" s="162" t="s">
        <v>35</v>
      </c>
      <c r="O154" s="146">
        <v>0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170</v>
      </c>
      <c r="AT154" s="148" t="s">
        <v>195</v>
      </c>
      <c r="AU154" s="148" t="s">
        <v>78</v>
      </c>
      <c r="AY154" s="13" t="s">
        <v>130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3" t="s">
        <v>78</v>
      </c>
      <c r="BK154" s="149">
        <f>ROUND(I154*H154,2)</f>
        <v>0</v>
      </c>
      <c r="BL154" s="13" t="s">
        <v>137</v>
      </c>
      <c r="BM154" s="148" t="s">
        <v>199</v>
      </c>
    </row>
    <row r="155" spans="2:65" s="1" customFormat="1" x14ac:dyDescent="0.2">
      <c r="B155" s="25"/>
      <c r="D155" s="150" t="s">
        <v>138</v>
      </c>
      <c r="F155" s="151" t="s">
        <v>478</v>
      </c>
      <c r="L155" s="25"/>
      <c r="M155" s="152"/>
      <c r="T155" s="49"/>
      <c r="AT155" s="13" t="s">
        <v>138</v>
      </c>
      <c r="AU155" s="13" t="s">
        <v>78</v>
      </c>
    </row>
    <row r="156" spans="2:65" s="1" customFormat="1" ht="16.5" customHeight="1" x14ac:dyDescent="0.2">
      <c r="B156" s="25"/>
      <c r="C156" s="153" t="s">
        <v>209</v>
      </c>
      <c r="D156" s="153" t="s">
        <v>195</v>
      </c>
      <c r="E156" s="154" t="s">
        <v>479</v>
      </c>
      <c r="F156" s="155" t="s">
        <v>480</v>
      </c>
      <c r="G156" s="156" t="s">
        <v>150</v>
      </c>
      <c r="H156" s="157">
        <v>184</v>
      </c>
      <c r="I156" s="158"/>
      <c r="J156" s="158">
        <f>ROUND(I156*H156,2)</f>
        <v>0</v>
      </c>
      <c r="K156" s="159"/>
      <c r="L156" s="160"/>
      <c r="M156" s="161" t="s">
        <v>1</v>
      </c>
      <c r="N156" s="162" t="s">
        <v>35</v>
      </c>
      <c r="O156" s="146">
        <v>0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170</v>
      </c>
      <c r="AT156" s="148" t="s">
        <v>195</v>
      </c>
      <c r="AU156" s="148" t="s">
        <v>78</v>
      </c>
      <c r="AY156" s="13" t="s">
        <v>130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3" t="s">
        <v>78</v>
      </c>
      <c r="BK156" s="149">
        <f>ROUND(I156*H156,2)</f>
        <v>0</v>
      </c>
      <c r="BL156" s="13" t="s">
        <v>137</v>
      </c>
      <c r="BM156" s="148" t="s">
        <v>207</v>
      </c>
    </row>
    <row r="157" spans="2:65" s="1" customFormat="1" x14ac:dyDescent="0.2">
      <c r="B157" s="25"/>
      <c r="D157" s="150" t="s">
        <v>138</v>
      </c>
      <c r="F157" s="151" t="s">
        <v>480</v>
      </c>
      <c r="L157" s="25"/>
      <c r="M157" s="152"/>
      <c r="T157" s="49"/>
      <c r="AT157" s="13" t="s">
        <v>138</v>
      </c>
      <c r="AU157" s="13" t="s">
        <v>78</v>
      </c>
    </row>
    <row r="158" spans="2:65" s="1" customFormat="1" ht="16.5" customHeight="1" x14ac:dyDescent="0.2">
      <c r="B158" s="25"/>
      <c r="C158" s="153" t="s">
        <v>168</v>
      </c>
      <c r="D158" s="153" t="s">
        <v>195</v>
      </c>
      <c r="E158" s="154" t="s">
        <v>481</v>
      </c>
      <c r="F158" s="155" t="s">
        <v>482</v>
      </c>
      <c r="G158" s="156" t="s">
        <v>150</v>
      </c>
      <c r="H158" s="157">
        <v>283</v>
      </c>
      <c r="I158" s="158"/>
      <c r="J158" s="158">
        <f>ROUND(I158*H158,2)</f>
        <v>0</v>
      </c>
      <c r="K158" s="159"/>
      <c r="L158" s="160"/>
      <c r="M158" s="161" t="s">
        <v>1</v>
      </c>
      <c r="N158" s="162" t="s">
        <v>35</v>
      </c>
      <c r="O158" s="146">
        <v>0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170</v>
      </c>
      <c r="AT158" s="148" t="s">
        <v>195</v>
      </c>
      <c r="AU158" s="148" t="s">
        <v>78</v>
      </c>
      <c r="AY158" s="13" t="s">
        <v>130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3" t="s">
        <v>78</v>
      </c>
      <c r="BK158" s="149">
        <f>ROUND(I158*H158,2)</f>
        <v>0</v>
      </c>
      <c r="BL158" s="13" t="s">
        <v>137</v>
      </c>
      <c r="BM158" s="148" t="s">
        <v>245</v>
      </c>
    </row>
    <row r="159" spans="2:65" s="1" customFormat="1" x14ac:dyDescent="0.2">
      <c r="B159" s="25"/>
      <c r="D159" s="150" t="s">
        <v>138</v>
      </c>
      <c r="F159" s="151" t="s">
        <v>482</v>
      </c>
      <c r="L159" s="25"/>
      <c r="M159" s="152"/>
      <c r="T159" s="49"/>
      <c r="AT159" s="13" t="s">
        <v>138</v>
      </c>
      <c r="AU159" s="13" t="s">
        <v>78</v>
      </c>
    </row>
    <row r="160" spans="2:65" s="1" customFormat="1" ht="21.75" customHeight="1" x14ac:dyDescent="0.2">
      <c r="B160" s="25"/>
      <c r="C160" s="153" t="s">
        <v>218</v>
      </c>
      <c r="D160" s="153" t="s">
        <v>195</v>
      </c>
      <c r="E160" s="154" t="s">
        <v>483</v>
      </c>
      <c r="F160" s="155" t="s">
        <v>484</v>
      </c>
      <c r="G160" s="156" t="s">
        <v>150</v>
      </c>
      <c r="H160" s="157">
        <v>65</v>
      </c>
      <c r="I160" s="158"/>
      <c r="J160" s="158">
        <f>ROUND(I160*H160,2)</f>
        <v>0</v>
      </c>
      <c r="K160" s="159"/>
      <c r="L160" s="160"/>
      <c r="M160" s="161" t="s">
        <v>1</v>
      </c>
      <c r="N160" s="162" t="s">
        <v>35</v>
      </c>
      <c r="O160" s="146">
        <v>0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170</v>
      </c>
      <c r="AT160" s="148" t="s">
        <v>195</v>
      </c>
      <c r="AU160" s="148" t="s">
        <v>78</v>
      </c>
      <c r="AY160" s="13" t="s">
        <v>130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3" t="s">
        <v>78</v>
      </c>
      <c r="BK160" s="149">
        <f>ROUND(I160*H160,2)</f>
        <v>0</v>
      </c>
      <c r="BL160" s="13" t="s">
        <v>137</v>
      </c>
      <c r="BM160" s="148" t="s">
        <v>212</v>
      </c>
    </row>
    <row r="161" spans="2:65" s="1" customFormat="1" x14ac:dyDescent="0.2">
      <c r="B161" s="25"/>
      <c r="D161" s="150" t="s">
        <v>138</v>
      </c>
      <c r="F161" s="151" t="s">
        <v>484</v>
      </c>
      <c r="L161" s="25"/>
      <c r="M161" s="152"/>
      <c r="T161" s="49"/>
      <c r="AT161" s="13" t="s">
        <v>138</v>
      </c>
      <c r="AU161" s="13" t="s">
        <v>78</v>
      </c>
    </row>
    <row r="162" spans="2:65" s="1" customFormat="1" ht="16.5" customHeight="1" x14ac:dyDescent="0.2">
      <c r="B162" s="25"/>
      <c r="C162" s="153" t="s">
        <v>173</v>
      </c>
      <c r="D162" s="153" t="s">
        <v>195</v>
      </c>
      <c r="E162" s="154" t="s">
        <v>485</v>
      </c>
      <c r="F162" s="155" t="s">
        <v>486</v>
      </c>
      <c r="G162" s="156" t="s">
        <v>221</v>
      </c>
      <c r="H162" s="157">
        <v>1</v>
      </c>
      <c r="I162" s="158"/>
      <c r="J162" s="158">
        <f>ROUND(I162*H162,2)</f>
        <v>0</v>
      </c>
      <c r="K162" s="159"/>
      <c r="L162" s="160"/>
      <c r="M162" s="161" t="s">
        <v>1</v>
      </c>
      <c r="N162" s="162" t="s">
        <v>35</v>
      </c>
      <c r="O162" s="146">
        <v>0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170</v>
      </c>
      <c r="AT162" s="148" t="s">
        <v>195</v>
      </c>
      <c r="AU162" s="148" t="s">
        <v>78</v>
      </c>
      <c r="AY162" s="13" t="s">
        <v>130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3" t="s">
        <v>78</v>
      </c>
      <c r="BK162" s="149">
        <f>ROUND(I162*H162,2)</f>
        <v>0</v>
      </c>
      <c r="BL162" s="13" t="s">
        <v>137</v>
      </c>
      <c r="BM162" s="148" t="s">
        <v>216</v>
      </c>
    </row>
    <row r="163" spans="2:65" s="1" customFormat="1" x14ac:dyDescent="0.2">
      <c r="B163" s="25"/>
      <c r="D163" s="150" t="s">
        <v>138</v>
      </c>
      <c r="F163" s="151" t="s">
        <v>487</v>
      </c>
      <c r="L163" s="25"/>
      <c r="M163" s="152"/>
      <c r="T163" s="49"/>
      <c r="AT163" s="13" t="s">
        <v>138</v>
      </c>
      <c r="AU163" s="13" t="s">
        <v>78</v>
      </c>
    </row>
    <row r="164" spans="2:65" s="1" customFormat="1" ht="16.5" customHeight="1" x14ac:dyDescent="0.2">
      <c r="B164" s="25"/>
      <c r="C164" s="153" t="s">
        <v>229</v>
      </c>
      <c r="D164" s="153" t="s">
        <v>195</v>
      </c>
      <c r="E164" s="154" t="s">
        <v>488</v>
      </c>
      <c r="F164" s="155" t="s">
        <v>489</v>
      </c>
      <c r="G164" s="156" t="s">
        <v>221</v>
      </c>
      <c r="H164" s="157">
        <v>16</v>
      </c>
      <c r="I164" s="158"/>
      <c r="J164" s="158">
        <f>ROUND(I164*H164,2)</f>
        <v>0</v>
      </c>
      <c r="K164" s="159"/>
      <c r="L164" s="160"/>
      <c r="M164" s="161" t="s">
        <v>1</v>
      </c>
      <c r="N164" s="162" t="s">
        <v>35</v>
      </c>
      <c r="O164" s="146">
        <v>0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170</v>
      </c>
      <c r="AT164" s="148" t="s">
        <v>195</v>
      </c>
      <c r="AU164" s="148" t="s">
        <v>78</v>
      </c>
      <c r="AY164" s="13" t="s">
        <v>130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3" t="s">
        <v>78</v>
      </c>
      <c r="BK164" s="149">
        <f>ROUND(I164*H164,2)</f>
        <v>0</v>
      </c>
      <c r="BL164" s="13" t="s">
        <v>137</v>
      </c>
      <c r="BM164" s="148" t="s">
        <v>222</v>
      </c>
    </row>
    <row r="165" spans="2:65" s="1" customFormat="1" x14ac:dyDescent="0.2">
      <c r="B165" s="25"/>
      <c r="D165" s="150" t="s">
        <v>138</v>
      </c>
      <c r="F165" s="151" t="s">
        <v>489</v>
      </c>
      <c r="L165" s="25"/>
      <c r="M165" s="152"/>
      <c r="T165" s="49"/>
      <c r="AT165" s="13" t="s">
        <v>138</v>
      </c>
      <c r="AU165" s="13" t="s">
        <v>78</v>
      </c>
    </row>
    <row r="166" spans="2:65" s="1" customFormat="1" ht="16.5" customHeight="1" x14ac:dyDescent="0.2">
      <c r="B166" s="25"/>
      <c r="C166" s="153" t="s">
        <v>177</v>
      </c>
      <c r="D166" s="153" t="s">
        <v>195</v>
      </c>
      <c r="E166" s="154" t="s">
        <v>490</v>
      </c>
      <c r="F166" s="155" t="s">
        <v>491</v>
      </c>
      <c r="G166" s="156" t="s">
        <v>221</v>
      </c>
      <c r="H166" s="157">
        <v>2</v>
      </c>
      <c r="I166" s="158"/>
      <c r="J166" s="158">
        <f>ROUND(I166*H166,2)</f>
        <v>0</v>
      </c>
      <c r="K166" s="159"/>
      <c r="L166" s="160"/>
      <c r="M166" s="161" t="s">
        <v>1</v>
      </c>
      <c r="N166" s="162" t="s">
        <v>35</v>
      </c>
      <c r="O166" s="146">
        <v>0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170</v>
      </c>
      <c r="AT166" s="148" t="s">
        <v>195</v>
      </c>
      <c r="AU166" s="148" t="s">
        <v>78</v>
      </c>
      <c r="AY166" s="13" t="s">
        <v>130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3" t="s">
        <v>78</v>
      </c>
      <c r="BK166" s="149">
        <f>ROUND(I166*H166,2)</f>
        <v>0</v>
      </c>
      <c r="BL166" s="13" t="s">
        <v>137</v>
      </c>
      <c r="BM166" s="148" t="s">
        <v>228</v>
      </c>
    </row>
    <row r="167" spans="2:65" s="1" customFormat="1" x14ac:dyDescent="0.2">
      <c r="B167" s="25"/>
      <c r="D167" s="150" t="s">
        <v>138</v>
      </c>
      <c r="F167" s="151" t="s">
        <v>491</v>
      </c>
      <c r="L167" s="25"/>
      <c r="M167" s="152"/>
      <c r="T167" s="49"/>
      <c r="AT167" s="13" t="s">
        <v>138</v>
      </c>
      <c r="AU167" s="13" t="s">
        <v>78</v>
      </c>
    </row>
    <row r="168" spans="2:65" s="1" customFormat="1" ht="16.5" customHeight="1" x14ac:dyDescent="0.2">
      <c r="B168" s="25"/>
      <c r="C168" s="153" t="s">
        <v>7</v>
      </c>
      <c r="D168" s="153" t="s">
        <v>195</v>
      </c>
      <c r="E168" s="154" t="s">
        <v>492</v>
      </c>
      <c r="F168" s="155" t="s">
        <v>493</v>
      </c>
      <c r="G168" s="156" t="s">
        <v>221</v>
      </c>
      <c r="H168" s="157">
        <v>2</v>
      </c>
      <c r="I168" s="158"/>
      <c r="J168" s="158">
        <f>ROUND(I168*H168,2)</f>
        <v>0</v>
      </c>
      <c r="K168" s="159"/>
      <c r="L168" s="160"/>
      <c r="M168" s="161" t="s">
        <v>1</v>
      </c>
      <c r="N168" s="162" t="s">
        <v>35</v>
      </c>
      <c r="O168" s="146">
        <v>0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170</v>
      </c>
      <c r="AT168" s="148" t="s">
        <v>195</v>
      </c>
      <c r="AU168" s="148" t="s">
        <v>78</v>
      </c>
      <c r="AY168" s="13" t="s">
        <v>130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3" t="s">
        <v>78</v>
      </c>
      <c r="BK168" s="149">
        <f>ROUND(I168*H168,2)</f>
        <v>0</v>
      </c>
      <c r="BL168" s="13" t="s">
        <v>137</v>
      </c>
      <c r="BM168" s="148" t="s">
        <v>232</v>
      </c>
    </row>
    <row r="169" spans="2:65" s="1" customFormat="1" x14ac:dyDescent="0.2">
      <c r="B169" s="25"/>
      <c r="D169" s="150" t="s">
        <v>138</v>
      </c>
      <c r="F169" s="151" t="s">
        <v>493</v>
      </c>
      <c r="L169" s="25"/>
      <c r="M169" s="152"/>
      <c r="T169" s="49"/>
      <c r="AT169" s="13" t="s">
        <v>138</v>
      </c>
      <c r="AU169" s="13" t="s">
        <v>78</v>
      </c>
    </row>
    <row r="170" spans="2:65" s="1" customFormat="1" ht="16.5" customHeight="1" x14ac:dyDescent="0.2">
      <c r="B170" s="25"/>
      <c r="C170" s="153" t="s">
        <v>183</v>
      </c>
      <c r="D170" s="153" t="s">
        <v>195</v>
      </c>
      <c r="E170" s="154" t="s">
        <v>494</v>
      </c>
      <c r="F170" s="155" t="s">
        <v>495</v>
      </c>
      <c r="G170" s="156" t="s">
        <v>150</v>
      </c>
      <c r="H170" s="157">
        <v>42</v>
      </c>
      <c r="I170" s="158"/>
      <c r="J170" s="158">
        <f>ROUND(I170*H170,2)</f>
        <v>0</v>
      </c>
      <c r="K170" s="159"/>
      <c r="L170" s="160"/>
      <c r="M170" s="161" t="s">
        <v>1</v>
      </c>
      <c r="N170" s="162" t="s">
        <v>35</v>
      </c>
      <c r="O170" s="146">
        <v>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170</v>
      </c>
      <c r="AT170" s="148" t="s">
        <v>195</v>
      </c>
      <c r="AU170" s="148" t="s">
        <v>78</v>
      </c>
      <c r="AY170" s="13" t="s">
        <v>130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3" t="s">
        <v>78</v>
      </c>
      <c r="BK170" s="149">
        <f>ROUND(I170*H170,2)</f>
        <v>0</v>
      </c>
      <c r="BL170" s="13" t="s">
        <v>137</v>
      </c>
      <c r="BM170" s="148" t="s">
        <v>237</v>
      </c>
    </row>
    <row r="171" spans="2:65" s="1" customFormat="1" x14ac:dyDescent="0.2">
      <c r="B171" s="25"/>
      <c r="D171" s="150" t="s">
        <v>138</v>
      </c>
      <c r="F171" s="151" t="s">
        <v>495</v>
      </c>
      <c r="L171" s="25"/>
      <c r="M171" s="152"/>
      <c r="T171" s="49"/>
      <c r="AT171" s="13" t="s">
        <v>138</v>
      </c>
      <c r="AU171" s="13" t="s">
        <v>78</v>
      </c>
    </row>
    <row r="172" spans="2:65" s="1" customFormat="1" ht="16.5" customHeight="1" x14ac:dyDescent="0.2">
      <c r="B172" s="25"/>
      <c r="C172" s="153" t="s">
        <v>248</v>
      </c>
      <c r="D172" s="153" t="s">
        <v>195</v>
      </c>
      <c r="E172" s="154" t="s">
        <v>496</v>
      </c>
      <c r="F172" s="155" t="s">
        <v>497</v>
      </c>
      <c r="G172" s="156" t="s">
        <v>136</v>
      </c>
      <c r="H172" s="157">
        <v>1</v>
      </c>
      <c r="I172" s="158"/>
      <c r="J172" s="158">
        <f>ROUND(I172*H172,2)</f>
        <v>0</v>
      </c>
      <c r="K172" s="159"/>
      <c r="L172" s="160"/>
      <c r="M172" s="161" t="s">
        <v>1</v>
      </c>
      <c r="N172" s="162" t="s">
        <v>35</v>
      </c>
      <c r="O172" s="146">
        <v>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170</v>
      </c>
      <c r="AT172" s="148" t="s">
        <v>195</v>
      </c>
      <c r="AU172" s="148" t="s">
        <v>78</v>
      </c>
      <c r="AY172" s="13" t="s">
        <v>130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3" t="s">
        <v>78</v>
      </c>
      <c r="BK172" s="149">
        <f>ROUND(I172*H172,2)</f>
        <v>0</v>
      </c>
      <c r="BL172" s="13" t="s">
        <v>137</v>
      </c>
      <c r="BM172" s="148" t="s">
        <v>241</v>
      </c>
    </row>
    <row r="173" spans="2:65" s="1" customFormat="1" x14ac:dyDescent="0.2">
      <c r="B173" s="25"/>
      <c r="D173" s="150" t="s">
        <v>138</v>
      </c>
      <c r="F173" s="151" t="s">
        <v>497</v>
      </c>
      <c r="L173" s="25"/>
      <c r="M173" s="152"/>
      <c r="T173" s="49"/>
      <c r="AT173" s="13" t="s">
        <v>138</v>
      </c>
      <c r="AU173" s="13" t="s">
        <v>78</v>
      </c>
    </row>
    <row r="174" spans="2:65" s="1" customFormat="1" ht="16.5" customHeight="1" x14ac:dyDescent="0.2">
      <c r="B174" s="25"/>
      <c r="C174" s="153" t="s">
        <v>188</v>
      </c>
      <c r="D174" s="153" t="s">
        <v>195</v>
      </c>
      <c r="E174" s="154" t="s">
        <v>498</v>
      </c>
      <c r="F174" s="155" t="s">
        <v>499</v>
      </c>
      <c r="G174" s="156" t="s">
        <v>221</v>
      </c>
      <c r="H174" s="157">
        <v>1</v>
      </c>
      <c r="I174" s="158"/>
      <c r="J174" s="158">
        <f>ROUND(I174*H174,2)</f>
        <v>0</v>
      </c>
      <c r="K174" s="159"/>
      <c r="L174" s="160"/>
      <c r="M174" s="161" t="s">
        <v>1</v>
      </c>
      <c r="N174" s="162" t="s">
        <v>35</v>
      </c>
      <c r="O174" s="146">
        <v>0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170</v>
      </c>
      <c r="AT174" s="148" t="s">
        <v>195</v>
      </c>
      <c r="AU174" s="148" t="s">
        <v>78</v>
      </c>
      <c r="AY174" s="13" t="s">
        <v>130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3" t="s">
        <v>78</v>
      </c>
      <c r="BK174" s="149">
        <f>ROUND(I174*H174,2)</f>
        <v>0</v>
      </c>
      <c r="BL174" s="13" t="s">
        <v>137</v>
      </c>
      <c r="BM174" s="148" t="s">
        <v>246</v>
      </c>
    </row>
    <row r="175" spans="2:65" s="1" customFormat="1" ht="29.25" x14ac:dyDescent="0.2">
      <c r="B175" s="25"/>
      <c r="D175" s="150" t="s">
        <v>138</v>
      </c>
      <c r="F175" s="151" t="s">
        <v>500</v>
      </c>
      <c r="L175" s="25"/>
      <c r="M175" s="152"/>
      <c r="T175" s="49"/>
      <c r="AT175" s="13" t="s">
        <v>138</v>
      </c>
      <c r="AU175" s="13" t="s">
        <v>78</v>
      </c>
    </row>
    <row r="176" spans="2:65" s="1" customFormat="1" ht="16.5" customHeight="1" x14ac:dyDescent="0.2">
      <c r="B176" s="25"/>
      <c r="C176" s="153" t="s">
        <v>255</v>
      </c>
      <c r="D176" s="153" t="s">
        <v>195</v>
      </c>
      <c r="E176" s="154" t="s">
        <v>501</v>
      </c>
      <c r="F176" s="155" t="s">
        <v>502</v>
      </c>
      <c r="G176" s="156" t="s">
        <v>221</v>
      </c>
      <c r="H176" s="157">
        <v>1</v>
      </c>
      <c r="I176" s="158"/>
      <c r="J176" s="158">
        <f>ROUND(I176*H176,2)</f>
        <v>0</v>
      </c>
      <c r="K176" s="159"/>
      <c r="L176" s="160"/>
      <c r="M176" s="161" t="s">
        <v>1</v>
      </c>
      <c r="N176" s="162" t="s">
        <v>35</v>
      </c>
      <c r="O176" s="146">
        <v>0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170</v>
      </c>
      <c r="AT176" s="148" t="s">
        <v>195</v>
      </c>
      <c r="AU176" s="148" t="s">
        <v>78</v>
      </c>
      <c r="AY176" s="13" t="s">
        <v>130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3" t="s">
        <v>78</v>
      </c>
      <c r="BK176" s="149">
        <f>ROUND(I176*H176,2)</f>
        <v>0</v>
      </c>
      <c r="BL176" s="13" t="s">
        <v>137</v>
      </c>
      <c r="BM176" s="148" t="s">
        <v>251</v>
      </c>
    </row>
    <row r="177" spans="2:65" s="1" customFormat="1" x14ac:dyDescent="0.2">
      <c r="B177" s="25"/>
      <c r="D177" s="150" t="s">
        <v>138</v>
      </c>
      <c r="F177" s="151" t="s">
        <v>502</v>
      </c>
      <c r="L177" s="25"/>
      <c r="M177" s="152"/>
      <c r="T177" s="49"/>
      <c r="AT177" s="13" t="s">
        <v>138</v>
      </c>
      <c r="AU177" s="13" t="s">
        <v>78</v>
      </c>
    </row>
    <row r="178" spans="2:65" s="1" customFormat="1" ht="16.5" customHeight="1" x14ac:dyDescent="0.2">
      <c r="B178" s="25"/>
      <c r="C178" s="153" t="s">
        <v>192</v>
      </c>
      <c r="D178" s="153" t="s">
        <v>195</v>
      </c>
      <c r="E178" s="154" t="s">
        <v>503</v>
      </c>
      <c r="F178" s="155" t="s">
        <v>504</v>
      </c>
      <c r="G178" s="156" t="s">
        <v>221</v>
      </c>
      <c r="H178" s="157">
        <v>1</v>
      </c>
      <c r="I178" s="158"/>
      <c r="J178" s="158">
        <f>ROUND(I178*H178,2)</f>
        <v>0</v>
      </c>
      <c r="K178" s="159"/>
      <c r="L178" s="160"/>
      <c r="M178" s="161" t="s">
        <v>1</v>
      </c>
      <c r="N178" s="162" t="s">
        <v>35</v>
      </c>
      <c r="O178" s="146">
        <v>0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170</v>
      </c>
      <c r="AT178" s="148" t="s">
        <v>195</v>
      </c>
      <c r="AU178" s="148" t="s">
        <v>78</v>
      </c>
      <c r="AY178" s="13" t="s">
        <v>130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3" t="s">
        <v>78</v>
      </c>
      <c r="BK178" s="149">
        <f>ROUND(I178*H178,2)</f>
        <v>0</v>
      </c>
      <c r="BL178" s="13" t="s">
        <v>137</v>
      </c>
      <c r="BM178" s="148" t="s">
        <v>254</v>
      </c>
    </row>
    <row r="179" spans="2:65" s="1" customFormat="1" x14ac:dyDescent="0.2">
      <c r="B179" s="25"/>
      <c r="D179" s="150" t="s">
        <v>138</v>
      </c>
      <c r="F179" s="151" t="s">
        <v>504</v>
      </c>
      <c r="L179" s="25"/>
      <c r="M179" s="152"/>
      <c r="T179" s="49"/>
      <c r="AT179" s="13" t="s">
        <v>138</v>
      </c>
      <c r="AU179" s="13" t="s">
        <v>78</v>
      </c>
    </row>
    <row r="180" spans="2:65" s="1" customFormat="1" ht="16.5" customHeight="1" x14ac:dyDescent="0.2">
      <c r="B180" s="25"/>
      <c r="C180" s="153" t="s">
        <v>263</v>
      </c>
      <c r="D180" s="153" t="s">
        <v>195</v>
      </c>
      <c r="E180" s="154" t="s">
        <v>505</v>
      </c>
      <c r="F180" s="155" t="s">
        <v>506</v>
      </c>
      <c r="G180" s="156" t="s">
        <v>221</v>
      </c>
      <c r="H180" s="157">
        <v>1</v>
      </c>
      <c r="I180" s="158"/>
      <c r="J180" s="158">
        <f>ROUND(I180*H180,2)</f>
        <v>0</v>
      </c>
      <c r="K180" s="159"/>
      <c r="L180" s="160"/>
      <c r="M180" s="161" t="s">
        <v>1</v>
      </c>
      <c r="N180" s="162" t="s">
        <v>35</v>
      </c>
      <c r="O180" s="146">
        <v>0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170</v>
      </c>
      <c r="AT180" s="148" t="s">
        <v>195</v>
      </c>
      <c r="AU180" s="148" t="s">
        <v>78</v>
      </c>
      <c r="AY180" s="13" t="s">
        <v>130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3" t="s">
        <v>78</v>
      </c>
      <c r="BK180" s="149">
        <f>ROUND(I180*H180,2)</f>
        <v>0</v>
      </c>
      <c r="BL180" s="13" t="s">
        <v>137</v>
      </c>
      <c r="BM180" s="148" t="s">
        <v>258</v>
      </c>
    </row>
    <row r="181" spans="2:65" s="1" customFormat="1" x14ac:dyDescent="0.2">
      <c r="B181" s="25"/>
      <c r="D181" s="150" t="s">
        <v>138</v>
      </c>
      <c r="F181" s="151" t="s">
        <v>506</v>
      </c>
      <c r="L181" s="25"/>
      <c r="M181" s="152"/>
      <c r="T181" s="49"/>
      <c r="AT181" s="13" t="s">
        <v>138</v>
      </c>
      <c r="AU181" s="13" t="s">
        <v>78</v>
      </c>
    </row>
    <row r="182" spans="2:65" s="1" customFormat="1" ht="16.5" customHeight="1" x14ac:dyDescent="0.2">
      <c r="B182" s="25"/>
      <c r="C182" s="153" t="s">
        <v>199</v>
      </c>
      <c r="D182" s="153" t="s">
        <v>195</v>
      </c>
      <c r="E182" s="154" t="s">
        <v>507</v>
      </c>
      <c r="F182" s="155" t="s">
        <v>508</v>
      </c>
      <c r="G182" s="156" t="s">
        <v>221</v>
      </c>
      <c r="H182" s="157">
        <v>1</v>
      </c>
      <c r="I182" s="158"/>
      <c r="J182" s="158">
        <f>ROUND(I182*H182,2)</f>
        <v>0</v>
      </c>
      <c r="K182" s="159"/>
      <c r="L182" s="160"/>
      <c r="M182" s="161" t="s">
        <v>1</v>
      </c>
      <c r="N182" s="162" t="s">
        <v>35</v>
      </c>
      <c r="O182" s="146">
        <v>0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170</v>
      </c>
      <c r="AT182" s="148" t="s">
        <v>195</v>
      </c>
      <c r="AU182" s="148" t="s">
        <v>78</v>
      </c>
      <c r="AY182" s="13" t="s">
        <v>130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3" t="s">
        <v>78</v>
      </c>
      <c r="BK182" s="149">
        <f>ROUND(I182*H182,2)</f>
        <v>0</v>
      </c>
      <c r="BL182" s="13" t="s">
        <v>137</v>
      </c>
      <c r="BM182" s="148" t="s">
        <v>261</v>
      </c>
    </row>
    <row r="183" spans="2:65" s="1" customFormat="1" ht="29.25" x14ac:dyDescent="0.2">
      <c r="B183" s="25"/>
      <c r="D183" s="150" t="s">
        <v>138</v>
      </c>
      <c r="F183" s="151" t="s">
        <v>509</v>
      </c>
      <c r="L183" s="25"/>
      <c r="M183" s="152"/>
      <c r="T183" s="49"/>
      <c r="AT183" s="13" t="s">
        <v>138</v>
      </c>
      <c r="AU183" s="13" t="s">
        <v>78</v>
      </c>
    </row>
    <row r="184" spans="2:65" s="1" customFormat="1" ht="24.2" customHeight="1" x14ac:dyDescent="0.2">
      <c r="B184" s="25"/>
      <c r="C184" s="153" t="s">
        <v>270</v>
      </c>
      <c r="D184" s="153" t="s">
        <v>195</v>
      </c>
      <c r="E184" s="154" t="s">
        <v>510</v>
      </c>
      <c r="F184" s="155" t="s">
        <v>511</v>
      </c>
      <c r="G184" s="156" t="s">
        <v>221</v>
      </c>
      <c r="H184" s="157">
        <v>3</v>
      </c>
      <c r="I184" s="158"/>
      <c r="J184" s="158">
        <f>ROUND(I184*H184,2)</f>
        <v>0</v>
      </c>
      <c r="K184" s="159"/>
      <c r="L184" s="160"/>
      <c r="M184" s="161" t="s">
        <v>1</v>
      </c>
      <c r="N184" s="162" t="s">
        <v>35</v>
      </c>
      <c r="O184" s="146">
        <v>0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170</v>
      </c>
      <c r="AT184" s="148" t="s">
        <v>195</v>
      </c>
      <c r="AU184" s="148" t="s">
        <v>78</v>
      </c>
      <c r="AY184" s="13" t="s">
        <v>130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3" t="s">
        <v>78</v>
      </c>
      <c r="BK184" s="149">
        <f>ROUND(I184*H184,2)</f>
        <v>0</v>
      </c>
      <c r="BL184" s="13" t="s">
        <v>137</v>
      </c>
      <c r="BM184" s="148" t="s">
        <v>266</v>
      </c>
    </row>
    <row r="185" spans="2:65" s="1" customFormat="1" x14ac:dyDescent="0.2">
      <c r="B185" s="25"/>
      <c r="D185" s="150" t="s">
        <v>138</v>
      </c>
      <c r="F185" s="151" t="s">
        <v>511</v>
      </c>
      <c r="L185" s="25"/>
      <c r="M185" s="152"/>
      <c r="T185" s="49"/>
      <c r="AT185" s="13" t="s">
        <v>138</v>
      </c>
      <c r="AU185" s="13" t="s">
        <v>78</v>
      </c>
    </row>
    <row r="186" spans="2:65" s="1" customFormat="1" ht="16.5" customHeight="1" x14ac:dyDescent="0.2">
      <c r="B186" s="25"/>
      <c r="C186" s="153" t="s">
        <v>207</v>
      </c>
      <c r="D186" s="153" t="s">
        <v>195</v>
      </c>
      <c r="E186" s="154" t="s">
        <v>512</v>
      </c>
      <c r="F186" s="155" t="s">
        <v>513</v>
      </c>
      <c r="G186" s="156" t="s">
        <v>150</v>
      </c>
      <c r="H186" s="157">
        <v>50</v>
      </c>
      <c r="I186" s="158"/>
      <c r="J186" s="158">
        <f>ROUND(I186*H186,2)</f>
        <v>0</v>
      </c>
      <c r="K186" s="159"/>
      <c r="L186" s="160"/>
      <c r="M186" s="161" t="s">
        <v>1</v>
      </c>
      <c r="N186" s="162" t="s">
        <v>35</v>
      </c>
      <c r="O186" s="146">
        <v>0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170</v>
      </c>
      <c r="AT186" s="148" t="s">
        <v>195</v>
      </c>
      <c r="AU186" s="148" t="s">
        <v>78</v>
      </c>
      <c r="AY186" s="13" t="s">
        <v>130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3" t="s">
        <v>78</v>
      </c>
      <c r="BK186" s="149">
        <f>ROUND(I186*H186,2)</f>
        <v>0</v>
      </c>
      <c r="BL186" s="13" t="s">
        <v>137</v>
      </c>
      <c r="BM186" s="148" t="s">
        <v>269</v>
      </c>
    </row>
    <row r="187" spans="2:65" s="1" customFormat="1" x14ac:dyDescent="0.2">
      <c r="B187" s="25"/>
      <c r="D187" s="150" t="s">
        <v>138</v>
      </c>
      <c r="F187" s="151" t="s">
        <v>513</v>
      </c>
      <c r="L187" s="25"/>
      <c r="M187" s="152"/>
      <c r="T187" s="49"/>
      <c r="AT187" s="13" t="s">
        <v>138</v>
      </c>
      <c r="AU187" s="13" t="s">
        <v>78</v>
      </c>
    </row>
    <row r="188" spans="2:65" s="1" customFormat="1" ht="16.5" customHeight="1" x14ac:dyDescent="0.2">
      <c r="B188" s="25"/>
      <c r="C188" s="153" t="s">
        <v>278</v>
      </c>
      <c r="D188" s="153" t="s">
        <v>195</v>
      </c>
      <c r="E188" s="154" t="s">
        <v>514</v>
      </c>
      <c r="F188" s="155" t="s">
        <v>515</v>
      </c>
      <c r="G188" s="156" t="s">
        <v>221</v>
      </c>
      <c r="H188" s="157">
        <v>4</v>
      </c>
      <c r="I188" s="158"/>
      <c r="J188" s="158">
        <f>ROUND(I188*H188,2)</f>
        <v>0</v>
      </c>
      <c r="K188" s="159"/>
      <c r="L188" s="160"/>
      <c r="M188" s="161" t="s">
        <v>1</v>
      </c>
      <c r="N188" s="162" t="s">
        <v>35</v>
      </c>
      <c r="O188" s="146">
        <v>0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170</v>
      </c>
      <c r="AT188" s="148" t="s">
        <v>195</v>
      </c>
      <c r="AU188" s="148" t="s">
        <v>78</v>
      </c>
      <c r="AY188" s="13" t="s">
        <v>130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3" t="s">
        <v>78</v>
      </c>
      <c r="BK188" s="149">
        <f>ROUND(I188*H188,2)</f>
        <v>0</v>
      </c>
      <c r="BL188" s="13" t="s">
        <v>137</v>
      </c>
      <c r="BM188" s="148" t="s">
        <v>277</v>
      </c>
    </row>
    <row r="189" spans="2:65" s="1" customFormat="1" x14ac:dyDescent="0.2">
      <c r="B189" s="25"/>
      <c r="D189" s="150" t="s">
        <v>138</v>
      </c>
      <c r="F189" s="151" t="s">
        <v>515</v>
      </c>
      <c r="L189" s="25"/>
      <c r="M189" s="152"/>
      <c r="T189" s="49"/>
      <c r="AT189" s="13" t="s">
        <v>138</v>
      </c>
      <c r="AU189" s="13" t="s">
        <v>78</v>
      </c>
    </row>
    <row r="190" spans="2:65" s="1" customFormat="1" ht="16.5" customHeight="1" x14ac:dyDescent="0.2">
      <c r="B190" s="25"/>
      <c r="C190" s="153" t="s">
        <v>245</v>
      </c>
      <c r="D190" s="153" t="s">
        <v>195</v>
      </c>
      <c r="E190" s="154" t="s">
        <v>516</v>
      </c>
      <c r="F190" s="155" t="s">
        <v>517</v>
      </c>
      <c r="G190" s="156" t="s">
        <v>221</v>
      </c>
      <c r="H190" s="157">
        <v>2</v>
      </c>
      <c r="I190" s="158"/>
      <c r="J190" s="158">
        <f>ROUND(I190*H190,2)</f>
        <v>0</v>
      </c>
      <c r="K190" s="159"/>
      <c r="L190" s="160"/>
      <c r="M190" s="161" t="s">
        <v>1</v>
      </c>
      <c r="N190" s="162" t="s">
        <v>35</v>
      </c>
      <c r="O190" s="146">
        <v>0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170</v>
      </c>
      <c r="AT190" s="148" t="s">
        <v>195</v>
      </c>
      <c r="AU190" s="148" t="s">
        <v>78</v>
      </c>
      <c r="AY190" s="13" t="s">
        <v>130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3" t="s">
        <v>78</v>
      </c>
      <c r="BK190" s="149">
        <f>ROUND(I190*H190,2)</f>
        <v>0</v>
      </c>
      <c r="BL190" s="13" t="s">
        <v>137</v>
      </c>
      <c r="BM190" s="148" t="s">
        <v>281</v>
      </c>
    </row>
    <row r="191" spans="2:65" s="1" customFormat="1" x14ac:dyDescent="0.2">
      <c r="B191" s="25"/>
      <c r="D191" s="150" t="s">
        <v>138</v>
      </c>
      <c r="F191" s="151" t="s">
        <v>517</v>
      </c>
      <c r="L191" s="25"/>
      <c r="M191" s="152"/>
      <c r="T191" s="49"/>
      <c r="AT191" s="13" t="s">
        <v>138</v>
      </c>
      <c r="AU191" s="13" t="s">
        <v>78</v>
      </c>
    </row>
    <row r="192" spans="2:65" s="1" customFormat="1" ht="16.5" customHeight="1" x14ac:dyDescent="0.2">
      <c r="B192" s="25"/>
      <c r="C192" s="153" t="s">
        <v>288</v>
      </c>
      <c r="D192" s="153" t="s">
        <v>195</v>
      </c>
      <c r="E192" s="154" t="s">
        <v>518</v>
      </c>
      <c r="F192" s="155" t="s">
        <v>519</v>
      </c>
      <c r="G192" s="156" t="s">
        <v>221</v>
      </c>
      <c r="H192" s="157">
        <v>4</v>
      </c>
      <c r="I192" s="158"/>
      <c r="J192" s="158">
        <f>ROUND(I192*H192,2)</f>
        <v>0</v>
      </c>
      <c r="K192" s="159"/>
      <c r="L192" s="160"/>
      <c r="M192" s="161" t="s">
        <v>1</v>
      </c>
      <c r="N192" s="162" t="s">
        <v>35</v>
      </c>
      <c r="O192" s="146">
        <v>0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170</v>
      </c>
      <c r="AT192" s="148" t="s">
        <v>195</v>
      </c>
      <c r="AU192" s="148" t="s">
        <v>78</v>
      </c>
      <c r="AY192" s="13" t="s">
        <v>130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3" t="s">
        <v>78</v>
      </c>
      <c r="BK192" s="149">
        <f>ROUND(I192*H192,2)</f>
        <v>0</v>
      </c>
      <c r="BL192" s="13" t="s">
        <v>137</v>
      </c>
      <c r="BM192" s="148" t="s">
        <v>291</v>
      </c>
    </row>
    <row r="193" spans="2:65" s="1" customFormat="1" x14ac:dyDescent="0.2">
      <c r="B193" s="25"/>
      <c r="D193" s="150" t="s">
        <v>138</v>
      </c>
      <c r="F193" s="151" t="s">
        <v>520</v>
      </c>
      <c r="L193" s="25"/>
      <c r="M193" s="152"/>
      <c r="T193" s="49"/>
      <c r="AT193" s="13" t="s">
        <v>138</v>
      </c>
      <c r="AU193" s="13" t="s">
        <v>78</v>
      </c>
    </row>
    <row r="194" spans="2:65" s="1" customFormat="1" ht="16.5" customHeight="1" x14ac:dyDescent="0.2">
      <c r="B194" s="25"/>
      <c r="C194" s="153" t="s">
        <v>212</v>
      </c>
      <c r="D194" s="153" t="s">
        <v>195</v>
      </c>
      <c r="E194" s="154" t="s">
        <v>521</v>
      </c>
      <c r="F194" s="155" t="s">
        <v>522</v>
      </c>
      <c r="G194" s="156" t="s">
        <v>221</v>
      </c>
      <c r="H194" s="157">
        <v>11</v>
      </c>
      <c r="I194" s="158"/>
      <c r="J194" s="158">
        <f>ROUND(I194*H194,2)</f>
        <v>0</v>
      </c>
      <c r="K194" s="159"/>
      <c r="L194" s="160"/>
      <c r="M194" s="161" t="s">
        <v>1</v>
      </c>
      <c r="N194" s="162" t="s">
        <v>35</v>
      </c>
      <c r="O194" s="146">
        <v>0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170</v>
      </c>
      <c r="AT194" s="148" t="s">
        <v>195</v>
      </c>
      <c r="AU194" s="148" t="s">
        <v>78</v>
      </c>
      <c r="AY194" s="13" t="s">
        <v>130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3" t="s">
        <v>78</v>
      </c>
      <c r="BK194" s="149">
        <f>ROUND(I194*H194,2)</f>
        <v>0</v>
      </c>
      <c r="BL194" s="13" t="s">
        <v>137</v>
      </c>
      <c r="BM194" s="148" t="s">
        <v>295</v>
      </c>
    </row>
    <row r="195" spans="2:65" s="1" customFormat="1" x14ac:dyDescent="0.2">
      <c r="B195" s="25"/>
      <c r="D195" s="150" t="s">
        <v>138</v>
      </c>
      <c r="F195" s="151" t="s">
        <v>523</v>
      </c>
      <c r="L195" s="25"/>
      <c r="M195" s="152"/>
      <c r="T195" s="49"/>
      <c r="AT195" s="13" t="s">
        <v>138</v>
      </c>
      <c r="AU195" s="13" t="s">
        <v>78</v>
      </c>
    </row>
    <row r="196" spans="2:65" s="1" customFormat="1" ht="16.5" customHeight="1" x14ac:dyDescent="0.2">
      <c r="B196" s="25"/>
      <c r="C196" s="153" t="s">
        <v>297</v>
      </c>
      <c r="D196" s="153" t="s">
        <v>195</v>
      </c>
      <c r="E196" s="154" t="s">
        <v>524</v>
      </c>
      <c r="F196" s="155" t="s">
        <v>525</v>
      </c>
      <c r="G196" s="156" t="s">
        <v>221</v>
      </c>
      <c r="H196" s="157">
        <v>2</v>
      </c>
      <c r="I196" s="158"/>
      <c r="J196" s="158">
        <f>ROUND(I196*H196,2)</f>
        <v>0</v>
      </c>
      <c r="K196" s="159"/>
      <c r="L196" s="160"/>
      <c r="M196" s="161" t="s">
        <v>1</v>
      </c>
      <c r="N196" s="162" t="s">
        <v>35</v>
      </c>
      <c r="O196" s="146">
        <v>0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170</v>
      </c>
      <c r="AT196" s="148" t="s">
        <v>195</v>
      </c>
      <c r="AU196" s="148" t="s">
        <v>78</v>
      </c>
      <c r="AY196" s="13" t="s">
        <v>130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3" t="s">
        <v>78</v>
      </c>
      <c r="BK196" s="149">
        <f>ROUND(I196*H196,2)</f>
        <v>0</v>
      </c>
      <c r="BL196" s="13" t="s">
        <v>137</v>
      </c>
      <c r="BM196" s="148" t="s">
        <v>300</v>
      </c>
    </row>
    <row r="197" spans="2:65" s="1" customFormat="1" x14ac:dyDescent="0.2">
      <c r="B197" s="25"/>
      <c r="D197" s="150" t="s">
        <v>138</v>
      </c>
      <c r="F197" s="151" t="s">
        <v>526</v>
      </c>
      <c r="L197" s="25"/>
      <c r="M197" s="152"/>
      <c r="T197" s="49"/>
      <c r="AT197" s="13" t="s">
        <v>138</v>
      </c>
      <c r="AU197" s="13" t="s">
        <v>78</v>
      </c>
    </row>
    <row r="198" spans="2:65" s="1" customFormat="1" ht="16.5" customHeight="1" x14ac:dyDescent="0.2">
      <c r="B198" s="25"/>
      <c r="C198" s="153" t="s">
        <v>216</v>
      </c>
      <c r="D198" s="153" t="s">
        <v>195</v>
      </c>
      <c r="E198" s="154" t="s">
        <v>527</v>
      </c>
      <c r="F198" s="155" t="s">
        <v>528</v>
      </c>
      <c r="G198" s="156" t="s">
        <v>221</v>
      </c>
      <c r="H198" s="157">
        <v>11</v>
      </c>
      <c r="I198" s="158"/>
      <c r="J198" s="158">
        <f>ROUND(I198*H198,2)</f>
        <v>0</v>
      </c>
      <c r="K198" s="159"/>
      <c r="L198" s="160"/>
      <c r="M198" s="161" t="s">
        <v>1</v>
      </c>
      <c r="N198" s="162" t="s">
        <v>35</v>
      </c>
      <c r="O198" s="146">
        <v>0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170</v>
      </c>
      <c r="AT198" s="148" t="s">
        <v>195</v>
      </c>
      <c r="AU198" s="148" t="s">
        <v>78</v>
      </c>
      <c r="AY198" s="13" t="s">
        <v>130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3" t="s">
        <v>78</v>
      </c>
      <c r="BK198" s="149">
        <f>ROUND(I198*H198,2)</f>
        <v>0</v>
      </c>
      <c r="BL198" s="13" t="s">
        <v>137</v>
      </c>
      <c r="BM198" s="148" t="s">
        <v>304</v>
      </c>
    </row>
    <row r="199" spans="2:65" s="1" customFormat="1" x14ac:dyDescent="0.2">
      <c r="B199" s="25"/>
      <c r="D199" s="150" t="s">
        <v>138</v>
      </c>
      <c r="F199" s="151" t="s">
        <v>528</v>
      </c>
      <c r="L199" s="25"/>
      <c r="M199" s="152"/>
      <c r="T199" s="49"/>
      <c r="AT199" s="13" t="s">
        <v>138</v>
      </c>
      <c r="AU199" s="13" t="s">
        <v>78</v>
      </c>
    </row>
    <row r="200" spans="2:65" s="1" customFormat="1" ht="16.5" customHeight="1" x14ac:dyDescent="0.2">
      <c r="B200" s="25"/>
      <c r="C200" s="153" t="s">
        <v>306</v>
      </c>
      <c r="D200" s="153" t="s">
        <v>195</v>
      </c>
      <c r="E200" s="154" t="s">
        <v>529</v>
      </c>
      <c r="F200" s="155" t="s">
        <v>530</v>
      </c>
      <c r="G200" s="156" t="s">
        <v>150</v>
      </c>
      <c r="H200" s="157">
        <v>20</v>
      </c>
      <c r="I200" s="158"/>
      <c r="J200" s="158">
        <f>ROUND(I200*H200,2)</f>
        <v>0</v>
      </c>
      <c r="K200" s="159"/>
      <c r="L200" s="160"/>
      <c r="M200" s="161" t="s">
        <v>1</v>
      </c>
      <c r="N200" s="162" t="s">
        <v>35</v>
      </c>
      <c r="O200" s="146">
        <v>0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170</v>
      </c>
      <c r="AT200" s="148" t="s">
        <v>195</v>
      </c>
      <c r="AU200" s="148" t="s">
        <v>78</v>
      </c>
      <c r="AY200" s="13" t="s">
        <v>130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3" t="s">
        <v>78</v>
      </c>
      <c r="BK200" s="149">
        <f>ROUND(I200*H200,2)</f>
        <v>0</v>
      </c>
      <c r="BL200" s="13" t="s">
        <v>137</v>
      </c>
      <c r="BM200" s="148" t="s">
        <v>309</v>
      </c>
    </row>
    <row r="201" spans="2:65" s="1" customFormat="1" x14ac:dyDescent="0.2">
      <c r="B201" s="25"/>
      <c r="D201" s="150" t="s">
        <v>138</v>
      </c>
      <c r="F201" s="151" t="s">
        <v>530</v>
      </c>
      <c r="L201" s="25"/>
      <c r="M201" s="152"/>
      <c r="T201" s="49"/>
      <c r="AT201" s="13" t="s">
        <v>138</v>
      </c>
      <c r="AU201" s="13" t="s">
        <v>78</v>
      </c>
    </row>
    <row r="202" spans="2:65" s="1" customFormat="1" ht="24.2" customHeight="1" x14ac:dyDescent="0.2">
      <c r="B202" s="25"/>
      <c r="C202" s="153" t="s">
        <v>222</v>
      </c>
      <c r="D202" s="153" t="s">
        <v>195</v>
      </c>
      <c r="E202" s="154" t="s">
        <v>531</v>
      </c>
      <c r="F202" s="155" t="s">
        <v>532</v>
      </c>
      <c r="G202" s="156" t="s">
        <v>221</v>
      </c>
      <c r="H202" s="157">
        <v>3</v>
      </c>
      <c r="I202" s="158"/>
      <c r="J202" s="158">
        <f>ROUND(I202*H202,2)</f>
        <v>0</v>
      </c>
      <c r="K202" s="159"/>
      <c r="L202" s="160"/>
      <c r="M202" s="161" t="s">
        <v>1</v>
      </c>
      <c r="N202" s="162" t="s">
        <v>35</v>
      </c>
      <c r="O202" s="146">
        <v>0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170</v>
      </c>
      <c r="AT202" s="148" t="s">
        <v>195</v>
      </c>
      <c r="AU202" s="148" t="s">
        <v>78</v>
      </c>
      <c r="AY202" s="13" t="s">
        <v>130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3" t="s">
        <v>78</v>
      </c>
      <c r="BK202" s="149">
        <f>ROUND(I202*H202,2)</f>
        <v>0</v>
      </c>
      <c r="BL202" s="13" t="s">
        <v>137</v>
      </c>
      <c r="BM202" s="148" t="s">
        <v>313</v>
      </c>
    </row>
    <row r="203" spans="2:65" s="1" customFormat="1" x14ac:dyDescent="0.2">
      <c r="B203" s="25"/>
      <c r="D203" s="150" t="s">
        <v>138</v>
      </c>
      <c r="F203" s="151" t="s">
        <v>532</v>
      </c>
      <c r="L203" s="25"/>
      <c r="M203" s="152"/>
      <c r="T203" s="49"/>
      <c r="AT203" s="13" t="s">
        <v>138</v>
      </c>
      <c r="AU203" s="13" t="s">
        <v>78</v>
      </c>
    </row>
    <row r="204" spans="2:65" s="1" customFormat="1" ht="16.5" customHeight="1" x14ac:dyDescent="0.2">
      <c r="B204" s="25"/>
      <c r="C204" s="153" t="s">
        <v>315</v>
      </c>
      <c r="D204" s="153" t="s">
        <v>195</v>
      </c>
      <c r="E204" s="154" t="s">
        <v>533</v>
      </c>
      <c r="F204" s="155" t="s">
        <v>534</v>
      </c>
      <c r="G204" s="156" t="s">
        <v>221</v>
      </c>
      <c r="H204" s="157">
        <v>2</v>
      </c>
      <c r="I204" s="158"/>
      <c r="J204" s="158">
        <f>ROUND(I204*H204,2)</f>
        <v>0</v>
      </c>
      <c r="K204" s="159"/>
      <c r="L204" s="160"/>
      <c r="M204" s="161" t="s">
        <v>1</v>
      </c>
      <c r="N204" s="162" t="s">
        <v>35</v>
      </c>
      <c r="O204" s="146">
        <v>0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170</v>
      </c>
      <c r="AT204" s="148" t="s">
        <v>195</v>
      </c>
      <c r="AU204" s="148" t="s">
        <v>78</v>
      </c>
      <c r="AY204" s="13" t="s">
        <v>130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3" t="s">
        <v>78</v>
      </c>
      <c r="BK204" s="149">
        <f>ROUND(I204*H204,2)</f>
        <v>0</v>
      </c>
      <c r="BL204" s="13" t="s">
        <v>137</v>
      </c>
      <c r="BM204" s="148" t="s">
        <v>318</v>
      </c>
    </row>
    <row r="205" spans="2:65" s="1" customFormat="1" x14ac:dyDescent="0.2">
      <c r="B205" s="25"/>
      <c r="D205" s="150" t="s">
        <v>138</v>
      </c>
      <c r="F205" s="151" t="s">
        <v>534</v>
      </c>
      <c r="L205" s="25"/>
      <c r="M205" s="152"/>
      <c r="T205" s="49"/>
      <c r="AT205" s="13" t="s">
        <v>138</v>
      </c>
      <c r="AU205" s="13" t="s">
        <v>78</v>
      </c>
    </row>
    <row r="206" spans="2:65" s="1" customFormat="1" ht="21.75" customHeight="1" x14ac:dyDescent="0.2">
      <c r="B206" s="25"/>
      <c r="C206" s="153" t="s">
        <v>228</v>
      </c>
      <c r="D206" s="153" t="s">
        <v>195</v>
      </c>
      <c r="E206" s="154" t="s">
        <v>535</v>
      </c>
      <c r="F206" s="155" t="s">
        <v>536</v>
      </c>
      <c r="G206" s="156" t="s">
        <v>221</v>
      </c>
      <c r="H206" s="157">
        <v>1</v>
      </c>
      <c r="I206" s="158"/>
      <c r="J206" s="158">
        <f>ROUND(I206*H206,2)</f>
        <v>0</v>
      </c>
      <c r="K206" s="159"/>
      <c r="L206" s="160"/>
      <c r="M206" s="161" t="s">
        <v>1</v>
      </c>
      <c r="N206" s="162" t="s">
        <v>35</v>
      </c>
      <c r="O206" s="146">
        <v>0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170</v>
      </c>
      <c r="AT206" s="148" t="s">
        <v>195</v>
      </c>
      <c r="AU206" s="148" t="s">
        <v>78</v>
      </c>
      <c r="AY206" s="13" t="s">
        <v>130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3" t="s">
        <v>78</v>
      </c>
      <c r="BK206" s="149">
        <f>ROUND(I206*H206,2)</f>
        <v>0</v>
      </c>
      <c r="BL206" s="13" t="s">
        <v>137</v>
      </c>
      <c r="BM206" s="148" t="s">
        <v>321</v>
      </c>
    </row>
    <row r="207" spans="2:65" s="1" customFormat="1" x14ac:dyDescent="0.2">
      <c r="B207" s="25"/>
      <c r="D207" s="150" t="s">
        <v>138</v>
      </c>
      <c r="F207" s="151" t="s">
        <v>536</v>
      </c>
      <c r="L207" s="25"/>
      <c r="M207" s="152"/>
      <c r="T207" s="49"/>
      <c r="AT207" s="13" t="s">
        <v>138</v>
      </c>
      <c r="AU207" s="13" t="s">
        <v>78</v>
      </c>
    </row>
    <row r="208" spans="2:65" s="1" customFormat="1" ht="16.5" customHeight="1" x14ac:dyDescent="0.2">
      <c r="B208" s="25"/>
      <c r="C208" s="153" t="s">
        <v>323</v>
      </c>
      <c r="D208" s="153" t="s">
        <v>195</v>
      </c>
      <c r="E208" s="154" t="s">
        <v>537</v>
      </c>
      <c r="F208" s="155" t="s">
        <v>538</v>
      </c>
      <c r="G208" s="156" t="s">
        <v>221</v>
      </c>
      <c r="H208" s="157">
        <v>2</v>
      </c>
      <c r="I208" s="158"/>
      <c r="J208" s="158">
        <f>ROUND(I208*H208,2)</f>
        <v>0</v>
      </c>
      <c r="K208" s="159"/>
      <c r="L208" s="160"/>
      <c r="M208" s="161" t="s">
        <v>1</v>
      </c>
      <c r="N208" s="162" t="s">
        <v>35</v>
      </c>
      <c r="O208" s="146">
        <v>0</v>
      </c>
      <c r="P208" s="146">
        <f>O208*H208</f>
        <v>0</v>
      </c>
      <c r="Q208" s="146">
        <v>0</v>
      </c>
      <c r="R208" s="146">
        <f>Q208*H208</f>
        <v>0</v>
      </c>
      <c r="S208" s="146">
        <v>0</v>
      </c>
      <c r="T208" s="147">
        <f>S208*H208</f>
        <v>0</v>
      </c>
      <c r="AR208" s="148" t="s">
        <v>170</v>
      </c>
      <c r="AT208" s="148" t="s">
        <v>195</v>
      </c>
      <c r="AU208" s="148" t="s">
        <v>78</v>
      </c>
      <c r="AY208" s="13" t="s">
        <v>130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3" t="s">
        <v>78</v>
      </c>
      <c r="BK208" s="149">
        <f>ROUND(I208*H208,2)</f>
        <v>0</v>
      </c>
      <c r="BL208" s="13" t="s">
        <v>137</v>
      </c>
      <c r="BM208" s="148" t="s">
        <v>326</v>
      </c>
    </row>
    <row r="209" spans="2:65" s="1" customFormat="1" x14ac:dyDescent="0.2">
      <c r="B209" s="25"/>
      <c r="D209" s="150" t="s">
        <v>138</v>
      </c>
      <c r="F209" s="151" t="s">
        <v>539</v>
      </c>
      <c r="L209" s="25"/>
      <c r="M209" s="152"/>
      <c r="T209" s="49"/>
      <c r="AT209" s="13" t="s">
        <v>138</v>
      </c>
      <c r="AU209" s="13" t="s">
        <v>78</v>
      </c>
    </row>
    <row r="210" spans="2:65" s="1" customFormat="1" ht="24.2" customHeight="1" x14ac:dyDescent="0.2">
      <c r="B210" s="25"/>
      <c r="C210" s="153" t="s">
        <v>232</v>
      </c>
      <c r="D210" s="153" t="s">
        <v>195</v>
      </c>
      <c r="E210" s="154" t="s">
        <v>540</v>
      </c>
      <c r="F210" s="155" t="s">
        <v>541</v>
      </c>
      <c r="G210" s="156" t="s">
        <v>221</v>
      </c>
      <c r="H210" s="157">
        <v>15</v>
      </c>
      <c r="I210" s="158"/>
      <c r="J210" s="158">
        <f>ROUND(I210*H210,2)</f>
        <v>0</v>
      </c>
      <c r="K210" s="159"/>
      <c r="L210" s="160"/>
      <c r="M210" s="161" t="s">
        <v>1</v>
      </c>
      <c r="N210" s="162" t="s">
        <v>35</v>
      </c>
      <c r="O210" s="146">
        <v>0</v>
      </c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AR210" s="148" t="s">
        <v>170</v>
      </c>
      <c r="AT210" s="148" t="s">
        <v>195</v>
      </c>
      <c r="AU210" s="148" t="s">
        <v>78</v>
      </c>
      <c r="AY210" s="13" t="s">
        <v>130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3" t="s">
        <v>78</v>
      </c>
      <c r="BK210" s="149">
        <f>ROUND(I210*H210,2)</f>
        <v>0</v>
      </c>
      <c r="BL210" s="13" t="s">
        <v>137</v>
      </c>
      <c r="BM210" s="148" t="s">
        <v>329</v>
      </c>
    </row>
    <row r="211" spans="2:65" s="1" customFormat="1" ht="107.25" x14ac:dyDescent="0.2">
      <c r="B211" s="25"/>
      <c r="D211" s="150" t="s">
        <v>138</v>
      </c>
      <c r="F211" s="151" t="s">
        <v>542</v>
      </c>
      <c r="L211" s="25"/>
      <c r="M211" s="152"/>
      <c r="T211" s="49"/>
      <c r="AT211" s="13" t="s">
        <v>138</v>
      </c>
      <c r="AU211" s="13" t="s">
        <v>78</v>
      </c>
    </row>
    <row r="212" spans="2:65" s="11" customFormat="1" ht="25.9" customHeight="1" x14ac:dyDescent="0.2">
      <c r="B212" s="127"/>
      <c r="D212" s="128" t="s">
        <v>69</v>
      </c>
      <c r="E212" s="129" t="s">
        <v>543</v>
      </c>
      <c r="F212" s="129" t="s">
        <v>544</v>
      </c>
      <c r="J212" s="130">
        <f>BK212</f>
        <v>0</v>
      </c>
      <c r="L212" s="127"/>
      <c r="M212" s="131"/>
      <c r="P212" s="132">
        <f>SUM(P213:P288)</f>
        <v>0</v>
      </c>
      <c r="R212" s="132">
        <f>SUM(R213:R288)</f>
        <v>0</v>
      </c>
      <c r="T212" s="133">
        <f>SUM(T213:T288)</f>
        <v>0</v>
      </c>
      <c r="AR212" s="128" t="s">
        <v>78</v>
      </c>
      <c r="AT212" s="134" t="s">
        <v>69</v>
      </c>
      <c r="AU212" s="134" t="s">
        <v>70</v>
      </c>
      <c r="AY212" s="128" t="s">
        <v>130</v>
      </c>
      <c r="BK212" s="135">
        <f>SUM(BK213:BK288)</f>
        <v>0</v>
      </c>
    </row>
    <row r="213" spans="2:65" s="1" customFormat="1" ht="16.5" customHeight="1" x14ac:dyDescent="0.2">
      <c r="B213" s="25"/>
      <c r="C213" s="138" t="s">
        <v>331</v>
      </c>
      <c r="D213" s="138" t="s">
        <v>133</v>
      </c>
      <c r="E213" s="139" t="s">
        <v>545</v>
      </c>
      <c r="F213" s="140" t="s">
        <v>546</v>
      </c>
      <c r="G213" s="141" t="s">
        <v>221</v>
      </c>
      <c r="H213" s="142">
        <v>11</v>
      </c>
      <c r="I213" s="143"/>
      <c r="J213" s="143">
        <f>ROUND(I213*H213,2)</f>
        <v>0</v>
      </c>
      <c r="K213" s="144"/>
      <c r="L213" s="25"/>
      <c r="M213" s="145" t="s">
        <v>1</v>
      </c>
      <c r="N213" s="108" t="s">
        <v>35</v>
      </c>
      <c r="O213" s="146">
        <v>0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137</v>
      </c>
      <c r="AT213" s="148" t="s">
        <v>133</v>
      </c>
      <c r="AU213" s="148" t="s">
        <v>78</v>
      </c>
      <c r="AY213" s="13" t="s">
        <v>130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3" t="s">
        <v>78</v>
      </c>
      <c r="BK213" s="149">
        <f>ROUND(I213*H213,2)</f>
        <v>0</v>
      </c>
      <c r="BL213" s="13" t="s">
        <v>137</v>
      </c>
      <c r="BM213" s="148" t="s">
        <v>334</v>
      </c>
    </row>
    <row r="214" spans="2:65" s="1" customFormat="1" x14ac:dyDescent="0.2">
      <c r="B214" s="25"/>
      <c r="D214" s="150" t="s">
        <v>138</v>
      </c>
      <c r="F214" s="151" t="s">
        <v>546</v>
      </c>
      <c r="L214" s="25"/>
      <c r="M214" s="152"/>
      <c r="T214" s="49"/>
      <c r="AT214" s="13" t="s">
        <v>138</v>
      </c>
      <c r="AU214" s="13" t="s">
        <v>78</v>
      </c>
    </row>
    <row r="215" spans="2:65" s="1" customFormat="1" ht="24.2" customHeight="1" x14ac:dyDescent="0.2">
      <c r="B215" s="25"/>
      <c r="C215" s="138" t="s">
        <v>237</v>
      </c>
      <c r="D215" s="138" t="s">
        <v>133</v>
      </c>
      <c r="E215" s="139" t="s">
        <v>547</v>
      </c>
      <c r="F215" s="140" t="s">
        <v>548</v>
      </c>
      <c r="G215" s="141" t="s">
        <v>150</v>
      </c>
      <c r="H215" s="142">
        <v>205</v>
      </c>
      <c r="I215" s="143"/>
      <c r="J215" s="143">
        <f>ROUND(I215*H215,2)</f>
        <v>0</v>
      </c>
      <c r="K215" s="144"/>
      <c r="L215" s="25"/>
      <c r="M215" s="145" t="s">
        <v>1</v>
      </c>
      <c r="N215" s="108" t="s">
        <v>35</v>
      </c>
      <c r="O215" s="146">
        <v>0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137</v>
      </c>
      <c r="AT215" s="148" t="s">
        <v>133</v>
      </c>
      <c r="AU215" s="148" t="s">
        <v>78</v>
      </c>
      <c r="AY215" s="13" t="s">
        <v>130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3" t="s">
        <v>78</v>
      </c>
      <c r="BK215" s="149">
        <f>ROUND(I215*H215,2)</f>
        <v>0</v>
      </c>
      <c r="BL215" s="13" t="s">
        <v>137</v>
      </c>
      <c r="BM215" s="148" t="s">
        <v>338</v>
      </c>
    </row>
    <row r="216" spans="2:65" s="1" customFormat="1" x14ac:dyDescent="0.2">
      <c r="B216" s="25"/>
      <c r="D216" s="150" t="s">
        <v>138</v>
      </c>
      <c r="F216" s="151" t="s">
        <v>548</v>
      </c>
      <c r="L216" s="25"/>
      <c r="M216" s="152"/>
      <c r="T216" s="49"/>
      <c r="AT216" s="13" t="s">
        <v>138</v>
      </c>
      <c r="AU216" s="13" t="s">
        <v>78</v>
      </c>
    </row>
    <row r="217" spans="2:65" s="1" customFormat="1" ht="21.75" customHeight="1" x14ac:dyDescent="0.2">
      <c r="B217" s="25"/>
      <c r="C217" s="138" t="s">
        <v>339</v>
      </c>
      <c r="D217" s="138" t="s">
        <v>133</v>
      </c>
      <c r="E217" s="139" t="s">
        <v>549</v>
      </c>
      <c r="F217" s="140" t="s">
        <v>550</v>
      </c>
      <c r="G217" s="141" t="s">
        <v>150</v>
      </c>
      <c r="H217" s="142">
        <v>25</v>
      </c>
      <c r="I217" s="143"/>
      <c r="J217" s="143">
        <f>ROUND(I217*H217,2)</f>
        <v>0</v>
      </c>
      <c r="K217" s="144"/>
      <c r="L217" s="25"/>
      <c r="M217" s="145" t="s">
        <v>1</v>
      </c>
      <c r="N217" s="108" t="s">
        <v>35</v>
      </c>
      <c r="O217" s="146">
        <v>0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137</v>
      </c>
      <c r="AT217" s="148" t="s">
        <v>133</v>
      </c>
      <c r="AU217" s="148" t="s">
        <v>78</v>
      </c>
      <c r="AY217" s="13" t="s">
        <v>130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3" t="s">
        <v>78</v>
      </c>
      <c r="BK217" s="149">
        <f>ROUND(I217*H217,2)</f>
        <v>0</v>
      </c>
      <c r="BL217" s="13" t="s">
        <v>137</v>
      </c>
      <c r="BM217" s="148" t="s">
        <v>342</v>
      </c>
    </row>
    <row r="218" spans="2:65" s="1" customFormat="1" x14ac:dyDescent="0.2">
      <c r="B218" s="25"/>
      <c r="D218" s="150" t="s">
        <v>138</v>
      </c>
      <c r="F218" s="151" t="s">
        <v>550</v>
      </c>
      <c r="L218" s="25"/>
      <c r="M218" s="152"/>
      <c r="T218" s="49"/>
      <c r="AT218" s="13" t="s">
        <v>138</v>
      </c>
      <c r="AU218" s="13" t="s">
        <v>78</v>
      </c>
    </row>
    <row r="219" spans="2:65" s="1" customFormat="1" ht="24.2" customHeight="1" x14ac:dyDescent="0.2">
      <c r="B219" s="25"/>
      <c r="C219" s="138" t="s">
        <v>241</v>
      </c>
      <c r="D219" s="138" t="s">
        <v>133</v>
      </c>
      <c r="E219" s="139" t="s">
        <v>551</v>
      </c>
      <c r="F219" s="140" t="s">
        <v>552</v>
      </c>
      <c r="G219" s="141" t="s">
        <v>221</v>
      </c>
      <c r="H219" s="142">
        <v>1</v>
      </c>
      <c r="I219" s="143"/>
      <c r="J219" s="143">
        <f>ROUND(I219*H219,2)</f>
        <v>0</v>
      </c>
      <c r="K219" s="144"/>
      <c r="L219" s="25"/>
      <c r="M219" s="145" t="s">
        <v>1</v>
      </c>
      <c r="N219" s="108" t="s">
        <v>35</v>
      </c>
      <c r="O219" s="146">
        <v>0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137</v>
      </c>
      <c r="AT219" s="148" t="s">
        <v>133</v>
      </c>
      <c r="AU219" s="148" t="s">
        <v>78</v>
      </c>
      <c r="AY219" s="13" t="s">
        <v>130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3" t="s">
        <v>78</v>
      </c>
      <c r="BK219" s="149">
        <f>ROUND(I219*H219,2)</f>
        <v>0</v>
      </c>
      <c r="BL219" s="13" t="s">
        <v>137</v>
      </c>
      <c r="BM219" s="148" t="s">
        <v>346</v>
      </c>
    </row>
    <row r="220" spans="2:65" s="1" customFormat="1" x14ac:dyDescent="0.2">
      <c r="B220" s="25"/>
      <c r="D220" s="150" t="s">
        <v>138</v>
      </c>
      <c r="F220" s="151" t="s">
        <v>552</v>
      </c>
      <c r="L220" s="25"/>
      <c r="M220" s="152"/>
      <c r="T220" s="49"/>
      <c r="AT220" s="13" t="s">
        <v>138</v>
      </c>
      <c r="AU220" s="13" t="s">
        <v>78</v>
      </c>
    </row>
    <row r="221" spans="2:65" s="1" customFormat="1" ht="24.2" customHeight="1" x14ac:dyDescent="0.2">
      <c r="B221" s="25"/>
      <c r="C221" s="138" t="s">
        <v>348</v>
      </c>
      <c r="D221" s="138" t="s">
        <v>133</v>
      </c>
      <c r="E221" s="139" t="s">
        <v>553</v>
      </c>
      <c r="F221" s="140" t="s">
        <v>554</v>
      </c>
      <c r="G221" s="141" t="s">
        <v>221</v>
      </c>
      <c r="H221" s="142">
        <v>2</v>
      </c>
      <c r="I221" s="143"/>
      <c r="J221" s="143">
        <f>ROUND(I221*H221,2)</f>
        <v>0</v>
      </c>
      <c r="K221" s="144"/>
      <c r="L221" s="25"/>
      <c r="M221" s="145" t="s">
        <v>1</v>
      </c>
      <c r="N221" s="108" t="s">
        <v>35</v>
      </c>
      <c r="O221" s="146">
        <v>0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137</v>
      </c>
      <c r="AT221" s="148" t="s">
        <v>133</v>
      </c>
      <c r="AU221" s="148" t="s">
        <v>78</v>
      </c>
      <c r="AY221" s="13" t="s">
        <v>130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3" t="s">
        <v>78</v>
      </c>
      <c r="BK221" s="149">
        <f>ROUND(I221*H221,2)</f>
        <v>0</v>
      </c>
      <c r="BL221" s="13" t="s">
        <v>137</v>
      </c>
      <c r="BM221" s="148" t="s">
        <v>351</v>
      </c>
    </row>
    <row r="222" spans="2:65" s="1" customFormat="1" x14ac:dyDescent="0.2">
      <c r="B222" s="25"/>
      <c r="D222" s="150" t="s">
        <v>138</v>
      </c>
      <c r="F222" s="151" t="s">
        <v>554</v>
      </c>
      <c r="L222" s="25"/>
      <c r="M222" s="152"/>
      <c r="T222" s="49"/>
      <c r="AT222" s="13" t="s">
        <v>138</v>
      </c>
      <c r="AU222" s="13" t="s">
        <v>78</v>
      </c>
    </row>
    <row r="223" spans="2:65" s="1" customFormat="1" ht="24.2" customHeight="1" x14ac:dyDescent="0.2">
      <c r="B223" s="25"/>
      <c r="C223" s="138" t="s">
        <v>246</v>
      </c>
      <c r="D223" s="138" t="s">
        <v>133</v>
      </c>
      <c r="E223" s="139" t="s">
        <v>555</v>
      </c>
      <c r="F223" s="140" t="s">
        <v>556</v>
      </c>
      <c r="G223" s="141" t="s">
        <v>221</v>
      </c>
      <c r="H223" s="142">
        <v>2</v>
      </c>
      <c r="I223" s="143"/>
      <c r="J223" s="143">
        <f>ROUND(I223*H223,2)</f>
        <v>0</v>
      </c>
      <c r="K223" s="144"/>
      <c r="L223" s="25"/>
      <c r="M223" s="145" t="s">
        <v>1</v>
      </c>
      <c r="N223" s="108" t="s">
        <v>35</v>
      </c>
      <c r="O223" s="146">
        <v>0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137</v>
      </c>
      <c r="AT223" s="148" t="s">
        <v>133</v>
      </c>
      <c r="AU223" s="148" t="s">
        <v>78</v>
      </c>
      <c r="AY223" s="13" t="s">
        <v>130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3" t="s">
        <v>78</v>
      </c>
      <c r="BK223" s="149">
        <f>ROUND(I223*H223,2)</f>
        <v>0</v>
      </c>
      <c r="BL223" s="13" t="s">
        <v>137</v>
      </c>
      <c r="BM223" s="148" t="s">
        <v>355</v>
      </c>
    </row>
    <row r="224" spans="2:65" s="1" customFormat="1" x14ac:dyDescent="0.2">
      <c r="B224" s="25"/>
      <c r="D224" s="150" t="s">
        <v>138</v>
      </c>
      <c r="F224" s="151" t="s">
        <v>556</v>
      </c>
      <c r="L224" s="25"/>
      <c r="M224" s="152"/>
      <c r="T224" s="49"/>
      <c r="AT224" s="13" t="s">
        <v>138</v>
      </c>
      <c r="AU224" s="13" t="s">
        <v>78</v>
      </c>
    </row>
    <row r="225" spans="2:65" s="1" customFormat="1" ht="24.2" customHeight="1" x14ac:dyDescent="0.2">
      <c r="B225" s="25"/>
      <c r="C225" s="138" t="s">
        <v>357</v>
      </c>
      <c r="D225" s="138" t="s">
        <v>133</v>
      </c>
      <c r="E225" s="139" t="s">
        <v>557</v>
      </c>
      <c r="F225" s="140" t="s">
        <v>558</v>
      </c>
      <c r="G225" s="141" t="s">
        <v>221</v>
      </c>
      <c r="H225" s="142">
        <v>12</v>
      </c>
      <c r="I225" s="143"/>
      <c r="J225" s="143">
        <f>ROUND(I225*H225,2)</f>
        <v>0</v>
      </c>
      <c r="K225" s="144"/>
      <c r="L225" s="25"/>
      <c r="M225" s="145" t="s">
        <v>1</v>
      </c>
      <c r="N225" s="108" t="s">
        <v>35</v>
      </c>
      <c r="O225" s="146">
        <v>0</v>
      </c>
      <c r="P225" s="146">
        <f>O225*H225</f>
        <v>0</v>
      </c>
      <c r="Q225" s="146">
        <v>0</v>
      </c>
      <c r="R225" s="146">
        <f>Q225*H225</f>
        <v>0</v>
      </c>
      <c r="S225" s="146">
        <v>0</v>
      </c>
      <c r="T225" s="147">
        <f>S225*H225</f>
        <v>0</v>
      </c>
      <c r="AR225" s="148" t="s">
        <v>137</v>
      </c>
      <c r="AT225" s="148" t="s">
        <v>133</v>
      </c>
      <c r="AU225" s="148" t="s">
        <v>78</v>
      </c>
      <c r="AY225" s="13" t="s">
        <v>130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3" t="s">
        <v>78</v>
      </c>
      <c r="BK225" s="149">
        <f>ROUND(I225*H225,2)</f>
        <v>0</v>
      </c>
      <c r="BL225" s="13" t="s">
        <v>137</v>
      </c>
      <c r="BM225" s="148" t="s">
        <v>360</v>
      </c>
    </row>
    <row r="226" spans="2:65" s="1" customFormat="1" ht="19.5" x14ac:dyDescent="0.2">
      <c r="B226" s="25"/>
      <c r="D226" s="150" t="s">
        <v>138</v>
      </c>
      <c r="F226" s="151" t="s">
        <v>558</v>
      </c>
      <c r="L226" s="25"/>
      <c r="M226" s="152"/>
      <c r="T226" s="49"/>
      <c r="AT226" s="13" t="s">
        <v>138</v>
      </c>
      <c r="AU226" s="13" t="s">
        <v>78</v>
      </c>
    </row>
    <row r="227" spans="2:65" s="1" customFormat="1" ht="24.2" customHeight="1" x14ac:dyDescent="0.2">
      <c r="B227" s="25"/>
      <c r="C227" s="138" t="s">
        <v>251</v>
      </c>
      <c r="D227" s="138" t="s">
        <v>133</v>
      </c>
      <c r="E227" s="139" t="s">
        <v>559</v>
      </c>
      <c r="F227" s="140" t="s">
        <v>560</v>
      </c>
      <c r="G227" s="141" t="s">
        <v>221</v>
      </c>
      <c r="H227" s="142">
        <v>1</v>
      </c>
      <c r="I227" s="143"/>
      <c r="J227" s="143">
        <f>ROUND(I227*H227,2)</f>
        <v>0</v>
      </c>
      <c r="K227" s="144"/>
      <c r="L227" s="25"/>
      <c r="M227" s="145" t="s">
        <v>1</v>
      </c>
      <c r="N227" s="108" t="s">
        <v>35</v>
      </c>
      <c r="O227" s="146">
        <v>0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137</v>
      </c>
      <c r="AT227" s="148" t="s">
        <v>133</v>
      </c>
      <c r="AU227" s="148" t="s">
        <v>78</v>
      </c>
      <c r="AY227" s="13" t="s">
        <v>130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3" t="s">
        <v>78</v>
      </c>
      <c r="BK227" s="149">
        <f>ROUND(I227*H227,2)</f>
        <v>0</v>
      </c>
      <c r="BL227" s="13" t="s">
        <v>137</v>
      </c>
      <c r="BM227" s="148" t="s">
        <v>366</v>
      </c>
    </row>
    <row r="228" spans="2:65" s="1" customFormat="1" ht="19.5" x14ac:dyDescent="0.2">
      <c r="B228" s="25"/>
      <c r="D228" s="150" t="s">
        <v>138</v>
      </c>
      <c r="F228" s="151" t="s">
        <v>560</v>
      </c>
      <c r="L228" s="25"/>
      <c r="M228" s="152"/>
      <c r="T228" s="49"/>
      <c r="AT228" s="13" t="s">
        <v>138</v>
      </c>
      <c r="AU228" s="13" t="s">
        <v>78</v>
      </c>
    </row>
    <row r="229" spans="2:65" s="1" customFormat="1" ht="24.2" customHeight="1" x14ac:dyDescent="0.2">
      <c r="B229" s="25"/>
      <c r="C229" s="138" t="s">
        <v>367</v>
      </c>
      <c r="D229" s="138" t="s">
        <v>133</v>
      </c>
      <c r="E229" s="139" t="s">
        <v>561</v>
      </c>
      <c r="F229" s="140" t="s">
        <v>562</v>
      </c>
      <c r="G229" s="141" t="s">
        <v>221</v>
      </c>
      <c r="H229" s="142">
        <v>1</v>
      </c>
      <c r="I229" s="143"/>
      <c r="J229" s="143">
        <f>ROUND(I229*H229,2)</f>
        <v>0</v>
      </c>
      <c r="K229" s="144"/>
      <c r="L229" s="25"/>
      <c r="M229" s="145" t="s">
        <v>1</v>
      </c>
      <c r="N229" s="108" t="s">
        <v>35</v>
      </c>
      <c r="O229" s="146">
        <v>0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137</v>
      </c>
      <c r="AT229" s="148" t="s">
        <v>133</v>
      </c>
      <c r="AU229" s="148" t="s">
        <v>78</v>
      </c>
      <c r="AY229" s="13" t="s">
        <v>130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3" t="s">
        <v>78</v>
      </c>
      <c r="BK229" s="149">
        <f>ROUND(I229*H229,2)</f>
        <v>0</v>
      </c>
      <c r="BL229" s="13" t="s">
        <v>137</v>
      </c>
      <c r="BM229" s="148" t="s">
        <v>370</v>
      </c>
    </row>
    <row r="230" spans="2:65" s="1" customFormat="1" x14ac:dyDescent="0.2">
      <c r="B230" s="25"/>
      <c r="D230" s="150" t="s">
        <v>138</v>
      </c>
      <c r="F230" s="151" t="s">
        <v>562</v>
      </c>
      <c r="L230" s="25"/>
      <c r="M230" s="152"/>
      <c r="T230" s="49"/>
      <c r="AT230" s="13" t="s">
        <v>138</v>
      </c>
      <c r="AU230" s="13" t="s">
        <v>78</v>
      </c>
    </row>
    <row r="231" spans="2:65" s="1" customFormat="1" ht="21.75" customHeight="1" x14ac:dyDescent="0.2">
      <c r="B231" s="25"/>
      <c r="C231" s="138" t="s">
        <v>254</v>
      </c>
      <c r="D231" s="138" t="s">
        <v>133</v>
      </c>
      <c r="E231" s="139" t="s">
        <v>563</v>
      </c>
      <c r="F231" s="140" t="s">
        <v>564</v>
      </c>
      <c r="G231" s="141" t="s">
        <v>221</v>
      </c>
      <c r="H231" s="142">
        <v>2</v>
      </c>
      <c r="I231" s="143"/>
      <c r="J231" s="143">
        <f>ROUND(I231*H231,2)</f>
        <v>0</v>
      </c>
      <c r="K231" s="144"/>
      <c r="L231" s="25"/>
      <c r="M231" s="145" t="s">
        <v>1</v>
      </c>
      <c r="N231" s="108" t="s">
        <v>35</v>
      </c>
      <c r="O231" s="146">
        <v>0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137</v>
      </c>
      <c r="AT231" s="148" t="s">
        <v>133</v>
      </c>
      <c r="AU231" s="148" t="s">
        <v>78</v>
      </c>
      <c r="AY231" s="13" t="s">
        <v>130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3" t="s">
        <v>78</v>
      </c>
      <c r="BK231" s="149">
        <f>ROUND(I231*H231,2)</f>
        <v>0</v>
      </c>
      <c r="BL231" s="13" t="s">
        <v>137</v>
      </c>
      <c r="BM231" s="148" t="s">
        <v>376</v>
      </c>
    </row>
    <row r="232" spans="2:65" s="1" customFormat="1" x14ac:dyDescent="0.2">
      <c r="B232" s="25"/>
      <c r="D232" s="150" t="s">
        <v>138</v>
      </c>
      <c r="F232" s="151" t="s">
        <v>564</v>
      </c>
      <c r="L232" s="25"/>
      <c r="M232" s="152"/>
      <c r="T232" s="49"/>
      <c r="AT232" s="13" t="s">
        <v>138</v>
      </c>
      <c r="AU232" s="13" t="s">
        <v>78</v>
      </c>
    </row>
    <row r="233" spans="2:65" s="1" customFormat="1" ht="16.5" customHeight="1" x14ac:dyDescent="0.2">
      <c r="B233" s="25"/>
      <c r="C233" s="138" t="s">
        <v>378</v>
      </c>
      <c r="D233" s="138" t="s">
        <v>133</v>
      </c>
      <c r="E233" s="139" t="s">
        <v>565</v>
      </c>
      <c r="F233" s="140" t="s">
        <v>566</v>
      </c>
      <c r="G233" s="141" t="s">
        <v>221</v>
      </c>
      <c r="H233" s="142">
        <v>55</v>
      </c>
      <c r="I233" s="143"/>
      <c r="J233" s="143">
        <f>ROUND(I233*H233,2)</f>
        <v>0</v>
      </c>
      <c r="K233" s="144"/>
      <c r="L233" s="25"/>
      <c r="M233" s="145" t="s">
        <v>1</v>
      </c>
      <c r="N233" s="108" t="s">
        <v>35</v>
      </c>
      <c r="O233" s="146">
        <v>0</v>
      </c>
      <c r="P233" s="146">
        <f>O233*H233</f>
        <v>0</v>
      </c>
      <c r="Q233" s="146">
        <v>0</v>
      </c>
      <c r="R233" s="146">
        <f>Q233*H233</f>
        <v>0</v>
      </c>
      <c r="S233" s="146">
        <v>0</v>
      </c>
      <c r="T233" s="147">
        <f>S233*H233</f>
        <v>0</v>
      </c>
      <c r="AR233" s="148" t="s">
        <v>137</v>
      </c>
      <c r="AT233" s="148" t="s">
        <v>133</v>
      </c>
      <c r="AU233" s="148" t="s">
        <v>78</v>
      </c>
      <c r="AY233" s="13" t="s">
        <v>130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3" t="s">
        <v>78</v>
      </c>
      <c r="BK233" s="149">
        <f>ROUND(I233*H233,2)</f>
        <v>0</v>
      </c>
      <c r="BL233" s="13" t="s">
        <v>137</v>
      </c>
      <c r="BM233" s="148" t="s">
        <v>381</v>
      </c>
    </row>
    <row r="234" spans="2:65" s="1" customFormat="1" x14ac:dyDescent="0.2">
      <c r="B234" s="25"/>
      <c r="D234" s="150" t="s">
        <v>138</v>
      </c>
      <c r="F234" s="151" t="s">
        <v>566</v>
      </c>
      <c r="L234" s="25"/>
      <c r="M234" s="152"/>
      <c r="T234" s="49"/>
      <c r="AT234" s="13" t="s">
        <v>138</v>
      </c>
      <c r="AU234" s="13" t="s">
        <v>78</v>
      </c>
    </row>
    <row r="235" spans="2:65" s="1" customFormat="1" ht="16.5" customHeight="1" x14ac:dyDescent="0.2">
      <c r="B235" s="25"/>
      <c r="C235" s="138" t="s">
        <v>258</v>
      </c>
      <c r="D235" s="138" t="s">
        <v>133</v>
      </c>
      <c r="E235" s="139" t="s">
        <v>567</v>
      </c>
      <c r="F235" s="140" t="s">
        <v>568</v>
      </c>
      <c r="G235" s="141" t="s">
        <v>221</v>
      </c>
      <c r="H235" s="142">
        <v>4</v>
      </c>
      <c r="I235" s="143"/>
      <c r="J235" s="143">
        <f>ROUND(I235*H235,2)</f>
        <v>0</v>
      </c>
      <c r="K235" s="144"/>
      <c r="L235" s="25"/>
      <c r="M235" s="145" t="s">
        <v>1</v>
      </c>
      <c r="N235" s="108" t="s">
        <v>35</v>
      </c>
      <c r="O235" s="146">
        <v>0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137</v>
      </c>
      <c r="AT235" s="148" t="s">
        <v>133</v>
      </c>
      <c r="AU235" s="148" t="s">
        <v>78</v>
      </c>
      <c r="AY235" s="13" t="s">
        <v>130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3" t="s">
        <v>78</v>
      </c>
      <c r="BK235" s="149">
        <f>ROUND(I235*H235,2)</f>
        <v>0</v>
      </c>
      <c r="BL235" s="13" t="s">
        <v>137</v>
      </c>
      <c r="BM235" s="148" t="s">
        <v>385</v>
      </c>
    </row>
    <row r="236" spans="2:65" s="1" customFormat="1" x14ac:dyDescent="0.2">
      <c r="B236" s="25"/>
      <c r="D236" s="150" t="s">
        <v>138</v>
      </c>
      <c r="F236" s="151" t="s">
        <v>568</v>
      </c>
      <c r="L236" s="25"/>
      <c r="M236" s="152"/>
      <c r="T236" s="49"/>
      <c r="AT236" s="13" t="s">
        <v>138</v>
      </c>
      <c r="AU236" s="13" t="s">
        <v>78</v>
      </c>
    </row>
    <row r="237" spans="2:65" s="1" customFormat="1" ht="16.5" customHeight="1" x14ac:dyDescent="0.2">
      <c r="B237" s="25"/>
      <c r="C237" s="138" t="s">
        <v>387</v>
      </c>
      <c r="D237" s="138" t="s">
        <v>133</v>
      </c>
      <c r="E237" s="139" t="s">
        <v>569</v>
      </c>
      <c r="F237" s="140" t="s">
        <v>570</v>
      </c>
      <c r="G237" s="141" t="s">
        <v>221</v>
      </c>
      <c r="H237" s="142">
        <v>3</v>
      </c>
      <c r="I237" s="143"/>
      <c r="J237" s="143">
        <f>ROUND(I237*H237,2)</f>
        <v>0</v>
      </c>
      <c r="K237" s="144"/>
      <c r="L237" s="25"/>
      <c r="M237" s="145" t="s">
        <v>1</v>
      </c>
      <c r="N237" s="108" t="s">
        <v>35</v>
      </c>
      <c r="O237" s="146">
        <v>0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137</v>
      </c>
      <c r="AT237" s="148" t="s">
        <v>133</v>
      </c>
      <c r="AU237" s="148" t="s">
        <v>78</v>
      </c>
      <c r="AY237" s="13" t="s">
        <v>130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3" t="s">
        <v>78</v>
      </c>
      <c r="BK237" s="149">
        <f>ROUND(I237*H237,2)</f>
        <v>0</v>
      </c>
      <c r="BL237" s="13" t="s">
        <v>137</v>
      </c>
      <c r="BM237" s="148" t="s">
        <v>390</v>
      </c>
    </row>
    <row r="238" spans="2:65" s="1" customFormat="1" x14ac:dyDescent="0.2">
      <c r="B238" s="25"/>
      <c r="D238" s="150" t="s">
        <v>138</v>
      </c>
      <c r="F238" s="151" t="s">
        <v>570</v>
      </c>
      <c r="L238" s="25"/>
      <c r="M238" s="152"/>
      <c r="T238" s="49"/>
      <c r="AT238" s="13" t="s">
        <v>138</v>
      </c>
      <c r="AU238" s="13" t="s">
        <v>78</v>
      </c>
    </row>
    <row r="239" spans="2:65" s="1" customFormat="1" ht="21.75" customHeight="1" x14ac:dyDescent="0.2">
      <c r="B239" s="25"/>
      <c r="C239" s="138" t="s">
        <v>261</v>
      </c>
      <c r="D239" s="138" t="s">
        <v>133</v>
      </c>
      <c r="E239" s="139" t="s">
        <v>571</v>
      </c>
      <c r="F239" s="140" t="s">
        <v>572</v>
      </c>
      <c r="G239" s="141" t="s">
        <v>150</v>
      </c>
      <c r="H239" s="142">
        <v>65</v>
      </c>
      <c r="I239" s="143"/>
      <c r="J239" s="143">
        <f>ROUND(I239*H239,2)</f>
        <v>0</v>
      </c>
      <c r="K239" s="144"/>
      <c r="L239" s="25"/>
      <c r="M239" s="145" t="s">
        <v>1</v>
      </c>
      <c r="N239" s="108" t="s">
        <v>35</v>
      </c>
      <c r="O239" s="146">
        <v>0</v>
      </c>
      <c r="P239" s="146">
        <f>O239*H239</f>
        <v>0</v>
      </c>
      <c r="Q239" s="146">
        <v>0</v>
      </c>
      <c r="R239" s="146">
        <f>Q239*H239</f>
        <v>0</v>
      </c>
      <c r="S239" s="146">
        <v>0</v>
      </c>
      <c r="T239" s="147">
        <f>S239*H239</f>
        <v>0</v>
      </c>
      <c r="AR239" s="148" t="s">
        <v>137</v>
      </c>
      <c r="AT239" s="148" t="s">
        <v>133</v>
      </c>
      <c r="AU239" s="148" t="s">
        <v>78</v>
      </c>
      <c r="AY239" s="13" t="s">
        <v>130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3" t="s">
        <v>78</v>
      </c>
      <c r="BK239" s="149">
        <f>ROUND(I239*H239,2)</f>
        <v>0</v>
      </c>
      <c r="BL239" s="13" t="s">
        <v>137</v>
      </c>
      <c r="BM239" s="148" t="s">
        <v>394</v>
      </c>
    </row>
    <row r="240" spans="2:65" s="1" customFormat="1" x14ac:dyDescent="0.2">
      <c r="B240" s="25"/>
      <c r="D240" s="150" t="s">
        <v>138</v>
      </c>
      <c r="F240" s="151" t="s">
        <v>572</v>
      </c>
      <c r="L240" s="25"/>
      <c r="M240" s="152"/>
      <c r="T240" s="49"/>
      <c r="AT240" s="13" t="s">
        <v>138</v>
      </c>
      <c r="AU240" s="13" t="s">
        <v>78</v>
      </c>
    </row>
    <row r="241" spans="2:65" s="1" customFormat="1" ht="24.2" customHeight="1" x14ac:dyDescent="0.2">
      <c r="B241" s="25"/>
      <c r="C241" s="138" t="s">
        <v>396</v>
      </c>
      <c r="D241" s="138" t="s">
        <v>133</v>
      </c>
      <c r="E241" s="139" t="s">
        <v>573</v>
      </c>
      <c r="F241" s="140" t="s">
        <v>574</v>
      </c>
      <c r="G241" s="141" t="s">
        <v>575</v>
      </c>
      <c r="H241" s="142">
        <v>5</v>
      </c>
      <c r="I241" s="143"/>
      <c r="J241" s="143">
        <f>ROUND(I241*H241,2)</f>
        <v>0</v>
      </c>
      <c r="K241" s="144"/>
      <c r="L241" s="25"/>
      <c r="M241" s="145" t="s">
        <v>1</v>
      </c>
      <c r="N241" s="108" t="s">
        <v>35</v>
      </c>
      <c r="O241" s="146">
        <v>0</v>
      </c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AR241" s="148" t="s">
        <v>137</v>
      </c>
      <c r="AT241" s="148" t="s">
        <v>133</v>
      </c>
      <c r="AU241" s="148" t="s">
        <v>78</v>
      </c>
      <c r="AY241" s="13" t="s">
        <v>130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3" t="s">
        <v>78</v>
      </c>
      <c r="BK241" s="149">
        <f>ROUND(I241*H241,2)</f>
        <v>0</v>
      </c>
      <c r="BL241" s="13" t="s">
        <v>137</v>
      </c>
      <c r="BM241" s="148" t="s">
        <v>399</v>
      </c>
    </row>
    <row r="242" spans="2:65" s="1" customFormat="1" x14ac:dyDescent="0.2">
      <c r="B242" s="25"/>
      <c r="D242" s="150" t="s">
        <v>138</v>
      </c>
      <c r="F242" s="151" t="s">
        <v>574</v>
      </c>
      <c r="L242" s="25"/>
      <c r="M242" s="152"/>
      <c r="T242" s="49"/>
      <c r="AT242" s="13" t="s">
        <v>138</v>
      </c>
      <c r="AU242" s="13" t="s">
        <v>78</v>
      </c>
    </row>
    <row r="243" spans="2:65" s="1" customFormat="1" ht="16.5" customHeight="1" x14ac:dyDescent="0.2">
      <c r="B243" s="25"/>
      <c r="C243" s="138" t="s">
        <v>266</v>
      </c>
      <c r="D243" s="138" t="s">
        <v>133</v>
      </c>
      <c r="E243" s="139" t="s">
        <v>576</v>
      </c>
      <c r="F243" s="140" t="s">
        <v>577</v>
      </c>
      <c r="G243" s="141" t="s">
        <v>221</v>
      </c>
      <c r="H243" s="142">
        <v>15</v>
      </c>
      <c r="I243" s="143"/>
      <c r="J243" s="143">
        <f>ROUND(I243*H243,2)</f>
        <v>0</v>
      </c>
      <c r="K243" s="144"/>
      <c r="L243" s="25"/>
      <c r="M243" s="145" t="s">
        <v>1</v>
      </c>
      <c r="N243" s="108" t="s">
        <v>35</v>
      </c>
      <c r="O243" s="146">
        <v>0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137</v>
      </c>
      <c r="AT243" s="148" t="s">
        <v>133</v>
      </c>
      <c r="AU243" s="148" t="s">
        <v>78</v>
      </c>
      <c r="AY243" s="13" t="s">
        <v>130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3" t="s">
        <v>78</v>
      </c>
      <c r="BK243" s="149">
        <f>ROUND(I243*H243,2)</f>
        <v>0</v>
      </c>
      <c r="BL243" s="13" t="s">
        <v>137</v>
      </c>
      <c r="BM243" s="148" t="s">
        <v>403</v>
      </c>
    </row>
    <row r="244" spans="2:65" s="1" customFormat="1" x14ac:dyDescent="0.2">
      <c r="B244" s="25"/>
      <c r="D244" s="150" t="s">
        <v>138</v>
      </c>
      <c r="F244" s="151" t="s">
        <v>577</v>
      </c>
      <c r="L244" s="25"/>
      <c r="M244" s="152"/>
      <c r="T244" s="49"/>
      <c r="AT244" s="13" t="s">
        <v>138</v>
      </c>
      <c r="AU244" s="13" t="s">
        <v>78</v>
      </c>
    </row>
    <row r="245" spans="2:65" s="1" customFormat="1" ht="16.5" customHeight="1" x14ac:dyDescent="0.2">
      <c r="B245" s="25"/>
      <c r="C245" s="138" t="s">
        <v>269</v>
      </c>
      <c r="D245" s="138" t="s">
        <v>133</v>
      </c>
      <c r="E245" s="139" t="s">
        <v>578</v>
      </c>
      <c r="F245" s="140" t="s">
        <v>579</v>
      </c>
      <c r="G245" s="141" t="s">
        <v>136</v>
      </c>
      <c r="H245" s="142">
        <v>1</v>
      </c>
      <c r="I245" s="143"/>
      <c r="J245" s="143">
        <f>ROUND(I245*H245,2)</f>
        <v>0</v>
      </c>
      <c r="K245" s="144"/>
      <c r="L245" s="25"/>
      <c r="M245" s="145" t="s">
        <v>1</v>
      </c>
      <c r="N245" s="108" t="s">
        <v>35</v>
      </c>
      <c r="O245" s="146">
        <v>0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137</v>
      </c>
      <c r="AT245" s="148" t="s">
        <v>133</v>
      </c>
      <c r="AU245" s="148" t="s">
        <v>78</v>
      </c>
      <c r="AY245" s="13" t="s">
        <v>130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3" t="s">
        <v>78</v>
      </c>
      <c r="BK245" s="149">
        <f>ROUND(I245*H245,2)</f>
        <v>0</v>
      </c>
      <c r="BL245" s="13" t="s">
        <v>137</v>
      </c>
      <c r="BM245" s="148" t="s">
        <v>413</v>
      </c>
    </row>
    <row r="246" spans="2:65" s="1" customFormat="1" x14ac:dyDescent="0.2">
      <c r="B246" s="25"/>
      <c r="D246" s="150" t="s">
        <v>138</v>
      </c>
      <c r="F246" s="151" t="s">
        <v>579</v>
      </c>
      <c r="L246" s="25"/>
      <c r="M246" s="152"/>
      <c r="T246" s="49"/>
      <c r="AT246" s="13" t="s">
        <v>138</v>
      </c>
      <c r="AU246" s="13" t="s">
        <v>78</v>
      </c>
    </row>
    <row r="247" spans="2:65" s="1" customFormat="1" ht="16.5" customHeight="1" x14ac:dyDescent="0.2">
      <c r="B247" s="25"/>
      <c r="C247" s="138" t="s">
        <v>414</v>
      </c>
      <c r="D247" s="138" t="s">
        <v>133</v>
      </c>
      <c r="E247" s="139" t="s">
        <v>580</v>
      </c>
      <c r="F247" s="140" t="s">
        <v>581</v>
      </c>
      <c r="G247" s="141" t="s">
        <v>575</v>
      </c>
      <c r="H247" s="142">
        <v>14</v>
      </c>
      <c r="I247" s="143"/>
      <c r="J247" s="143">
        <f>ROUND(I247*H247,2)</f>
        <v>0</v>
      </c>
      <c r="K247" s="144"/>
      <c r="L247" s="25"/>
      <c r="M247" s="145" t="s">
        <v>1</v>
      </c>
      <c r="N247" s="108" t="s">
        <v>35</v>
      </c>
      <c r="O247" s="146">
        <v>0</v>
      </c>
      <c r="P247" s="146">
        <f>O247*H247</f>
        <v>0</v>
      </c>
      <c r="Q247" s="146">
        <v>0</v>
      </c>
      <c r="R247" s="146">
        <f>Q247*H247</f>
        <v>0</v>
      </c>
      <c r="S247" s="146">
        <v>0</v>
      </c>
      <c r="T247" s="147">
        <f>S247*H247</f>
        <v>0</v>
      </c>
      <c r="AR247" s="148" t="s">
        <v>137</v>
      </c>
      <c r="AT247" s="148" t="s">
        <v>133</v>
      </c>
      <c r="AU247" s="148" t="s">
        <v>78</v>
      </c>
      <c r="AY247" s="13" t="s">
        <v>130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3" t="s">
        <v>78</v>
      </c>
      <c r="BK247" s="149">
        <f>ROUND(I247*H247,2)</f>
        <v>0</v>
      </c>
      <c r="BL247" s="13" t="s">
        <v>137</v>
      </c>
      <c r="BM247" s="148" t="s">
        <v>417</v>
      </c>
    </row>
    <row r="248" spans="2:65" s="1" customFormat="1" x14ac:dyDescent="0.2">
      <c r="B248" s="25"/>
      <c r="D248" s="150" t="s">
        <v>138</v>
      </c>
      <c r="F248" s="151" t="s">
        <v>581</v>
      </c>
      <c r="L248" s="25"/>
      <c r="M248" s="152"/>
      <c r="T248" s="49"/>
      <c r="AT248" s="13" t="s">
        <v>138</v>
      </c>
      <c r="AU248" s="13" t="s">
        <v>78</v>
      </c>
    </row>
    <row r="249" spans="2:65" s="1" customFormat="1" ht="16.5" customHeight="1" x14ac:dyDescent="0.2">
      <c r="B249" s="25"/>
      <c r="C249" s="138" t="s">
        <v>277</v>
      </c>
      <c r="D249" s="138" t="s">
        <v>133</v>
      </c>
      <c r="E249" s="139" t="s">
        <v>582</v>
      </c>
      <c r="F249" s="140" t="s">
        <v>583</v>
      </c>
      <c r="G249" s="141" t="s">
        <v>221</v>
      </c>
      <c r="H249" s="142">
        <v>1</v>
      </c>
      <c r="I249" s="143"/>
      <c r="J249" s="143">
        <f>ROUND(I249*H249,2)</f>
        <v>0</v>
      </c>
      <c r="K249" s="144"/>
      <c r="L249" s="25"/>
      <c r="M249" s="145" t="s">
        <v>1</v>
      </c>
      <c r="N249" s="108" t="s">
        <v>35</v>
      </c>
      <c r="O249" s="146">
        <v>0</v>
      </c>
      <c r="P249" s="146">
        <f>O249*H249</f>
        <v>0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AR249" s="148" t="s">
        <v>137</v>
      </c>
      <c r="AT249" s="148" t="s">
        <v>133</v>
      </c>
      <c r="AU249" s="148" t="s">
        <v>78</v>
      </c>
      <c r="AY249" s="13" t="s">
        <v>130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3" t="s">
        <v>78</v>
      </c>
      <c r="BK249" s="149">
        <f>ROUND(I249*H249,2)</f>
        <v>0</v>
      </c>
      <c r="BL249" s="13" t="s">
        <v>137</v>
      </c>
      <c r="BM249" s="148" t="s">
        <v>421</v>
      </c>
    </row>
    <row r="250" spans="2:65" s="1" customFormat="1" x14ac:dyDescent="0.2">
      <c r="B250" s="25"/>
      <c r="D250" s="150" t="s">
        <v>138</v>
      </c>
      <c r="F250" s="151" t="s">
        <v>583</v>
      </c>
      <c r="L250" s="25"/>
      <c r="M250" s="152"/>
      <c r="T250" s="49"/>
      <c r="AT250" s="13" t="s">
        <v>138</v>
      </c>
      <c r="AU250" s="13" t="s">
        <v>78</v>
      </c>
    </row>
    <row r="251" spans="2:65" s="1" customFormat="1" ht="16.5" customHeight="1" x14ac:dyDescent="0.2">
      <c r="B251" s="25"/>
      <c r="C251" s="138" t="s">
        <v>423</v>
      </c>
      <c r="D251" s="138" t="s">
        <v>133</v>
      </c>
      <c r="E251" s="139" t="s">
        <v>584</v>
      </c>
      <c r="F251" s="140" t="s">
        <v>585</v>
      </c>
      <c r="G251" s="141" t="s">
        <v>221</v>
      </c>
      <c r="H251" s="142">
        <v>1</v>
      </c>
      <c r="I251" s="143"/>
      <c r="J251" s="143">
        <f>ROUND(I251*H251,2)</f>
        <v>0</v>
      </c>
      <c r="K251" s="144"/>
      <c r="L251" s="25"/>
      <c r="M251" s="145" t="s">
        <v>1</v>
      </c>
      <c r="N251" s="108" t="s">
        <v>35</v>
      </c>
      <c r="O251" s="146">
        <v>0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137</v>
      </c>
      <c r="AT251" s="148" t="s">
        <v>133</v>
      </c>
      <c r="AU251" s="148" t="s">
        <v>78</v>
      </c>
      <c r="AY251" s="13" t="s">
        <v>130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3" t="s">
        <v>78</v>
      </c>
      <c r="BK251" s="149">
        <f>ROUND(I251*H251,2)</f>
        <v>0</v>
      </c>
      <c r="BL251" s="13" t="s">
        <v>137</v>
      </c>
      <c r="BM251" s="148" t="s">
        <v>426</v>
      </c>
    </row>
    <row r="252" spans="2:65" s="1" customFormat="1" x14ac:dyDescent="0.2">
      <c r="B252" s="25"/>
      <c r="D252" s="150" t="s">
        <v>138</v>
      </c>
      <c r="F252" s="151" t="s">
        <v>585</v>
      </c>
      <c r="L252" s="25"/>
      <c r="M252" s="152"/>
      <c r="T252" s="49"/>
      <c r="AT252" s="13" t="s">
        <v>138</v>
      </c>
      <c r="AU252" s="13" t="s">
        <v>78</v>
      </c>
    </row>
    <row r="253" spans="2:65" s="1" customFormat="1" ht="16.5" customHeight="1" x14ac:dyDescent="0.2">
      <c r="B253" s="25"/>
      <c r="C253" s="138" t="s">
        <v>281</v>
      </c>
      <c r="D253" s="138" t="s">
        <v>133</v>
      </c>
      <c r="E253" s="139" t="s">
        <v>586</v>
      </c>
      <c r="F253" s="140" t="s">
        <v>587</v>
      </c>
      <c r="G253" s="141" t="s">
        <v>221</v>
      </c>
      <c r="H253" s="142">
        <v>1</v>
      </c>
      <c r="I253" s="143"/>
      <c r="J253" s="143">
        <f>ROUND(I253*H253,2)</f>
        <v>0</v>
      </c>
      <c r="K253" s="144"/>
      <c r="L253" s="25"/>
      <c r="M253" s="145" t="s">
        <v>1</v>
      </c>
      <c r="N253" s="108" t="s">
        <v>35</v>
      </c>
      <c r="O253" s="146">
        <v>0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137</v>
      </c>
      <c r="AT253" s="148" t="s">
        <v>133</v>
      </c>
      <c r="AU253" s="148" t="s">
        <v>78</v>
      </c>
      <c r="AY253" s="13" t="s">
        <v>130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3" t="s">
        <v>78</v>
      </c>
      <c r="BK253" s="149">
        <f>ROUND(I253*H253,2)</f>
        <v>0</v>
      </c>
      <c r="BL253" s="13" t="s">
        <v>137</v>
      </c>
      <c r="BM253" s="148" t="s">
        <v>430</v>
      </c>
    </row>
    <row r="254" spans="2:65" s="1" customFormat="1" x14ac:dyDescent="0.2">
      <c r="B254" s="25"/>
      <c r="D254" s="150" t="s">
        <v>138</v>
      </c>
      <c r="F254" s="151" t="s">
        <v>587</v>
      </c>
      <c r="L254" s="25"/>
      <c r="M254" s="152"/>
      <c r="T254" s="49"/>
      <c r="AT254" s="13" t="s">
        <v>138</v>
      </c>
      <c r="AU254" s="13" t="s">
        <v>78</v>
      </c>
    </row>
    <row r="255" spans="2:65" s="1" customFormat="1" ht="24.2" customHeight="1" x14ac:dyDescent="0.2">
      <c r="B255" s="25"/>
      <c r="C255" s="138" t="s">
        <v>432</v>
      </c>
      <c r="D255" s="138" t="s">
        <v>133</v>
      </c>
      <c r="E255" s="139" t="s">
        <v>588</v>
      </c>
      <c r="F255" s="140" t="s">
        <v>589</v>
      </c>
      <c r="G255" s="141" t="s">
        <v>150</v>
      </c>
      <c r="H255" s="142">
        <v>75</v>
      </c>
      <c r="I255" s="143"/>
      <c r="J255" s="143">
        <f>ROUND(I255*H255,2)</f>
        <v>0</v>
      </c>
      <c r="K255" s="144"/>
      <c r="L255" s="25"/>
      <c r="M255" s="145" t="s">
        <v>1</v>
      </c>
      <c r="N255" s="108" t="s">
        <v>35</v>
      </c>
      <c r="O255" s="146">
        <v>0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137</v>
      </c>
      <c r="AT255" s="148" t="s">
        <v>133</v>
      </c>
      <c r="AU255" s="148" t="s">
        <v>78</v>
      </c>
      <c r="AY255" s="13" t="s">
        <v>130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3" t="s">
        <v>78</v>
      </c>
      <c r="BK255" s="149">
        <f>ROUND(I255*H255,2)</f>
        <v>0</v>
      </c>
      <c r="BL255" s="13" t="s">
        <v>137</v>
      </c>
      <c r="BM255" s="148" t="s">
        <v>433</v>
      </c>
    </row>
    <row r="256" spans="2:65" s="1" customFormat="1" x14ac:dyDescent="0.2">
      <c r="B256" s="25"/>
      <c r="D256" s="150" t="s">
        <v>138</v>
      </c>
      <c r="F256" s="151" t="s">
        <v>589</v>
      </c>
      <c r="L256" s="25"/>
      <c r="M256" s="152"/>
      <c r="T256" s="49"/>
      <c r="AT256" s="13" t="s">
        <v>138</v>
      </c>
      <c r="AU256" s="13" t="s">
        <v>78</v>
      </c>
    </row>
    <row r="257" spans="2:65" s="1" customFormat="1" ht="24.2" customHeight="1" x14ac:dyDescent="0.2">
      <c r="B257" s="25"/>
      <c r="C257" s="138" t="s">
        <v>291</v>
      </c>
      <c r="D257" s="138" t="s">
        <v>133</v>
      </c>
      <c r="E257" s="139" t="s">
        <v>590</v>
      </c>
      <c r="F257" s="140" t="s">
        <v>591</v>
      </c>
      <c r="G257" s="141" t="s">
        <v>150</v>
      </c>
      <c r="H257" s="142">
        <v>10</v>
      </c>
      <c r="I257" s="143"/>
      <c r="J257" s="143">
        <f>ROUND(I257*H257,2)</f>
        <v>0</v>
      </c>
      <c r="K257" s="144"/>
      <c r="L257" s="25"/>
      <c r="M257" s="145" t="s">
        <v>1</v>
      </c>
      <c r="N257" s="108" t="s">
        <v>35</v>
      </c>
      <c r="O257" s="146">
        <v>0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137</v>
      </c>
      <c r="AT257" s="148" t="s">
        <v>133</v>
      </c>
      <c r="AU257" s="148" t="s">
        <v>78</v>
      </c>
      <c r="AY257" s="13" t="s">
        <v>130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3" t="s">
        <v>78</v>
      </c>
      <c r="BK257" s="149">
        <f>ROUND(I257*H257,2)</f>
        <v>0</v>
      </c>
      <c r="BL257" s="13" t="s">
        <v>137</v>
      </c>
      <c r="BM257" s="148" t="s">
        <v>436</v>
      </c>
    </row>
    <row r="258" spans="2:65" s="1" customFormat="1" x14ac:dyDescent="0.2">
      <c r="B258" s="25"/>
      <c r="D258" s="150" t="s">
        <v>138</v>
      </c>
      <c r="F258" s="151" t="s">
        <v>591</v>
      </c>
      <c r="L258" s="25"/>
      <c r="M258" s="152"/>
      <c r="T258" s="49"/>
      <c r="AT258" s="13" t="s">
        <v>138</v>
      </c>
      <c r="AU258" s="13" t="s">
        <v>78</v>
      </c>
    </row>
    <row r="259" spans="2:65" s="1" customFormat="1" ht="21.75" customHeight="1" x14ac:dyDescent="0.2">
      <c r="B259" s="25"/>
      <c r="C259" s="138" t="s">
        <v>440</v>
      </c>
      <c r="D259" s="138" t="s">
        <v>133</v>
      </c>
      <c r="E259" s="139" t="s">
        <v>592</v>
      </c>
      <c r="F259" s="140" t="s">
        <v>593</v>
      </c>
      <c r="G259" s="141" t="s">
        <v>150</v>
      </c>
      <c r="H259" s="142">
        <v>78</v>
      </c>
      <c r="I259" s="143"/>
      <c r="J259" s="143">
        <f>ROUND(I259*H259,2)</f>
        <v>0</v>
      </c>
      <c r="K259" s="144"/>
      <c r="L259" s="25"/>
      <c r="M259" s="145" t="s">
        <v>1</v>
      </c>
      <c r="N259" s="108" t="s">
        <v>35</v>
      </c>
      <c r="O259" s="146">
        <v>0</v>
      </c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AR259" s="148" t="s">
        <v>137</v>
      </c>
      <c r="AT259" s="148" t="s">
        <v>133</v>
      </c>
      <c r="AU259" s="148" t="s">
        <v>78</v>
      </c>
      <c r="AY259" s="13" t="s">
        <v>130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3" t="s">
        <v>78</v>
      </c>
      <c r="BK259" s="149">
        <f>ROUND(I259*H259,2)</f>
        <v>0</v>
      </c>
      <c r="BL259" s="13" t="s">
        <v>137</v>
      </c>
      <c r="BM259" s="148" t="s">
        <v>444</v>
      </c>
    </row>
    <row r="260" spans="2:65" s="1" customFormat="1" x14ac:dyDescent="0.2">
      <c r="B260" s="25"/>
      <c r="D260" s="150" t="s">
        <v>138</v>
      </c>
      <c r="F260" s="151" t="s">
        <v>593</v>
      </c>
      <c r="L260" s="25"/>
      <c r="M260" s="152"/>
      <c r="T260" s="49"/>
      <c r="AT260" s="13" t="s">
        <v>138</v>
      </c>
      <c r="AU260" s="13" t="s">
        <v>78</v>
      </c>
    </row>
    <row r="261" spans="2:65" s="1" customFormat="1" ht="24.2" customHeight="1" x14ac:dyDescent="0.2">
      <c r="B261" s="25"/>
      <c r="C261" s="138" t="s">
        <v>295</v>
      </c>
      <c r="D261" s="138" t="s">
        <v>133</v>
      </c>
      <c r="E261" s="139" t="s">
        <v>594</v>
      </c>
      <c r="F261" s="140" t="s">
        <v>595</v>
      </c>
      <c r="G261" s="141" t="s">
        <v>150</v>
      </c>
      <c r="H261" s="142">
        <v>24</v>
      </c>
      <c r="I261" s="143"/>
      <c r="J261" s="143">
        <f>ROUND(I261*H261,2)</f>
        <v>0</v>
      </c>
      <c r="K261" s="144"/>
      <c r="L261" s="25"/>
      <c r="M261" s="145" t="s">
        <v>1</v>
      </c>
      <c r="N261" s="108" t="s">
        <v>35</v>
      </c>
      <c r="O261" s="146">
        <v>0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137</v>
      </c>
      <c r="AT261" s="148" t="s">
        <v>133</v>
      </c>
      <c r="AU261" s="148" t="s">
        <v>78</v>
      </c>
      <c r="AY261" s="13" t="s">
        <v>130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3" t="s">
        <v>78</v>
      </c>
      <c r="BK261" s="149">
        <f>ROUND(I261*H261,2)</f>
        <v>0</v>
      </c>
      <c r="BL261" s="13" t="s">
        <v>137</v>
      </c>
      <c r="BM261" s="148" t="s">
        <v>596</v>
      </c>
    </row>
    <row r="262" spans="2:65" s="1" customFormat="1" x14ac:dyDescent="0.2">
      <c r="B262" s="25"/>
      <c r="D262" s="150" t="s">
        <v>138</v>
      </c>
      <c r="F262" s="151" t="s">
        <v>595</v>
      </c>
      <c r="L262" s="25"/>
      <c r="M262" s="152"/>
      <c r="T262" s="49"/>
      <c r="AT262" s="13" t="s">
        <v>138</v>
      </c>
      <c r="AU262" s="13" t="s">
        <v>78</v>
      </c>
    </row>
    <row r="263" spans="2:65" s="1" customFormat="1" ht="24.2" customHeight="1" x14ac:dyDescent="0.2">
      <c r="B263" s="25"/>
      <c r="C263" s="138" t="s">
        <v>597</v>
      </c>
      <c r="D263" s="138" t="s">
        <v>133</v>
      </c>
      <c r="E263" s="139" t="s">
        <v>598</v>
      </c>
      <c r="F263" s="140" t="s">
        <v>599</v>
      </c>
      <c r="G263" s="141" t="s">
        <v>221</v>
      </c>
      <c r="H263" s="142">
        <v>20</v>
      </c>
      <c r="I263" s="143"/>
      <c r="J263" s="143">
        <f>ROUND(I263*H263,2)</f>
        <v>0</v>
      </c>
      <c r="K263" s="144"/>
      <c r="L263" s="25"/>
      <c r="M263" s="145" t="s">
        <v>1</v>
      </c>
      <c r="N263" s="108" t="s">
        <v>35</v>
      </c>
      <c r="O263" s="146">
        <v>0</v>
      </c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AR263" s="148" t="s">
        <v>137</v>
      </c>
      <c r="AT263" s="148" t="s">
        <v>133</v>
      </c>
      <c r="AU263" s="148" t="s">
        <v>78</v>
      </c>
      <c r="AY263" s="13" t="s">
        <v>130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3" t="s">
        <v>78</v>
      </c>
      <c r="BK263" s="149">
        <f>ROUND(I263*H263,2)</f>
        <v>0</v>
      </c>
      <c r="BL263" s="13" t="s">
        <v>137</v>
      </c>
      <c r="BM263" s="148" t="s">
        <v>600</v>
      </c>
    </row>
    <row r="264" spans="2:65" s="1" customFormat="1" x14ac:dyDescent="0.2">
      <c r="B264" s="25"/>
      <c r="D264" s="150" t="s">
        <v>138</v>
      </c>
      <c r="F264" s="151" t="s">
        <v>599</v>
      </c>
      <c r="L264" s="25"/>
      <c r="M264" s="152"/>
      <c r="T264" s="49"/>
      <c r="AT264" s="13" t="s">
        <v>138</v>
      </c>
      <c r="AU264" s="13" t="s">
        <v>78</v>
      </c>
    </row>
    <row r="265" spans="2:65" s="1" customFormat="1" ht="21.75" customHeight="1" x14ac:dyDescent="0.2">
      <c r="B265" s="25"/>
      <c r="C265" s="138" t="s">
        <v>300</v>
      </c>
      <c r="D265" s="138" t="s">
        <v>133</v>
      </c>
      <c r="E265" s="139" t="s">
        <v>601</v>
      </c>
      <c r="F265" s="140" t="s">
        <v>602</v>
      </c>
      <c r="G265" s="141" t="s">
        <v>221</v>
      </c>
      <c r="H265" s="142">
        <v>1</v>
      </c>
      <c r="I265" s="143"/>
      <c r="J265" s="143">
        <f>ROUND(I265*H265,2)</f>
        <v>0</v>
      </c>
      <c r="K265" s="144"/>
      <c r="L265" s="25"/>
      <c r="M265" s="145" t="s">
        <v>1</v>
      </c>
      <c r="N265" s="108" t="s">
        <v>35</v>
      </c>
      <c r="O265" s="146">
        <v>0</v>
      </c>
      <c r="P265" s="146">
        <f>O265*H265</f>
        <v>0</v>
      </c>
      <c r="Q265" s="146">
        <v>0</v>
      </c>
      <c r="R265" s="146">
        <f>Q265*H265</f>
        <v>0</v>
      </c>
      <c r="S265" s="146">
        <v>0</v>
      </c>
      <c r="T265" s="147">
        <f>S265*H265</f>
        <v>0</v>
      </c>
      <c r="AR265" s="148" t="s">
        <v>137</v>
      </c>
      <c r="AT265" s="148" t="s">
        <v>133</v>
      </c>
      <c r="AU265" s="148" t="s">
        <v>78</v>
      </c>
      <c r="AY265" s="13" t="s">
        <v>130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3" t="s">
        <v>78</v>
      </c>
      <c r="BK265" s="149">
        <f>ROUND(I265*H265,2)</f>
        <v>0</v>
      </c>
      <c r="BL265" s="13" t="s">
        <v>137</v>
      </c>
      <c r="BM265" s="148" t="s">
        <v>603</v>
      </c>
    </row>
    <row r="266" spans="2:65" s="1" customFormat="1" x14ac:dyDescent="0.2">
      <c r="B266" s="25"/>
      <c r="D266" s="150" t="s">
        <v>138</v>
      </c>
      <c r="F266" s="151" t="s">
        <v>602</v>
      </c>
      <c r="L266" s="25"/>
      <c r="M266" s="152"/>
      <c r="T266" s="49"/>
      <c r="AT266" s="13" t="s">
        <v>138</v>
      </c>
      <c r="AU266" s="13" t="s">
        <v>78</v>
      </c>
    </row>
    <row r="267" spans="2:65" s="1" customFormat="1" ht="16.5" customHeight="1" x14ac:dyDescent="0.2">
      <c r="B267" s="25"/>
      <c r="C267" s="138" t="s">
        <v>604</v>
      </c>
      <c r="D267" s="138" t="s">
        <v>133</v>
      </c>
      <c r="E267" s="139" t="s">
        <v>605</v>
      </c>
      <c r="F267" s="140" t="s">
        <v>606</v>
      </c>
      <c r="G267" s="141" t="s">
        <v>150</v>
      </c>
      <c r="H267" s="142">
        <v>50</v>
      </c>
      <c r="I267" s="143"/>
      <c r="J267" s="143">
        <f>ROUND(I267*H267,2)</f>
        <v>0</v>
      </c>
      <c r="K267" s="144"/>
      <c r="L267" s="25"/>
      <c r="M267" s="145" t="s">
        <v>1</v>
      </c>
      <c r="N267" s="108" t="s">
        <v>35</v>
      </c>
      <c r="O267" s="146">
        <v>0</v>
      </c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AR267" s="148" t="s">
        <v>137</v>
      </c>
      <c r="AT267" s="148" t="s">
        <v>133</v>
      </c>
      <c r="AU267" s="148" t="s">
        <v>78</v>
      </c>
      <c r="AY267" s="13" t="s">
        <v>130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3" t="s">
        <v>78</v>
      </c>
      <c r="BK267" s="149">
        <f>ROUND(I267*H267,2)</f>
        <v>0</v>
      </c>
      <c r="BL267" s="13" t="s">
        <v>137</v>
      </c>
      <c r="BM267" s="148" t="s">
        <v>607</v>
      </c>
    </row>
    <row r="268" spans="2:65" s="1" customFormat="1" x14ac:dyDescent="0.2">
      <c r="B268" s="25"/>
      <c r="D268" s="150" t="s">
        <v>138</v>
      </c>
      <c r="F268" s="151" t="s">
        <v>606</v>
      </c>
      <c r="L268" s="25"/>
      <c r="M268" s="152"/>
      <c r="T268" s="49"/>
      <c r="AT268" s="13" t="s">
        <v>138</v>
      </c>
      <c r="AU268" s="13" t="s">
        <v>78</v>
      </c>
    </row>
    <row r="269" spans="2:65" s="1" customFormat="1" ht="16.5" customHeight="1" x14ac:dyDescent="0.2">
      <c r="B269" s="25"/>
      <c r="C269" s="138" t="s">
        <v>304</v>
      </c>
      <c r="D269" s="138" t="s">
        <v>133</v>
      </c>
      <c r="E269" s="139" t="s">
        <v>608</v>
      </c>
      <c r="F269" s="140" t="s">
        <v>609</v>
      </c>
      <c r="G269" s="141" t="s">
        <v>150</v>
      </c>
      <c r="H269" s="142">
        <v>2</v>
      </c>
      <c r="I269" s="143"/>
      <c r="J269" s="143">
        <f>ROUND(I269*H269,2)</f>
        <v>0</v>
      </c>
      <c r="K269" s="144"/>
      <c r="L269" s="25"/>
      <c r="M269" s="145" t="s">
        <v>1</v>
      </c>
      <c r="N269" s="108" t="s">
        <v>35</v>
      </c>
      <c r="O269" s="146">
        <v>0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137</v>
      </c>
      <c r="AT269" s="148" t="s">
        <v>133</v>
      </c>
      <c r="AU269" s="148" t="s">
        <v>78</v>
      </c>
      <c r="AY269" s="13" t="s">
        <v>130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3" t="s">
        <v>78</v>
      </c>
      <c r="BK269" s="149">
        <f>ROUND(I269*H269,2)</f>
        <v>0</v>
      </c>
      <c r="BL269" s="13" t="s">
        <v>137</v>
      </c>
      <c r="BM269" s="148" t="s">
        <v>610</v>
      </c>
    </row>
    <row r="270" spans="2:65" s="1" customFormat="1" x14ac:dyDescent="0.2">
      <c r="B270" s="25"/>
      <c r="D270" s="150" t="s">
        <v>138</v>
      </c>
      <c r="F270" s="151" t="s">
        <v>609</v>
      </c>
      <c r="L270" s="25"/>
      <c r="M270" s="152"/>
      <c r="T270" s="49"/>
      <c r="AT270" s="13" t="s">
        <v>138</v>
      </c>
      <c r="AU270" s="13" t="s">
        <v>78</v>
      </c>
    </row>
    <row r="271" spans="2:65" s="1" customFormat="1" ht="16.5" customHeight="1" x14ac:dyDescent="0.2">
      <c r="B271" s="25"/>
      <c r="C271" s="138" t="s">
        <v>611</v>
      </c>
      <c r="D271" s="138" t="s">
        <v>133</v>
      </c>
      <c r="E271" s="139" t="s">
        <v>612</v>
      </c>
      <c r="F271" s="140" t="s">
        <v>613</v>
      </c>
      <c r="G271" s="141" t="s">
        <v>150</v>
      </c>
      <c r="H271" s="142">
        <v>65</v>
      </c>
      <c r="I271" s="143"/>
      <c r="J271" s="143">
        <f>ROUND(I271*H271,2)</f>
        <v>0</v>
      </c>
      <c r="K271" s="144"/>
      <c r="L271" s="25"/>
      <c r="M271" s="145" t="s">
        <v>1</v>
      </c>
      <c r="N271" s="108" t="s">
        <v>35</v>
      </c>
      <c r="O271" s="146">
        <v>0</v>
      </c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137</v>
      </c>
      <c r="AT271" s="148" t="s">
        <v>133</v>
      </c>
      <c r="AU271" s="148" t="s">
        <v>78</v>
      </c>
      <c r="AY271" s="13" t="s">
        <v>130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3" t="s">
        <v>78</v>
      </c>
      <c r="BK271" s="149">
        <f>ROUND(I271*H271,2)</f>
        <v>0</v>
      </c>
      <c r="BL271" s="13" t="s">
        <v>137</v>
      </c>
      <c r="BM271" s="148" t="s">
        <v>614</v>
      </c>
    </row>
    <row r="272" spans="2:65" s="1" customFormat="1" x14ac:dyDescent="0.2">
      <c r="B272" s="25"/>
      <c r="D272" s="150" t="s">
        <v>138</v>
      </c>
      <c r="F272" s="151" t="s">
        <v>613</v>
      </c>
      <c r="L272" s="25"/>
      <c r="M272" s="152"/>
      <c r="T272" s="49"/>
      <c r="AT272" s="13" t="s">
        <v>138</v>
      </c>
      <c r="AU272" s="13" t="s">
        <v>78</v>
      </c>
    </row>
    <row r="273" spans="2:65" s="1" customFormat="1" ht="16.5" customHeight="1" x14ac:dyDescent="0.2">
      <c r="B273" s="25"/>
      <c r="C273" s="138" t="s">
        <v>309</v>
      </c>
      <c r="D273" s="138" t="s">
        <v>133</v>
      </c>
      <c r="E273" s="139" t="s">
        <v>615</v>
      </c>
      <c r="F273" s="140" t="s">
        <v>616</v>
      </c>
      <c r="G273" s="141" t="s">
        <v>221</v>
      </c>
      <c r="H273" s="142">
        <v>4</v>
      </c>
      <c r="I273" s="143"/>
      <c r="J273" s="143">
        <f>ROUND(I273*H273,2)</f>
        <v>0</v>
      </c>
      <c r="K273" s="144"/>
      <c r="L273" s="25"/>
      <c r="M273" s="145" t="s">
        <v>1</v>
      </c>
      <c r="N273" s="108" t="s">
        <v>35</v>
      </c>
      <c r="O273" s="146">
        <v>0</v>
      </c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AR273" s="148" t="s">
        <v>137</v>
      </c>
      <c r="AT273" s="148" t="s">
        <v>133</v>
      </c>
      <c r="AU273" s="148" t="s">
        <v>78</v>
      </c>
      <c r="AY273" s="13" t="s">
        <v>130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3" t="s">
        <v>78</v>
      </c>
      <c r="BK273" s="149">
        <f>ROUND(I273*H273,2)</f>
        <v>0</v>
      </c>
      <c r="BL273" s="13" t="s">
        <v>137</v>
      </c>
      <c r="BM273" s="148" t="s">
        <v>617</v>
      </c>
    </row>
    <row r="274" spans="2:65" s="1" customFormat="1" x14ac:dyDescent="0.2">
      <c r="B274" s="25"/>
      <c r="D274" s="150" t="s">
        <v>138</v>
      </c>
      <c r="F274" s="151" t="s">
        <v>616</v>
      </c>
      <c r="L274" s="25"/>
      <c r="M274" s="152"/>
      <c r="T274" s="49"/>
      <c r="AT274" s="13" t="s">
        <v>138</v>
      </c>
      <c r="AU274" s="13" t="s">
        <v>78</v>
      </c>
    </row>
    <row r="275" spans="2:65" s="1" customFormat="1" ht="24.2" customHeight="1" x14ac:dyDescent="0.2">
      <c r="B275" s="25"/>
      <c r="C275" s="138" t="s">
        <v>618</v>
      </c>
      <c r="D275" s="138" t="s">
        <v>133</v>
      </c>
      <c r="E275" s="139" t="s">
        <v>619</v>
      </c>
      <c r="F275" s="140" t="s">
        <v>620</v>
      </c>
      <c r="G275" s="141" t="s">
        <v>221</v>
      </c>
      <c r="H275" s="142">
        <v>1</v>
      </c>
      <c r="I275" s="143"/>
      <c r="J275" s="143">
        <f>ROUND(I275*H275,2)</f>
        <v>0</v>
      </c>
      <c r="K275" s="144"/>
      <c r="L275" s="25"/>
      <c r="M275" s="145" t="s">
        <v>1</v>
      </c>
      <c r="N275" s="108" t="s">
        <v>35</v>
      </c>
      <c r="O275" s="146">
        <v>0</v>
      </c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AR275" s="148" t="s">
        <v>137</v>
      </c>
      <c r="AT275" s="148" t="s">
        <v>133</v>
      </c>
      <c r="AU275" s="148" t="s">
        <v>78</v>
      </c>
      <c r="AY275" s="13" t="s">
        <v>130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3" t="s">
        <v>78</v>
      </c>
      <c r="BK275" s="149">
        <f>ROUND(I275*H275,2)</f>
        <v>0</v>
      </c>
      <c r="BL275" s="13" t="s">
        <v>137</v>
      </c>
      <c r="BM275" s="148" t="s">
        <v>621</v>
      </c>
    </row>
    <row r="276" spans="2:65" s="1" customFormat="1" ht="19.5" x14ac:dyDescent="0.2">
      <c r="B276" s="25"/>
      <c r="D276" s="150" t="s">
        <v>138</v>
      </c>
      <c r="F276" s="151" t="s">
        <v>620</v>
      </c>
      <c r="L276" s="25"/>
      <c r="M276" s="152"/>
      <c r="T276" s="49"/>
      <c r="AT276" s="13" t="s">
        <v>138</v>
      </c>
      <c r="AU276" s="13" t="s">
        <v>78</v>
      </c>
    </row>
    <row r="277" spans="2:65" s="1" customFormat="1" ht="21.75" customHeight="1" x14ac:dyDescent="0.2">
      <c r="B277" s="25"/>
      <c r="C277" s="138" t="s">
        <v>313</v>
      </c>
      <c r="D277" s="138" t="s">
        <v>133</v>
      </c>
      <c r="E277" s="139" t="s">
        <v>622</v>
      </c>
      <c r="F277" s="140" t="s">
        <v>623</v>
      </c>
      <c r="G277" s="141" t="s">
        <v>221</v>
      </c>
      <c r="H277" s="142">
        <v>16</v>
      </c>
      <c r="I277" s="143"/>
      <c r="J277" s="143">
        <f>ROUND(I277*H277,2)</f>
        <v>0</v>
      </c>
      <c r="K277" s="144"/>
      <c r="L277" s="25"/>
      <c r="M277" s="145" t="s">
        <v>1</v>
      </c>
      <c r="N277" s="108" t="s">
        <v>35</v>
      </c>
      <c r="O277" s="146">
        <v>0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137</v>
      </c>
      <c r="AT277" s="148" t="s">
        <v>133</v>
      </c>
      <c r="AU277" s="148" t="s">
        <v>78</v>
      </c>
      <c r="AY277" s="13" t="s">
        <v>130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3" t="s">
        <v>78</v>
      </c>
      <c r="BK277" s="149">
        <f>ROUND(I277*H277,2)</f>
        <v>0</v>
      </c>
      <c r="BL277" s="13" t="s">
        <v>137</v>
      </c>
      <c r="BM277" s="148" t="s">
        <v>624</v>
      </c>
    </row>
    <row r="278" spans="2:65" s="1" customFormat="1" x14ac:dyDescent="0.2">
      <c r="B278" s="25"/>
      <c r="D278" s="150" t="s">
        <v>138</v>
      </c>
      <c r="F278" s="151" t="s">
        <v>623</v>
      </c>
      <c r="L278" s="25"/>
      <c r="M278" s="152"/>
      <c r="T278" s="49"/>
      <c r="AT278" s="13" t="s">
        <v>138</v>
      </c>
      <c r="AU278" s="13" t="s">
        <v>78</v>
      </c>
    </row>
    <row r="279" spans="2:65" s="1" customFormat="1" ht="16.5" customHeight="1" x14ac:dyDescent="0.2">
      <c r="B279" s="25"/>
      <c r="C279" s="138" t="s">
        <v>625</v>
      </c>
      <c r="D279" s="138" t="s">
        <v>133</v>
      </c>
      <c r="E279" s="139" t="s">
        <v>626</v>
      </c>
      <c r="F279" s="140" t="s">
        <v>627</v>
      </c>
      <c r="G279" s="141" t="s">
        <v>221</v>
      </c>
      <c r="H279" s="142">
        <v>2</v>
      </c>
      <c r="I279" s="143"/>
      <c r="J279" s="143">
        <f>ROUND(I279*H279,2)</f>
        <v>0</v>
      </c>
      <c r="K279" s="144"/>
      <c r="L279" s="25"/>
      <c r="M279" s="145" t="s">
        <v>1</v>
      </c>
      <c r="N279" s="108" t="s">
        <v>35</v>
      </c>
      <c r="O279" s="146">
        <v>0</v>
      </c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AR279" s="148" t="s">
        <v>137</v>
      </c>
      <c r="AT279" s="148" t="s">
        <v>133</v>
      </c>
      <c r="AU279" s="148" t="s">
        <v>78</v>
      </c>
      <c r="AY279" s="13" t="s">
        <v>130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3" t="s">
        <v>78</v>
      </c>
      <c r="BK279" s="149">
        <f>ROUND(I279*H279,2)</f>
        <v>0</v>
      </c>
      <c r="BL279" s="13" t="s">
        <v>137</v>
      </c>
      <c r="BM279" s="148" t="s">
        <v>628</v>
      </c>
    </row>
    <row r="280" spans="2:65" s="1" customFormat="1" x14ac:dyDescent="0.2">
      <c r="B280" s="25"/>
      <c r="D280" s="150" t="s">
        <v>138</v>
      </c>
      <c r="F280" s="151" t="s">
        <v>627</v>
      </c>
      <c r="L280" s="25"/>
      <c r="M280" s="152"/>
      <c r="T280" s="49"/>
      <c r="AT280" s="13" t="s">
        <v>138</v>
      </c>
      <c r="AU280" s="13" t="s">
        <v>78</v>
      </c>
    </row>
    <row r="281" spans="2:65" s="1" customFormat="1" ht="16.5" customHeight="1" x14ac:dyDescent="0.2">
      <c r="B281" s="25"/>
      <c r="C281" s="138" t="s">
        <v>318</v>
      </c>
      <c r="D281" s="138" t="s">
        <v>133</v>
      </c>
      <c r="E281" s="139" t="s">
        <v>629</v>
      </c>
      <c r="F281" s="140" t="s">
        <v>630</v>
      </c>
      <c r="G281" s="141" t="s">
        <v>221</v>
      </c>
      <c r="H281" s="142">
        <v>5</v>
      </c>
      <c r="I281" s="143"/>
      <c r="J281" s="143">
        <f>ROUND(I281*H281,2)</f>
        <v>0</v>
      </c>
      <c r="K281" s="144"/>
      <c r="L281" s="25"/>
      <c r="M281" s="145" t="s">
        <v>1</v>
      </c>
      <c r="N281" s="108" t="s">
        <v>35</v>
      </c>
      <c r="O281" s="146">
        <v>0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137</v>
      </c>
      <c r="AT281" s="148" t="s">
        <v>133</v>
      </c>
      <c r="AU281" s="148" t="s">
        <v>78</v>
      </c>
      <c r="AY281" s="13" t="s">
        <v>130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3" t="s">
        <v>78</v>
      </c>
      <c r="BK281" s="149">
        <f>ROUND(I281*H281,2)</f>
        <v>0</v>
      </c>
      <c r="BL281" s="13" t="s">
        <v>137</v>
      </c>
      <c r="BM281" s="148" t="s">
        <v>631</v>
      </c>
    </row>
    <row r="282" spans="2:65" s="1" customFormat="1" x14ac:dyDescent="0.2">
      <c r="B282" s="25"/>
      <c r="D282" s="150" t="s">
        <v>138</v>
      </c>
      <c r="F282" s="151" t="s">
        <v>630</v>
      </c>
      <c r="L282" s="25"/>
      <c r="M282" s="152"/>
      <c r="T282" s="49"/>
      <c r="AT282" s="13" t="s">
        <v>138</v>
      </c>
      <c r="AU282" s="13" t="s">
        <v>78</v>
      </c>
    </row>
    <row r="283" spans="2:65" s="1" customFormat="1" ht="16.5" customHeight="1" x14ac:dyDescent="0.2">
      <c r="B283" s="25"/>
      <c r="C283" s="138" t="s">
        <v>632</v>
      </c>
      <c r="D283" s="138" t="s">
        <v>133</v>
      </c>
      <c r="E283" s="139" t="s">
        <v>633</v>
      </c>
      <c r="F283" s="140" t="s">
        <v>634</v>
      </c>
      <c r="G283" s="141" t="s">
        <v>221</v>
      </c>
      <c r="H283" s="142">
        <v>3</v>
      </c>
      <c r="I283" s="143"/>
      <c r="J283" s="143">
        <f>ROUND(I283*H283,2)</f>
        <v>0</v>
      </c>
      <c r="K283" s="144"/>
      <c r="L283" s="25"/>
      <c r="M283" s="145" t="s">
        <v>1</v>
      </c>
      <c r="N283" s="108" t="s">
        <v>35</v>
      </c>
      <c r="O283" s="146">
        <v>0</v>
      </c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AR283" s="148" t="s">
        <v>137</v>
      </c>
      <c r="AT283" s="148" t="s">
        <v>133</v>
      </c>
      <c r="AU283" s="148" t="s">
        <v>78</v>
      </c>
      <c r="AY283" s="13" t="s">
        <v>130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3" t="s">
        <v>78</v>
      </c>
      <c r="BK283" s="149">
        <f>ROUND(I283*H283,2)</f>
        <v>0</v>
      </c>
      <c r="BL283" s="13" t="s">
        <v>137</v>
      </c>
      <c r="BM283" s="148" t="s">
        <v>635</v>
      </c>
    </row>
    <row r="284" spans="2:65" s="1" customFormat="1" x14ac:dyDescent="0.2">
      <c r="B284" s="25"/>
      <c r="D284" s="150" t="s">
        <v>138</v>
      </c>
      <c r="F284" s="151" t="s">
        <v>634</v>
      </c>
      <c r="L284" s="25"/>
      <c r="M284" s="152"/>
      <c r="T284" s="49"/>
      <c r="AT284" s="13" t="s">
        <v>138</v>
      </c>
      <c r="AU284" s="13" t="s">
        <v>78</v>
      </c>
    </row>
    <row r="285" spans="2:65" s="1" customFormat="1" ht="16.5" customHeight="1" x14ac:dyDescent="0.2">
      <c r="B285" s="25"/>
      <c r="C285" s="138" t="s">
        <v>321</v>
      </c>
      <c r="D285" s="138" t="s">
        <v>133</v>
      </c>
      <c r="E285" s="139" t="s">
        <v>636</v>
      </c>
      <c r="F285" s="140" t="s">
        <v>637</v>
      </c>
      <c r="G285" s="141" t="s">
        <v>221</v>
      </c>
      <c r="H285" s="142">
        <v>2</v>
      </c>
      <c r="I285" s="143"/>
      <c r="J285" s="143">
        <f>ROUND(I285*H285,2)</f>
        <v>0</v>
      </c>
      <c r="K285" s="144"/>
      <c r="L285" s="25"/>
      <c r="M285" s="145" t="s">
        <v>1</v>
      </c>
      <c r="N285" s="108" t="s">
        <v>35</v>
      </c>
      <c r="O285" s="146">
        <v>0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137</v>
      </c>
      <c r="AT285" s="148" t="s">
        <v>133</v>
      </c>
      <c r="AU285" s="148" t="s">
        <v>78</v>
      </c>
      <c r="AY285" s="13" t="s">
        <v>130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3" t="s">
        <v>78</v>
      </c>
      <c r="BK285" s="149">
        <f>ROUND(I285*H285,2)</f>
        <v>0</v>
      </c>
      <c r="BL285" s="13" t="s">
        <v>137</v>
      </c>
      <c r="BM285" s="148" t="s">
        <v>638</v>
      </c>
    </row>
    <row r="286" spans="2:65" s="1" customFormat="1" x14ac:dyDescent="0.2">
      <c r="B286" s="25"/>
      <c r="D286" s="150" t="s">
        <v>138</v>
      </c>
      <c r="F286" s="151" t="s">
        <v>637</v>
      </c>
      <c r="L286" s="25"/>
      <c r="M286" s="152"/>
      <c r="T286" s="49"/>
      <c r="AT286" s="13" t="s">
        <v>138</v>
      </c>
      <c r="AU286" s="13" t="s">
        <v>78</v>
      </c>
    </row>
    <row r="287" spans="2:65" s="1" customFormat="1" ht="21.75" customHeight="1" x14ac:dyDescent="0.2">
      <c r="B287" s="25"/>
      <c r="C287" s="138" t="s">
        <v>639</v>
      </c>
      <c r="D287" s="138" t="s">
        <v>133</v>
      </c>
      <c r="E287" s="139" t="s">
        <v>640</v>
      </c>
      <c r="F287" s="140" t="s">
        <v>641</v>
      </c>
      <c r="G287" s="141" t="s">
        <v>150</v>
      </c>
      <c r="H287" s="142">
        <v>283</v>
      </c>
      <c r="I287" s="143"/>
      <c r="J287" s="143">
        <f>ROUND(I287*H287,2)</f>
        <v>0</v>
      </c>
      <c r="K287" s="144"/>
      <c r="L287" s="25"/>
      <c r="M287" s="145" t="s">
        <v>1</v>
      </c>
      <c r="N287" s="108" t="s">
        <v>35</v>
      </c>
      <c r="O287" s="146">
        <v>0</v>
      </c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AR287" s="148" t="s">
        <v>137</v>
      </c>
      <c r="AT287" s="148" t="s">
        <v>133</v>
      </c>
      <c r="AU287" s="148" t="s">
        <v>78</v>
      </c>
      <c r="AY287" s="13" t="s">
        <v>130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3" t="s">
        <v>78</v>
      </c>
      <c r="BK287" s="149">
        <f>ROUND(I287*H287,2)</f>
        <v>0</v>
      </c>
      <c r="BL287" s="13" t="s">
        <v>137</v>
      </c>
      <c r="BM287" s="148" t="s">
        <v>642</v>
      </c>
    </row>
    <row r="288" spans="2:65" s="1" customFormat="1" x14ac:dyDescent="0.2">
      <c r="B288" s="25"/>
      <c r="D288" s="150" t="s">
        <v>138</v>
      </c>
      <c r="F288" s="151" t="s">
        <v>641</v>
      </c>
      <c r="L288" s="25"/>
      <c r="M288" s="152"/>
      <c r="T288" s="49"/>
      <c r="AT288" s="13" t="s">
        <v>138</v>
      </c>
      <c r="AU288" s="13" t="s">
        <v>78</v>
      </c>
    </row>
    <row r="289" spans="2:65" s="11" customFormat="1" ht="25.9" customHeight="1" x14ac:dyDescent="0.2">
      <c r="B289" s="127"/>
      <c r="D289" s="128" t="s">
        <v>69</v>
      </c>
      <c r="E289" s="129" t="s">
        <v>643</v>
      </c>
      <c r="F289" s="129" t="s">
        <v>643</v>
      </c>
      <c r="J289" s="130">
        <f>BK289</f>
        <v>0</v>
      </c>
      <c r="L289" s="127"/>
      <c r="M289" s="131"/>
      <c r="P289" s="132">
        <f>SUM(P290:P293)</f>
        <v>0</v>
      </c>
      <c r="R289" s="132">
        <f>SUM(R290:R293)</f>
        <v>0</v>
      </c>
      <c r="T289" s="133">
        <f>SUM(T290:T293)</f>
        <v>0</v>
      </c>
      <c r="AR289" s="128" t="s">
        <v>78</v>
      </c>
      <c r="AT289" s="134" t="s">
        <v>69</v>
      </c>
      <c r="AU289" s="134" t="s">
        <v>70</v>
      </c>
      <c r="AY289" s="128" t="s">
        <v>130</v>
      </c>
      <c r="BK289" s="135">
        <f>SUM(BK290:BK293)</f>
        <v>0</v>
      </c>
    </row>
    <row r="290" spans="2:65" s="1" customFormat="1" ht="16.5" customHeight="1" x14ac:dyDescent="0.2">
      <c r="B290" s="25"/>
      <c r="C290" s="138" t="s">
        <v>326</v>
      </c>
      <c r="D290" s="138" t="s">
        <v>133</v>
      </c>
      <c r="E290" s="139" t="s">
        <v>644</v>
      </c>
      <c r="F290" s="140" t="s">
        <v>645</v>
      </c>
      <c r="G290" s="141" t="s">
        <v>136</v>
      </c>
      <c r="H290" s="142">
        <v>1</v>
      </c>
      <c r="I290" s="143"/>
      <c r="J290" s="143">
        <f>ROUND(I290*H290,2)</f>
        <v>0</v>
      </c>
      <c r="K290" s="144"/>
      <c r="L290" s="25"/>
      <c r="M290" s="145" t="s">
        <v>1</v>
      </c>
      <c r="N290" s="108" t="s">
        <v>35</v>
      </c>
      <c r="O290" s="146">
        <v>0</v>
      </c>
      <c r="P290" s="146">
        <f>O290*H290</f>
        <v>0</v>
      </c>
      <c r="Q290" s="146">
        <v>0</v>
      </c>
      <c r="R290" s="146">
        <f>Q290*H290</f>
        <v>0</v>
      </c>
      <c r="S290" s="146">
        <v>0</v>
      </c>
      <c r="T290" s="147">
        <f>S290*H290</f>
        <v>0</v>
      </c>
      <c r="AR290" s="148" t="s">
        <v>137</v>
      </c>
      <c r="AT290" s="148" t="s">
        <v>133</v>
      </c>
      <c r="AU290" s="148" t="s">
        <v>78</v>
      </c>
      <c r="AY290" s="13" t="s">
        <v>130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3" t="s">
        <v>78</v>
      </c>
      <c r="BK290" s="149">
        <f>ROUND(I290*H290,2)</f>
        <v>0</v>
      </c>
      <c r="BL290" s="13" t="s">
        <v>137</v>
      </c>
      <c r="BM290" s="148" t="s">
        <v>646</v>
      </c>
    </row>
    <row r="291" spans="2:65" s="1" customFormat="1" x14ac:dyDescent="0.2">
      <c r="B291" s="25"/>
      <c r="D291" s="150" t="s">
        <v>138</v>
      </c>
      <c r="F291" s="151" t="s">
        <v>645</v>
      </c>
      <c r="L291" s="25"/>
      <c r="M291" s="152"/>
      <c r="T291" s="49"/>
      <c r="AT291" s="13" t="s">
        <v>138</v>
      </c>
      <c r="AU291" s="13" t="s">
        <v>78</v>
      </c>
    </row>
    <row r="292" spans="2:65" s="1" customFormat="1" ht="16.5" customHeight="1" x14ac:dyDescent="0.2">
      <c r="B292" s="25"/>
      <c r="C292" s="138" t="s">
        <v>647</v>
      </c>
      <c r="D292" s="138" t="s">
        <v>133</v>
      </c>
      <c r="E292" s="139" t="s">
        <v>648</v>
      </c>
      <c r="F292" s="140" t="s">
        <v>649</v>
      </c>
      <c r="G292" s="141" t="s">
        <v>136</v>
      </c>
      <c r="H292" s="142">
        <v>1</v>
      </c>
      <c r="I292" s="143"/>
      <c r="J292" s="143">
        <f>ROUND(I292*H292,2)</f>
        <v>0</v>
      </c>
      <c r="K292" s="144"/>
      <c r="L292" s="25"/>
      <c r="M292" s="145" t="s">
        <v>1</v>
      </c>
      <c r="N292" s="108" t="s">
        <v>35</v>
      </c>
      <c r="O292" s="146">
        <v>0</v>
      </c>
      <c r="P292" s="146">
        <f>O292*H292</f>
        <v>0</v>
      </c>
      <c r="Q292" s="146">
        <v>0</v>
      </c>
      <c r="R292" s="146">
        <f>Q292*H292</f>
        <v>0</v>
      </c>
      <c r="S292" s="146">
        <v>0</v>
      </c>
      <c r="T292" s="147">
        <f>S292*H292</f>
        <v>0</v>
      </c>
      <c r="AR292" s="148" t="s">
        <v>137</v>
      </c>
      <c r="AT292" s="148" t="s">
        <v>133</v>
      </c>
      <c r="AU292" s="148" t="s">
        <v>78</v>
      </c>
      <c r="AY292" s="13" t="s">
        <v>130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3" t="s">
        <v>78</v>
      </c>
      <c r="BK292" s="149">
        <f>ROUND(I292*H292,2)</f>
        <v>0</v>
      </c>
      <c r="BL292" s="13" t="s">
        <v>137</v>
      </c>
      <c r="BM292" s="148" t="s">
        <v>650</v>
      </c>
    </row>
    <row r="293" spans="2:65" s="1" customFormat="1" x14ac:dyDescent="0.2">
      <c r="B293" s="25"/>
      <c r="D293" s="150" t="s">
        <v>138</v>
      </c>
      <c r="F293" s="151" t="s">
        <v>649</v>
      </c>
      <c r="L293" s="25"/>
      <c r="M293" s="163"/>
      <c r="N293" s="164"/>
      <c r="O293" s="164"/>
      <c r="P293" s="164"/>
      <c r="Q293" s="164"/>
      <c r="R293" s="164"/>
      <c r="S293" s="164"/>
      <c r="T293" s="165"/>
      <c r="AT293" s="13" t="s">
        <v>138</v>
      </c>
      <c r="AU293" s="13" t="s">
        <v>78</v>
      </c>
    </row>
    <row r="294" spans="2:65" s="1" customFormat="1" ht="6.95" customHeight="1" x14ac:dyDescent="0.2">
      <c r="B294" s="37"/>
      <c r="C294" s="38"/>
      <c r="D294" s="38"/>
      <c r="E294" s="38"/>
      <c r="F294" s="38"/>
      <c r="G294" s="38"/>
      <c r="H294" s="38"/>
      <c r="I294" s="38"/>
      <c r="J294" s="38"/>
      <c r="K294" s="38"/>
      <c r="L294" s="25"/>
    </row>
  </sheetData>
  <sheetProtection formatColumns="0" formatRows="0" autoFilter="0"/>
  <autoFilter ref="C125:K293" xr:uid="{00000000-0009-0000-0000-000002000000}"/>
  <mergeCells count="11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  <mergeCell ref="D103:F103"/>
    <mergeCell ref="D104:F10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01.1 - SŠP, Jílova_polyfu...</vt:lpstr>
      <vt:lpstr>01.2 - SŠP, Jílova_polyfu...</vt:lpstr>
      <vt:lpstr>'01.1 - SŠP, Jílova_polyfu...'!Názvy_tisku</vt:lpstr>
      <vt:lpstr>'01.2 - SŠP, Jílova_polyfu...'!Názvy_tisku</vt:lpstr>
      <vt:lpstr>'Rekapitulace stavby'!Názvy_tisku</vt:lpstr>
      <vt:lpstr>'01.1 - SŠP, Jílova_polyfu...'!Oblast_tisku</vt:lpstr>
      <vt:lpstr>'01.2 - SŠP, Jílova_polyfu...'!Oblast_tisku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2025-02-26T13:50:21Z</dcterms:created>
  <dcterms:modified xsi:type="dcterms:W3CDTF">2025-03-20T11:15:03Z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