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0425_Nabíječky pro elektroauta/01_Výzva_k_podání_nabídek/"/>
    </mc:Choice>
  </mc:AlternateContent>
  <xr:revisionPtr revIDLastSave="0" documentId="11_877C4803BA6650F6BF0E3DBB7B2E6F0E1344A298" xr6:coauthVersionLast="47" xr6:coauthVersionMax="47" xr10:uidLastSave="{00000000-0000-0000-0000-000000000000}"/>
  <bookViews>
    <workbookView xWindow="4335" yWindow="5565" windowWidth="28800" windowHeight="15435" firstSheet="1" activeTab="1" xr2:uid="{00000000-000D-0000-FFFF-FFFF00000000}"/>
  </bookViews>
  <sheets>
    <sheet name="Rekapitulace stavby" sheetId="1" state="veryHidden" r:id="rId1"/>
    <sheet name="02 - Cejl 73" sheetId="2" r:id="rId2"/>
  </sheets>
  <definedNames>
    <definedName name="_xlnm._FilterDatabase" localSheetId="1" hidden="1">'02 - Cejl 73'!$C$121:$K$190</definedName>
    <definedName name="_xlnm.Print_Titles" localSheetId="1">'02 - Cejl 73'!$121:$121</definedName>
    <definedName name="_xlnm.Print_Titles" localSheetId="0">'Rekapitulace stavby'!$92:$92</definedName>
    <definedName name="_xlnm.Print_Area" localSheetId="1">'02 - Cejl 73'!$C$4:$J$76,'02 - Cejl 73'!$C$109:$J$190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119" i="2"/>
  <c r="J23" i="2"/>
  <c r="J21" i="2"/>
  <c r="E21" i="2"/>
  <c r="J118" i="2"/>
  <c r="J20" i="2"/>
  <c r="J18" i="2"/>
  <c r="E18" i="2"/>
  <c r="F119" i="2"/>
  <c r="J17" i="2"/>
  <c r="J15" i="2"/>
  <c r="E15" i="2"/>
  <c r="F118" i="2"/>
  <c r="J14" i="2"/>
  <c r="J12" i="2"/>
  <c r="J116" i="2"/>
  <c r="E7" i="2"/>
  <c r="E112" i="2"/>
  <c r="L90" i="1"/>
  <c r="AM90" i="1"/>
  <c r="AM89" i="1"/>
  <c r="L89" i="1"/>
  <c r="AM87" i="1"/>
  <c r="L87" i="1"/>
  <c r="L85" i="1"/>
  <c r="L84" i="1"/>
  <c r="BK190" i="2"/>
  <c r="BK188" i="2"/>
  <c r="J185" i="2"/>
  <c r="BK182" i="2"/>
  <c r="BK180" i="2"/>
  <c r="J178" i="2"/>
  <c r="BK176" i="2"/>
  <c r="J174" i="2"/>
  <c r="J172" i="2"/>
  <c r="J171" i="2"/>
  <c r="J169" i="2"/>
  <c r="J168" i="2"/>
  <c r="BK166" i="2"/>
  <c r="J164" i="2"/>
  <c r="BK161" i="2"/>
  <c r="BK160" i="2"/>
  <c r="J158" i="2"/>
  <c r="BK156" i="2"/>
  <c r="BK154" i="2"/>
  <c r="J153" i="2"/>
  <c r="J151" i="2"/>
  <c r="BK150" i="2"/>
  <c r="BK147" i="2"/>
  <c r="J145" i="2"/>
  <c r="J143" i="2"/>
  <c r="J140" i="2"/>
  <c r="J138" i="2"/>
  <c r="J137" i="2"/>
  <c r="BK135" i="2"/>
  <c r="J133" i="2"/>
  <c r="BK129" i="2"/>
  <c r="J127" i="2"/>
  <c r="BK125" i="2"/>
  <c r="AS94" i="1"/>
  <c r="J189" i="2"/>
  <c r="BK187" i="2"/>
  <c r="J186" i="2"/>
  <c r="J183" i="2"/>
  <c r="BK181" i="2"/>
  <c r="J179" i="2"/>
  <c r="J177" i="2"/>
  <c r="BK175" i="2"/>
  <c r="BK173" i="2"/>
  <c r="BK169" i="2"/>
  <c r="J166" i="2"/>
  <c r="BK164" i="2"/>
  <c r="BK162" i="2"/>
  <c r="BK159" i="2"/>
  <c r="BK157" i="2"/>
  <c r="BK155" i="2"/>
  <c r="BK151" i="2"/>
  <c r="J149" i="2"/>
  <c r="J148" i="2"/>
  <c r="J147" i="2"/>
  <c r="BK145" i="2"/>
  <c r="BK143" i="2"/>
  <c r="J141" i="2"/>
  <c r="BK138" i="2"/>
  <c r="BK137" i="2"/>
  <c r="BK127" i="2"/>
  <c r="BK126" i="2"/>
  <c r="J125" i="2"/>
  <c r="BK189" i="2"/>
  <c r="J187" i="2"/>
  <c r="BK183" i="2"/>
  <c r="J181" i="2"/>
  <c r="BK179" i="2"/>
  <c r="BK177" i="2"/>
  <c r="J175" i="2"/>
  <c r="J173" i="2"/>
  <c r="BK171" i="2"/>
  <c r="J170" i="2"/>
  <c r="BK168" i="2"/>
  <c r="J167" i="2"/>
  <c r="BK165" i="2"/>
  <c r="J162" i="2"/>
  <c r="J161" i="2"/>
  <c r="J159" i="2"/>
  <c r="J157" i="2"/>
  <c r="J155" i="2"/>
  <c r="BK153" i="2"/>
  <c r="BK152" i="2"/>
  <c r="BK149" i="2"/>
  <c r="J146" i="2"/>
  <c r="J144" i="2"/>
  <c r="J142" i="2"/>
  <c r="BK141" i="2"/>
  <c r="BK139" i="2"/>
  <c r="BK136" i="2"/>
  <c r="J134" i="2"/>
  <c r="J132" i="2"/>
  <c r="BK128" i="2"/>
  <c r="J126" i="2"/>
  <c r="J190" i="2"/>
  <c r="J188" i="2"/>
  <c r="BK186" i="2"/>
  <c r="BK185" i="2"/>
  <c r="J182" i="2"/>
  <c r="J180" i="2"/>
  <c r="BK178" i="2"/>
  <c r="J176" i="2"/>
  <c r="BK174" i="2"/>
  <c r="BK172" i="2"/>
  <c r="BK170" i="2"/>
  <c r="BK167" i="2"/>
  <c r="J165" i="2"/>
  <c r="J160" i="2"/>
  <c r="BK158" i="2"/>
  <c r="J156" i="2"/>
  <c r="J154" i="2"/>
  <c r="J152" i="2"/>
  <c r="J150" i="2"/>
  <c r="BK148" i="2"/>
  <c r="BK146" i="2"/>
  <c r="BK144" i="2"/>
  <c r="BK142" i="2"/>
  <c r="BK140" i="2"/>
  <c r="J139" i="2"/>
  <c r="J136" i="2"/>
  <c r="J135" i="2"/>
  <c r="BK134" i="2"/>
  <c r="BK133" i="2"/>
  <c r="BK132" i="2"/>
  <c r="J129" i="2"/>
  <c r="J128" i="2"/>
  <c r="BK124" i="2" l="1"/>
  <c r="J124" i="2" s="1"/>
  <c r="J98" i="2" s="1"/>
  <c r="R124" i="2"/>
  <c r="R123" i="2" s="1"/>
  <c r="T124" i="2"/>
  <c r="T123" i="2"/>
  <c r="P124" i="2"/>
  <c r="P123" i="2" s="1"/>
  <c r="BK131" i="2"/>
  <c r="J131" i="2"/>
  <c r="J100" i="2"/>
  <c r="P131" i="2"/>
  <c r="R131" i="2"/>
  <c r="T131" i="2"/>
  <c r="BK163" i="2"/>
  <c r="J163" i="2" s="1"/>
  <c r="J101" i="2" s="1"/>
  <c r="P163" i="2"/>
  <c r="R163" i="2"/>
  <c r="T163" i="2"/>
  <c r="BK184" i="2"/>
  <c r="J184" i="2"/>
  <c r="J102" i="2"/>
  <c r="P184" i="2"/>
  <c r="R184" i="2"/>
  <c r="T184" i="2"/>
  <c r="J89" i="2"/>
  <c r="J91" i="2"/>
  <c r="J92" i="2"/>
  <c r="BE125" i="2"/>
  <c r="BE126" i="2"/>
  <c r="BE129" i="2"/>
  <c r="BE132" i="2"/>
  <c r="BE133" i="2"/>
  <c r="BE136" i="2"/>
  <c r="BE137" i="2"/>
  <c r="BE139" i="2"/>
  <c r="BE143" i="2"/>
  <c r="BE145" i="2"/>
  <c r="BE150" i="2"/>
  <c r="BE152" i="2"/>
  <c r="BE153" i="2"/>
  <c r="BE154" i="2"/>
  <c r="BE156" i="2"/>
  <c r="BE157" i="2"/>
  <c r="BE160" i="2"/>
  <c r="BE162" i="2"/>
  <c r="BE169" i="2"/>
  <c r="BE170" i="2"/>
  <c r="BE173" i="2"/>
  <c r="BE174" i="2"/>
  <c r="BE177" i="2"/>
  <c r="BE180" i="2"/>
  <c r="BE186" i="2"/>
  <c r="E85" i="2"/>
  <c r="F91" i="2"/>
  <c r="F92" i="2"/>
  <c r="BE127" i="2"/>
  <c r="BE128" i="2"/>
  <c r="BE134" i="2"/>
  <c r="BE135" i="2"/>
  <c r="BE138" i="2"/>
  <c r="BE140" i="2"/>
  <c r="BE141" i="2"/>
  <c r="BE142" i="2"/>
  <c r="BE144" i="2"/>
  <c r="BE146" i="2"/>
  <c r="BE147" i="2"/>
  <c r="BE148" i="2"/>
  <c r="BE149" i="2"/>
  <c r="BE151" i="2"/>
  <c r="BE155" i="2"/>
  <c r="BE158" i="2"/>
  <c r="BE159" i="2"/>
  <c r="BE161" i="2"/>
  <c r="BE164" i="2"/>
  <c r="BE165" i="2"/>
  <c r="BE166" i="2"/>
  <c r="BE167" i="2"/>
  <c r="BE168" i="2"/>
  <c r="BE171" i="2"/>
  <c r="BE172" i="2"/>
  <c r="BE175" i="2"/>
  <c r="BE176" i="2"/>
  <c r="BE178" i="2"/>
  <c r="BE179" i="2"/>
  <c r="BE181" i="2"/>
  <c r="BE182" i="2"/>
  <c r="BE183" i="2"/>
  <c r="BE185" i="2"/>
  <c r="BE187" i="2"/>
  <c r="BE188" i="2"/>
  <c r="BE189" i="2"/>
  <c r="BE190" i="2"/>
  <c r="F36" i="2"/>
  <c r="BC95" i="1" s="1"/>
  <c r="BC94" i="1" s="1"/>
  <c r="AY94" i="1" s="1"/>
  <c r="F37" i="2"/>
  <c r="BD95" i="1" s="1"/>
  <c r="BD94" i="1" s="1"/>
  <c r="W33" i="1" s="1"/>
  <c r="J34" i="2"/>
  <c r="AW95" i="1" s="1"/>
  <c r="F34" i="2"/>
  <c r="BA95" i="1"/>
  <c r="BA94" i="1"/>
  <c r="AW94" i="1" s="1"/>
  <c r="AK30" i="1" s="1"/>
  <c r="F35" i="2"/>
  <c r="BB95" i="1"/>
  <c r="BB94" i="1" s="1"/>
  <c r="W31" i="1" s="1"/>
  <c r="R130" i="2" l="1"/>
  <c r="T130" i="2"/>
  <c r="P130" i="2"/>
  <c r="P122" i="2"/>
  <c r="AU95" i="1" s="1"/>
  <c r="AU94" i="1" s="1"/>
  <c r="T122" i="2"/>
  <c r="R122" i="2"/>
  <c r="BK123" i="2"/>
  <c r="J123" i="2" s="1"/>
  <c r="J97" i="2" s="1"/>
  <c r="BK130" i="2"/>
  <c r="J130" i="2"/>
  <c r="J99" i="2" s="1"/>
  <c r="AX94" i="1"/>
  <c r="W30" i="1"/>
  <c r="W32" i="1"/>
  <c r="F33" i="2"/>
  <c r="AZ95" i="1"/>
  <c r="AZ94" i="1" s="1"/>
  <c r="W29" i="1" s="1"/>
  <c r="J33" i="2"/>
  <c r="AV95" i="1"/>
  <c r="AT95" i="1"/>
  <c r="BK122" i="2" l="1"/>
  <c r="J122" i="2"/>
  <c r="J96" i="2"/>
  <c r="AV94" i="1"/>
  <c r="AK29" i="1" s="1"/>
  <c r="J30" i="2" l="1"/>
  <c r="AG95" i="1"/>
  <c r="AG94" i="1"/>
  <c r="AK26" i="1" s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<sst xmlns="http://schemas.openxmlformats.org/spreadsheetml/2006/main" count="1153" uniqueCount="378">
  <si>
    <t>Export Komplet</t>
  </si>
  <si>
    <t/>
  </si>
  <si>
    <t>2.0</t>
  </si>
  <si>
    <t>ZAMOK</t>
  </si>
  <si>
    <t>False</t>
  </si>
  <si>
    <t>{ec57d2ec-150f-4ab0-8990-5accf3468f85}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</si>
  <si>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</si>
  <si>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</si>
  <si>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</si>
  <si>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</si>
  <si>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</si>
  <si>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</si>
  <si>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</si>
  <si>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</si>
  <si>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024-000250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</si>
  <si>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</si>
  <si>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</si>
  <si>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Nabíjecí stanice JMK</t>
  </si>
  <si>
    <t>KSO:</t>
  </si>
  <si>
    <t>CC-CZ:</t>
  </si>
  <si>
    <t>Místo:</t>
  </si>
  <si>
    <t>Brno</t>
  </si>
  <si>
    <t>Datum:</t>
  </si>
  <si>
    <t>16. 12. 2024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</si>
  <si>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</si>
  <si>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</si>
  <si>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</si>
  <si>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</si>
  <si>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</si>
  <si>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</si>
  <si>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</si>
  <si>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</si>
  <si>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</si>
  <si>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</si>
  <si>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</si>
  <si>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</si>
  <si>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</si>
  <si>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</si>
  <si>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</si>
  <si>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</si>
  <si>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</si>
  <si>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</si>
  <si>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</si>
  <si>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</si>
  <si>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</si>
  <si>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</si>
  <si>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</si>
  <si>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</si>
  <si>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</si>
  <si>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</si>
  <si>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</si>
  <si>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</si>
  <si>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</si>
  <si>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</si>
  <si>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</si>
  <si>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</si>
  <si>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</si>
  <si>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</si>
  <si>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</si>
  <si>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</si>
  <si>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</si>
  <si>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</si>
  <si>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</si>
  <si>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</si>
  <si>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</si>
  <si>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</si>
  <si>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</si>
  <si>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</si>
  <si>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</si>
  <si>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</si>
  <si>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</si>
  <si>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</si>
  <si>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</si>
  <si>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</si>
  <si>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</si>
  <si>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</si>
  <si>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</si>
  <si>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</si>
  <si>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</si>
  <si>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</si>
  <si>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Cejl 73</t>
  </si>
  <si>
    <t>PRO</t>
  </si>
  <si>
    <t>1</t>
  </si>
  <si>
    <t>{7cdc3eb1-a910-4b13-96a8-608c0add7891}</t>
  </si>
  <si>
    <t>2</t>
  </si>
  <si>
    <t>KRYCÍ LIST SOUPISU PRACÍ</t>
  </si>
  <si>
    <t>Objekt:</t>
  </si>
  <si>
    <t>02 - Cejl 73</t>
  </si>
  <si>
    <t>Brno, ul. Cejl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</si>
  <si>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</si>
  <si>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</si>
  <si>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</si>
  <si>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</si>
  <si>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</si>
  <si>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</si>
  <si>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</si>
  <si>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</si>
  <si>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</si>
  <si>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</si>
  <si>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</si>
  <si>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</si>
  <si>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</si>
  <si>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</si>
  <si>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</si>
  <si>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</si>
  <si>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</si>
  <si>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</si>
  <si>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</si>
  <si>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</si>
  <si>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</si>
  <si>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</si>
  <si>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</si>
  <si>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</si>
  <si>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</si>
  <si>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</si>
  <si>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</si>
  <si>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</si>
  <si>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</si>
  <si>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</si>
  <si>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460600061</t>
  </si>
  <si>
    <t>Odvoz suti a vybouraných hmot do 1 km</t>
  </si>
  <si>
    <t>t</t>
  </si>
  <si>
    <t>4</t>
  </si>
  <si>
    <t>1600082059</t>
  </si>
  <si>
    <t>460600071</t>
  </si>
  <si>
    <t>Příplatek k odvozu suti a vybouraných hmot za každý další 1 km (35km)</t>
  </si>
  <si>
    <t>-725161932</t>
  </si>
  <si>
    <t>3</t>
  </si>
  <si>
    <t>997221611</t>
  </si>
  <si>
    <t>Nakládání suti na dopravní prostředky pro vodorovnou dopravu</t>
  </si>
  <si>
    <t>-1166371149</t>
  </si>
  <si>
    <t>997221861</t>
  </si>
  <si>
    <t>Poplatek za uložení na recyklační skládce (skládkovné) stavebního odpadu z prostého betonu pod kódem 17 01 01</t>
  </si>
  <si>
    <t>-1919610847</t>
  </si>
  <si>
    <t>5</t>
  </si>
  <si>
    <t>997221873</t>
  </si>
  <si>
    <t>Poplatek za uložení na recyklační skládce (skládkovné) stavebního odpadu zeminy a kamení zatříděného do Katalogu odpadů pod kódem 17 05 04</t>
  </si>
  <si>
    <t>1913387104</t>
  </si>
  <si>
    <t>M</t>
  </si>
  <si>
    <t>Práce a dodávky M</t>
  </si>
  <si>
    <t>21-M</t>
  </si>
  <si>
    <t>Elektromontáže</t>
  </si>
  <si>
    <t>6</t>
  </si>
  <si>
    <t>V2400020</t>
  </si>
  <si>
    <t>Rozvodnice R-EL, viz specifikace</t>
  </si>
  <si>
    <t>kus</t>
  </si>
  <si>
    <t>421435979</t>
  </si>
  <si>
    <t>7</t>
  </si>
  <si>
    <t>741210002</t>
  </si>
  <si>
    <t>Montáž rozvodnice oceloplechová nebo plastová běžná do 50 kg</t>
  </si>
  <si>
    <t>1216403799</t>
  </si>
  <si>
    <t>8</t>
  </si>
  <si>
    <t>34571354</t>
  </si>
  <si>
    <t>trubka elektroinstalační ohebná dvouplášťová korugovaná HDPE+LDPE (chránička) D 75/90mm</t>
  </si>
  <si>
    <t>m</t>
  </si>
  <si>
    <t>128</t>
  </si>
  <si>
    <t>357007880</t>
  </si>
  <si>
    <t>9</t>
  </si>
  <si>
    <t>34141116</t>
  </si>
  <si>
    <t>vodič propojovací se zvýšenou odolností jádro Cu lanované izolace pryž plášť pryž chloroprenová 0,6/1kV (1-CHBU) 1x70mm2</t>
  </si>
  <si>
    <t>-1481785997</t>
  </si>
  <si>
    <t>10</t>
  </si>
  <si>
    <t>210800415</t>
  </si>
  <si>
    <t>Montáž vodiče Cu izolovaného plného nebo laněného s PVC pláštěm do 1 kV žíla 50 až 70 mm2 zataženého (např. CY, CHAH-V) bez ukončení</t>
  </si>
  <si>
    <t>1505725786</t>
  </si>
  <si>
    <t>11</t>
  </si>
  <si>
    <t>210100007</t>
  </si>
  <si>
    <t>Ukončení vodičů v rozváděči nebo na přístroji včetně zapojení průřezu žíly do 70 mm2</t>
  </si>
  <si>
    <t>1266537459</t>
  </si>
  <si>
    <t>210100289</t>
  </si>
  <si>
    <t>Ukončení vodičů izolovaných nastřelením kabelového oka s páskou průřezu žíly do 70 mm2</t>
  </si>
  <si>
    <t>-172185721</t>
  </si>
  <si>
    <t>13</t>
  </si>
  <si>
    <t>34113138</t>
  </si>
  <si>
    <t>kabel silový jádro Cu izolace PVC plášť PVC 0,6/1kV (1-CYKY) 5x95mm2</t>
  </si>
  <si>
    <t>-1198519512</t>
  </si>
  <si>
    <t>14</t>
  </si>
  <si>
    <t>210812043</t>
  </si>
  <si>
    <t>Montáž kabelu Cu plného nebo laněného do 1 kV žíly 4x120 mm2 (např. CYKY) bez ukončení uloženého volně nebo v liště</t>
  </si>
  <si>
    <t>-1476278623</t>
  </si>
  <si>
    <t>15</t>
  </si>
  <si>
    <t>210100154</t>
  </si>
  <si>
    <t>Ukončení kabelů smršťovací koncovkou nebo páskou se zapojením bez letování žíly do 4x120 mm2</t>
  </si>
  <si>
    <t>-1863892816</t>
  </si>
  <si>
    <t>16</t>
  </si>
  <si>
    <t>34575493</t>
  </si>
  <si>
    <t>žlab kabelový pozinkovaný 2m/ks 100x125</t>
  </si>
  <si>
    <t>-1144833379</t>
  </si>
  <si>
    <t>17</t>
  </si>
  <si>
    <t>741910413</t>
  </si>
  <si>
    <t>Montáž žlab kovový šířky do 125 mm bez víka</t>
  </si>
  <si>
    <t>-1403118076</t>
  </si>
  <si>
    <t>18</t>
  </si>
  <si>
    <t>35432541</t>
  </si>
  <si>
    <t>příchytka kabelová 14-28mm</t>
  </si>
  <si>
    <t>2141550704</t>
  </si>
  <si>
    <t>19</t>
  </si>
  <si>
    <t>34575561</t>
  </si>
  <si>
    <t>profil nosný 100x15x30mm</t>
  </si>
  <si>
    <t>-1282013371</t>
  </si>
  <si>
    <t>20</t>
  </si>
  <si>
    <t>V240001</t>
  </si>
  <si>
    <t>Jádrový vrt, průměr 100 mm</t>
  </si>
  <si>
    <t>-1424607024</t>
  </si>
  <si>
    <t>468081112</t>
  </si>
  <si>
    <t>Vybourání otvorů pro elektroinstalace ve zdivu z lehkých betonů pl do 0,09 m2 tl přes 15 do 30 cm</t>
  </si>
  <si>
    <t>-663944399</t>
  </si>
  <si>
    <t>22</t>
  </si>
  <si>
    <t>V2406701</t>
  </si>
  <si>
    <t>Rozpojovací skříń SS300, pilířová, včetmě pojistek</t>
  </si>
  <si>
    <t>256</t>
  </si>
  <si>
    <t>64</t>
  </si>
  <si>
    <t>958888703</t>
  </si>
  <si>
    <t>23</t>
  </si>
  <si>
    <t>210191532.b</t>
  </si>
  <si>
    <t>Montáž skříní plastových piliřových typ SS300, SR301, SR202, SR302, ER112, ER122, ER212, ER513 bez zapojení vodičů</t>
  </si>
  <si>
    <t>-158283010</t>
  </si>
  <si>
    <t>24</t>
  </si>
  <si>
    <t>34113134</t>
  </si>
  <si>
    <t>kabel silový jádro Cu izolace PVC plášť PVC 0,6/1kV (1-CYKY) 5x25mm2</t>
  </si>
  <si>
    <t>656820796</t>
  </si>
  <si>
    <t>25</t>
  </si>
  <si>
    <t>210812037</t>
  </si>
  <si>
    <t>Montáž kabelu Cu plného nebo laněného do 1 kV žíly 4x25 až 35 mm2 (např. CYKY) bez ukončení uloženého volně nebo v liště</t>
  </si>
  <si>
    <t>-593534649</t>
  </si>
  <si>
    <t>26</t>
  </si>
  <si>
    <t>210100152</t>
  </si>
  <si>
    <t>Ukončení kabelů smršťovací koncovkou nebo páskou se zapojením bez letování žíly do 4x35 mm2</t>
  </si>
  <si>
    <t>1447051950</t>
  </si>
  <si>
    <t>27</t>
  </si>
  <si>
    <t>34121264</t>
  </si>
  <si>
    <t>kabel datový venkovní jádro Cu plné plášť PE (U/UTP) kategorie 5e</t>
  </si>
  <si>
    <t>1690536378</t>
  </si>
  <si>
    <t>28</t>
  </si>
  <si>
    <t>742124001</t>
  </si>
  <si>
    <t>Montáž kabelů datových FTP, UTP, STP pro vnitřní rozvody do žlabu nebo lišty</t>
  </si>
  <si>
    <t>895233690</t>
  </si>
  <si>
    <t>29</t>
  </si>
  <si>
    <t>742124009</t>
  </si>
  <si>
    <t>Montáž kabelů datových FTP, UTP, STP pro vnější rozvody do trubky</t>
  </si>
  <si>
    <t>-1224742657</t>
  </si>
  <si>
    <t>30</t>
  </si>
  <si>
    <t>742124005</t>
  </si>
  <si>
    <t>Montáž kabelů datových FTP, UTP, STP ukončení kabelu konektorem</t>
  </si>
  <si>
    <t>1423902813</t>
  </si>
  <si>
    <t>31</t>
  </si>
  <si>
    <t>V240003</t>
  </si>
  <si>
    <t>Nabíjecí stanice, viz. specifikace</t>
  </si>
  <si>
    <t>1588738682</t>
  </si>
  <si>
    <t>32</t>
  </si>
  <si>
    <t>V240009</t>
  </si>
  <si>
    <t>Prodloužená záruka nabíjecího stojanu - 60 měsíců</t>
  </si>
  <si>
    <t>1528359966</t>
  </si>
  <si>
    <t>33</t>
  </si>
  <si>
    <t>V240004</t>
  </si>
  <si>
    <t>Betonová patka</t>
  </si>
  <si>
    <t>657266753</t>
  </si>
  <si>
    <t>34</t>
  </si>
  <si>
    <t>V240005</t>
  </si>
  <si>
    <t>Montáž nabíjecí stanice</t>
  </si>
  <si>
    <t>519562860</t>
  </si>
  <si>
    <t>35</t>
  </si>
  <si>
    <t>741920371</t>
  </si>
  <si>
    <t>Ucpávka prostupu kabelového svazku pěnou otvorem D 90 mm zaplnění prostupu kabely z 30% stěnou tl 150 mm požární odolnost EI 60</t>
  </si>
  <si>
    <t>-1426408898</t>
  </si>
  <si>
    <t>36</t>
  </si>
  <si>
    <t>741920395</t>
  </si>
  <si>
    <t>Ucpávka prostupu kabelového svazku rukávem otvorem přes D 113 do D 122 mm zaplnění prostupu kabely z 50% stěnou tl 300 mm požární odolnost EI 90</t>
  </si>
  <si>
    <t>-1701678558</t>
  </si>
  <si>
    <t>46-M</t>
  </si>
  <si>
    <t>Zemní práce při extr.mont.pracích</t>
  </si>
  <si>
    <t>37</t>
  </si>
  <si>
    <t>460030011</t>
  </si>
  <si>
    <t>Sejmutí drnu při elektromontážích jakékoliv tloušťky</t>
  </si>
  <si>
    <t>m2</t>
  </si>
  <si>
    <t>1339711054</t>
  </si>
  <si>
    <t>38</t>
  </si>
  <si>
    <t>460581111</t>
  </si>
  <si>
    <t>Položení drnu včetně zalití vodou na rovině</t>
  </si>
  <si>
    <t>-724003009</t>
  </si>
  <si>
    <t>39</t>
  </si>
  <si>
    <t>460581131</t>
  </si>
  <si>
    <t>Uvedení nezpevněného terénu do původního stavu v místě dočasného uložení výkopku s vyhrabáním, srovnáním a částečným dosetím trávy</t>
  </si>
  <si>
    <t>-2063948605</t>
  </si>
  <si>
    <t>40</t>
  </si>
  <si>
    <t>460030021</t>
  </si>
  <si>
    <t>Odstranění dřevitého porostu z křovin a stromů měkkého středně hustého při elektromontážích</t>
  </si>
  <si>
    <t>139217027</t>
  </si>
  <si>
    <t>41</t>
  </si>
  <si>
    <t>468021221</t>
  </si>
  <si>
    <t>Rozebrání dlažeb při elektromontážích ručně z dlaždic zámkových do písku spáry nezalité</t>
  </si>
  <si>
    <t>-251727746</t>
  </si>
  <si>
    <t>42</t>
  </si>
  <si>
    <t>460650055</t>
  </si>
  <si>
    <t>Zřízení podkladní vrstvy vozovky a chodníku ze štěrkodrti se zhutněním tloušťky do 25 cm</t>
  </si>
  <si>
    <t>51533981</t>
  </si>
  <si>
    <t>43</t>
  </si>
  <si>
    <t>567132115</t>
  </si>
  <si>
    <t>Podklad ze směsi stmelené cementem SC C 8/10 (KSC I) tl 200 mm</t>
  </si>
  <si>
    <t>-1008366409</t>
  </si>
  <si>
    <t>44</t>
  </si>
  <si>
    <t>460871141</t>
  </si>
  <si>
    <t>Podklad vozovky a chodníku ze štěrkodrti se zhutněním při elektromontážích tl do 5 cm</t>
  </si>
  <si>
    <t>1716893369</t>
  </si>
  <si>
    <t>45</t>
  </si>
  <si>
    <t>460881612</t>
  </si>
  <si>
    <t>Kladení dlažby z dlaždic betonových tvarovaných a zámkových do lože z kameniva těženého při elektromontážích</t>
  </si>
  <si>
    <t>129925295</t>
  </si>
  <si>
    <t>46</t>
  </si>
  <si>
    <t>460171142</t>
  </si>
  <si>
    <t>Hloubení kabelových nezapažených rýh strojně š 35 cm hl 50 cm v hornině tř I skupiny 3</t>
  </si>
  <si>
    <t>-1992026809</t>
  </si>
  <si>
    <t>47</t>
  </si>
  <si>
    <t>460171322</t>
  </si>
  <si>
    <t>Hloubení kabelových nezapažených rýh strojně š 50 cm hl 120 cm v hornině tř I skupiny 3</t>
  </si>
  <si>
    <t>1808324936</t>
  </si>
  <si>
    <t>48</t>
  </si>
  <si>
    <t>460451132</t>
  </si>
  <si>
    <t>Zásyp kabelových rýh strojně se zhutněním š 35 cm hl 30 cm z horniny tř I skupiny 3</t>
  </si>
  <si>
    <t>1559285480</t>
  </si>
  <si>
    <t>49</t>
  </si>
  <si>
    <t>460451312</t>
  </si>
  <si>
    <t>Zásyp kabelových rýh strojně se zhutněním š 50 cm hl 100 cm z horniny tř I skupiny 3</t>
  </si>
  <si>
    <t>382840962</t>
  </si>
  <si>
    <t>50</t>
  </si>
  <si>
    <t>460661512</t>
  </si>
  <si>
    <t>Kabelové lože z písku pro kabely nn kryté plastovou fólií š lože přes 25 do 50 cm</t>
  </si>
  <si>
    <t>851546544</t>
  </si>
  <si>
    <t>51</t>
  </si>
  <si>
    <t>460080112</t>
  </si>
  <si>
    <t>Bourání základu betonového se záhozem jámy sypaninou</t>
  </si>
  <si>
    <t>m3</t>
  </si>
  <si>
    <t>1056947900</t>
  </si>
  <si>
    <t>52</t>
  </si>
  <si>
    <t>34571352</t>
  </si>
  <si>
    <t>trubka elektroinstalační ohebná dvouplášťová korugovaná HDPE+LDPE (chránička) D 52/63mm</t>
  </si>
  <si>
    <t>-2144498019</t>
  </si>
  <si>
    <t>53</t>
  </si>
  <si>
    <t>623545468</t>
  </si>
  <si>
    <t>54</t>
  </si>
  <si>
    <t>460742121</t>
  </si>
  <si>
    <t>Osazení kabelových prostupů z trub plastových do rýhy s obsypem z písku průměru do 10 cm</t>
  </si>
  <si>
    <t>1868431854</t>
  </si>
  <si>
    <t>55</t>
  </si>
  <si>
    <t>V302</t>
  </si>
  <si>
    <t>Výstražná fólie šířky 32 cm</t>
  </si>
  <si>
    <t>-1085581588</t>
  </si>
  <si>
    <t>56</t>
  </si>
  <si>
    <t>R-46-M-009</t>
  </si>
  <si>
    <t>Zaměření kabelové trasy v.č. aktualizace polohopisu</t>
  </si>
  <si>
    <t>-791204862</t>
  </si>
  <si>
    <t>58-M</t>
  </si>
  <si>
    <t>Revize vyhrazených technických zařízení</t>
  </si>
  <si>
    <t>57</t>
  </si>
  <si>
    <t>084103000</t>
  </si>
  <si>
    <t>Příplatky za práci v noci, o sobotách a nedělích, ve státem uznaný svátek</t>
  </si>
  <si>
    <t>hod</t>
  </si>
  <si>
    <t>2026234930</t>
  </si>
  <si>
    <t>58</t>
  </si>
  <si>
    <t>045002000</t>
  </si>
  <si>
    <t>Kompletační a koordinační činnost</t>
  </si>
  <si>
    <t>451907682</t>
  </si>
  <si>
    <t>59</t>
  </si>
  <si>
    <t>210280003</t>
  </si>
  <si>
    <t>Zkoušky a prohlídky el rozvodů a zařízení celková prohlídka pro objem montážních prací přes 500 do 1 000 tis Kč</t>
  </si>
  <si>
    <t>-217170788</t>
  </si>
  <si>
    <t>60</t>
  </si>
  <si>
    <t>013254000</t>
  </si>
  <si>
    <t>Dokumentace skutečného provedení stavby</t>
  </si>
  <si>
    <t>-703707067</t>
  </si>
  <si>
    <t>61</t>
  </si>
  <si>
    <t>V240010</t>
  </si>
  <si>
    <t>Řízení nabíjecí stanice včetně implementace do systému MaR Sauter Vision Center</t>
  </si>
  <si>
    <t>1770850642</t>
  </si>
  <si>
    <t>62</t>
  </si>
  <si>
    <t>V240011</t>
  </si>
  <si>
    <t>Aktualizace dokumentace rozvaděče RH</t>
  </si>
  <si>
    <t>1956941522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</si>
</sst>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6"/>
      <c r="BE5" s="155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0" t="s">
        <v>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6"/>
      <c r="BS8" s="13" t="s">
        <v>6</v>
      </c>
    </row>
    <row r="9" spans="1:74" ht="14.45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6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56"/>
      <c r="BS11" s="13" t="s">
        <v>6</v>
      </c>
    </row>
    <row r="12" spans="1:74" ht="6.95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56"/>
      <c r="BS13" s="13" t="s">
        <v>6</v>
      </c>
    </row>
    <row r="14" spans="1:74" ht="12.75">
      <c r="B14" s="16"/>
      <c r="E14" s="161" t="s">
        <v>29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3" t="s">
        <v>27</v>
      </c>
      <c r="AN14" s="25" t="s">
        <v>29</v>
      </c>
      <c r="AR14" s="16"/>
      <c r="BE14" s="156"/>
      <c r="BS14" s="13" t="s">
        <v>6</v>
      </c>
    </row>
    <row r="15" spans="1:74" ht="6.95" customHeight="1">
      <c r="B15" s="16"/>
      <c r="AR15" s="16"/>
      <c r="BE15" s="156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56"/>
      <c r="BS16" s="13" t="s">
        <v>4</v>
      </c>
    </row>
    <row r="17" spans="2:71" ht="18.399999999999999" customHeight="1">
      <c r="B17" s="16"/>
      <c r="E17" s="21" t="s">
        <v>26</v>
      </c>
      <c r="AK17" s="23" t="s">
        <v>27</v>
      </c>
      <c r="AN17" s="21" t="s">
        <v>1</v>
      </c>
      <c r="AR17" s="16"/>
      <c r="BE17" s="156"/>
      <c r="BS17" s="13" t="s">
        <v>31</v>
      </c>
    </row>
    <row r="18" spans="2:71" ht="6.95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56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156"/>
      <c r="BS20" s="13" t="s">
        <v>31</v>
      </c>
    </row>
    <row r="21" spans="2:71" ht="6.95" customHeight="1">
      <c r="B21" s="16"/>
      <c r="AR21" s="16"/>
      <c r="BE21" s="156"/>
    </row>
    <row r="22" spans="2:71" ht="12" customHeight="1">
      <c r="B22" s="16"/>
      <c r="D22" s="23" t="s">
        <v>33</v>
      </c>
      <c r="AR22" s="16"/>
      <c r="BE22" s="15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  <c r="BE23" s="156"/>
    </row>
    <row r="24" spans="2:71" ht="6.95" customHeight="1">
      <c r="B24" s="16"/>
      <c r="AR24" s="16"/>
      <c r="BE24" s="15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R26" s="28"/>
      <c r="BE26" s="156"/>
    </row>
    <row r="27" spans="2:71" s="1" customFormat="1" ht="6.95" customHeight="1">
      <c r="B27" s="28"/>
      <c r="AR27" s="28"/>
      <c r="BE27" s="156"/>
    </row>
    <row r="28" spans="2:71" s="1" customFormat="1" ht="12.75">
      <c r="B28" s="28"/>
      <c r="L28" s="166" t="s">
        <v>35</v>
      </c>
      <c r="M28" s="166"/>
      <c r="N28" s="166"/>
      <c r="O28" s="166"/>
      <c r="P28" s="166"/>
      <c r="W28" s="166" t="s">
        <v>36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37</v>
      </c>
      <c r="AL28" s="166"/>
      <c r="AM28" s="166"/>
      <c r="AN28" s="166"/>
      <c r="AO28" s="166"/>
      <c r="AR28" s="28"/>
      <c r="BE28" s="156"/>
    </row>
    <row r="29" spans="2:71" s="2" customFormat="1" ht="14.45" customHeight="1">
      <c r="B29" s="32"/>
      <c r="D29" s="23" t="s">
        <v>38</v>
      </c>
      <c r="F29" s="23" t="s">
        <v>39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  <c r="BE29" s="157"/>
    </row>
    <row r="30" spans="2:71" s="2" customFormat="1" ht="14.45" customHeight="1">
      <c r="B30" s="32"/>
      <c r="F30" s="23" t="s">
        <v>40</v>
      </c>
      <c r="L30" s="169">
        <v>0.12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  <c r="BE30" s="157"/>
    </row>
    <row r="31" spans="2:71" s="2" customFormat="1" ht="14.45" hidden="1" customHeight="1">
      <c r="B31" s="32"/>
      <c r="F31" s="23" t="s">
        <v>41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  <c r="BE31" s="157"/>
    </row>
    <row r="32" spans="2:71" s="2" customFormat="1" ht="14.45" hidden="1" customHeight="1">
      <c r="B32" s="32"/>
      <c r="F32" s="23" t="s">
        <v>42</v>
      </c>
      <c r="L32" s="169">
        <v>0.12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  <c r="BE32" s="157"/>
    </row>
    <row r="33" spans="2:57" s="2" customFormat="1" ht="14.45" hidden="1" customHeight="1">
      <c r="B33" s="32"/>
      <c r="F33" s="23" t="s">
        <v>43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  <c r="BE33" s="157"/>
    </row>
    <row r="34" spans="2:57" s="1" customFormat="1" ht="6.95" customHeight="1">
      <c r="B34" s="28"/>
      <c r="AR34" s="28"/>
      <c r="BE34" s="156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70" t="s">
        <v>46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2">
        <f>SUM(AK26:AK33)</f>
        <v>0</v>
      </c>
      <c r="AL35" s="171"/>
      <c r="AM35" s="171"/>
      <c r="AN35" s="171"/>
      <c r="AO35" s="173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024-000250</v>
      </c>
      <c r="AR84" s="44"/>
    </row>
    <row r="85" spans="1:91" s="4" customFormat="1" ht="36.950000000000003" customHeight="1">
      <c r="B85" s="45"/>
      <c r="C85" s="46" t="s">
        <v>16</v>
      </c>
      <c r="L85" s="174" t="str">
        <f>K6</f>
        <v>Nabíjecí stanice JMK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Brno</v>
      </c>
      <c r="AI87" s="23" t="s">
        <v>22</v>
      </c>
      <c r="AM87" s="176" t="str">
        <f>IF(AN8= "","",AN8)</f>
        <v>16. 12. 2024</v>
      </c>
      <c r="AN87" s="176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30</v>
      </c>
      <c r="AM89" s="177" t="str">
        <f>IF(E17="","",E17)</f>
        <v xml:space="preserve"> </v>
      </c>
      <c r="AN89" s="178"/>
      <c r="AO89" s="178"/>
      <c r="AP89" s="178"/>
      <c r="AR89" s="28"/>
      <c r="AS89" s="179" t="s">
        <v>54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77" t="str">
        <f>IF(E20="","",E20)</f>
        <v xml:space="preserve"> </v>
      </c>
      <c r="AN90" s="178"/>
      <c r="AO90" s="178"/>
      <c r="AP90" s="178"/>
      <c r="AR90" s="28"/>
      <c r="AS90" s="181"/>
      <c r="AT90" s="182"/>
      <c r="BD90" s="52"/>
    </row>
    <row r="91" spans="1:91" s="1" customFormat="1" ht="10.9" customHeight="1">
      <c r="B91" s="28"/>
      <c r="AR91" s="28"/>
      <c r="AS91" s="181"/>
      <c r="AT91" s="182"/>
      <c r="BD91" s="52"/>
    </row>
    <row r="92" spans="1:91" s="1" customFormat="1" ht="29.25" customHeight="1">
      <c r="B92" s="28"/>
      <c r="C92" s="183" t="s">
        <v>55</v>
      </c>
      <c r="D92" s="184"/>
      <c r="E92" s="184"/>
      <c r="F92" s="184"/>
      <c r="G92" s="184"/>
      <c r="H92" s="53"/>
      <c r="I92" s="185" t="s">
        <v>56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57</v>
      </c>
      <c r="AH92" s="184"/>
      <c r="AI92" s="184"/>
      <c r="AJ92" s="184"/>
      <c r="AK92" s="184"/>
      <c r="AL92" s="184"/>
      <c r="AM92" s="184"/>
      <c r="AN92" s="185" t="s">
        <v>58</v>
      </c>
      <c r="AO92" s="184"/>
      <c r="AP92" s="187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5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190" t="s">
        <v>79</v>
      </c>
      <c r="E95" s="190"/>
      <c r="F95" s="190"/>
      <c r="G95" s="190"/>
      <c r="H95" s="190"/>
      <c r="I95" s="73"/>
      <c r="J95" s="190" t="s">
        <v>80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'02 - Cejl 73'!J30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4" t="s">
        <v>81</v>
      </c>
      <c r="AR95" s="71"/>
      <c r="AS95" s="75">
        <v>0</v>
      </c>
      <c r="AT95" s="76">
        <f>ROUND(SUM(AV95:AW95),2)</f>
        <v>0</v>
      </c>
      <c r="AU95" s="77">
        <f>'02 - Cejl 73'!P122</f>
        <v>0</v>
      </c>
      <c r="AV95" s="76">
        <f>'02 - Cejl 73'!J33</f>
        <v>0</v>
      </c>
      <c r="AW95" s="76">
        <f>'02 - Cejl 73'!J34</f>
        <v>0</v>
      </c>
      <c r="AX95" s="76">
        <f>'02 - Cejl 73'!J35</f>
        <v>0</v>
      </c>
      <c r="AY95" s="76">
        <f>'02 - Cejl 73'!J36</f>
        <v>0</v>
      </c>
      <c r="AZ95" s="76">
        <f>'02 - Cejl 73'!F33</f>
        <v>0</v>
      </c>
      <c r="BA95" s="76">
        <f>'02 - Cejl 73'!F34</f>
        <v>0</v>
      </c>
      <c r="BB95" s="76">
        <f>'02 - Cejl 73'!F35</f>
        <v>0</v>
      </c>
      <c r="BC95" s="76">
        <f>'02 - Cejl 73'!F36</f>
        <v>0</v>
      </c>
      <c r="BD95" s="78">
        <f>'02 - Cejl 73'!F37</f>
        <v>0</v>
      </c>
      <c r="BT95" s="79" t="s">
        <v>82</v>
      </c>
      <c r="BV95" s="79" t="s">
        <v>76</v>
      </c>
      <c r="BW95" s="79" t="s">
        <v>83</v>
      </c>
      <c r="BX95" s="79" t="s">
        <v>5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OXMPxXbt248eIs5mMGCi7FFdhVouUdVrDPn0aUSOPV7q6pMJyQiAYOrPzk3VV5zBVummBFNXWYhvu216eduw3g==" saltValue="FXCpHBGQ/RwtLIFz8zblu54/+0t4M+MSkE7/sUOCJVHi2swZBF4yQs3gFOlxfDbLeg6NztnxKQ96K5yg3gItF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Cejl 73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1"/>
  <sheetViews>
    <sheetView showGridLines="0" tabSelected="1" topLeftCell="A144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85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3" t="str">
        <f>'Rekapitulace stavby'!K6</f>
        <v>Nabíjecí stanice JMK</v>
      </c>
      <c r="F7" s="194"/>
      <c r="G7" s="194"/>
      <c r="H7" s="194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74" t="s">
        <v>87</v>
      </c>
      <c r="F9" s="195"/>
      <c r="G9" s="195"/>
      <c r="H9" s="195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88</v>
      </c>
      <c r="I12" s="23" t="s">
        <v>22</v>
      </c>
      <c r="J12" s="48" t="str">
        <f>'Rekapitulace stavby'!AN8</f>
        <v>16. 12. 2024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6" t="str">
        <f>'Rekapitulace stavby'!E14</f>
        <v>Vyplň údaj</v>
      </c>
      <c r="F18" s="158"/>
      <c r="G18" s="158"/>
      <c r="H18" s="158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1"/>
      <c r="E27" s="163" t="s">
        <v>1</v>
      </c>
      <c r="F27" s="163"/>
      <c r="G27" s="163"/>
      <c r="H27" s="163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34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3">
        <f>ROUND((SUM(BE122:BE190)),  2)</f>
        <v>0</v>
      </c>
      <c r="I33" s="84">
        <v>0.21</v>
      </c>
      <c r="J33" s="83">
        <f>ROUND(((SUM(BE122:BE190))*I33),  2)</f>
        <v>0</v>
      </c>
      <c r="L33" s="28"/>
    </row>
    <row r="34" spans="2:12" s="1" customFormat="1" ht="14.45" customHeight="1">
      <c r="B34" s="28"/>
      <c r="E34" s="23" t="s">
        <v>40</v>
      </c>
      <c r="F34" s="83">
        <f>ROUND((SUM(BF122:BF190)),  2)</f>
        <v>0</v>
      </c>
      <c r="I34" s="84">
        <v>0.12</v>
      </c>
      <c r="J34" s="83">
        <f>ROUND(((SUM(BF122:BF190))*I34),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3">
        <f>ROUND((SUM(BG122:BG190)),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3">
        <f>ROUND((SUM(BH122:BH190)),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3">
        <f>ROUND((SUM(BI122:BI190)),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44</v>
      </c>
      <c r="E39" s="53"/>
      <c r="F39" s="53"/>
      <c r="G39" s="87" t="s">
        <v>45</v>
      </c>
      <c r="H39" s="88" t="s">
        <v>46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49</v>
      </c>
      <c r="E61" s="30"/>
      <c r="F61" s="91" t="s">
        <v>50</v>
      </c>
      <c r="G61" s="39" t="s">
        <v>49</v>
      </c>
      <c r="H61" s="30"/>
      <c r="I61" s="30"/>
      <c r="J61" s="92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49</v>
      </c>
      <c r="E76" s="30"/>
      <c r="F76" s="91" t="s">
        <v>50</v>
      </c>
      <c r="G76" s="39" t="s">
        <v>49</v>
      </c>
      <c r="H76" s="30"/>
      <c r="I76" s="30"/>
      <c r="J76" s="9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89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93" t="str">
        <f>E7</f>
        <v>Nabíjecí stanice JMK</v>
      </c>
      <c r="F85" s="194"/>
      <c r="G85" s="194"/>
      <c r="H85" s="194"/>
      <c r="L85" s="28"/>
    </row>
    <row r="86" spans="2:47" s="1" customFormat="1" ht="12" hidden="1" customHeight="1">
      <c r="B86" s="28"/>
      <c r="C86" s="23" t="s">
        <v>86</v>
      </c>
      <c r="L86" s="28"/>
    </row>
    <row r="87" spans="2:47" s="1" customFormat="1" ht="16.5" hidden="1" customHeight="1">
      <c r="B87" s="28"/>
      <c r="E87" s="174" t="str">
        <f>E9</f>
        <v>02 - Cejl 73</v>
      </c>
      <c r="F87" s="195"/>
      <c r="G87" s="195"/>
      <c r="H87" s="195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Brno, ul. Cejl</v>
      </c>
      <c r="I89" s="23" t="s">
        <v>22</v>
      </c>
      <c r="J89" s="48" t="str">
        <f>IF(J12="","",J12)</f>
        <v>16. 12. 2024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92</v>
      </c>
      <c r="J96" s="62">
        <f>J122</f>
        <v>0</v>
      </c>
      <c r="L96" s="28"/>
      <c r="AU96" s="13" t="s">
        <v>93</v>
      </c>
    </row>
    <row r="97" spans="2:12" s="8" customFormat="1" ht="24.95" hidden="1" customHeight="1">
      <c r="B97" s="96"/>
      <c r="D97" s="97" t="s">
        <v>94</v>
      </c>
      <c r="E97" s="98"/>
      <c r="F97" s="98"/>
      <c r="G97" s="98"/>
      <c r="H97" s="98"/>
      <c r="I97" s="98"/>
      <c r="J97" s="99">
        <f>J123</f>
        <v>0</v>
      </c>
      <c r="L97" s="96"/>
    </row>
    <row r="98" spans="2:12" s="9" customFormat="1" ht="19.899999999999999" hidden="1" customHeight="1">
      <c r="B98" s="100"/>
      <c r="D98" s="101" t="s">
        <v>95</v>
      </c>
      <c r="E98" s="102"/>
      <c r="F98" s="102"/>
      <c r="G98" s="102"/>
      <c r="H98" s="102"/>
      <c r="I98" s="102"/>
      <c r="J98" s="103">
        <f>J124</f>
        <v>0</v>
      </c>
      <c r="L98" s="100"/>
    </row>
    <row r="99" spans="2:12" s="8" customFormat="1" ht="24.95" hidden="1" customHeight="1">
      <c r="B99" s="96"/>
      <c r="D99" s="97" t="s">
        <v>96</v>
      </c>
      <c r="E99" s="98"/>
      <c r="F99" s="98"/>
      <c r="G99" s="98"/>
      <c r="H99" s="98"/>
      <c r="I99" s="98"/>
      <c r="J99" s="99">
        <f>J130</f>
        <v>0</v>
      </c>
      <c r="L99" s="96"/>
    </row>
    <row r="100" spans="2:12" s="9" customFormat="1" ht="19.899999999999999" hidden="1" customHeight="1">
      <c r="B100" s="100"/>
      <c r="D100" s="101" t="s">
        <v>97</v>
      </c>
      <c r="E100" s="102"/>
      <c r="F100" s="102"/>
      <c r="G100" s="102"/>
      <c r="H100" s="102"/>
      <c r="I100" s="102"/>
      <c r="J100" s="103">
        <f>J131</f>
        <v>0</v>
      </c>
      <c r="L100" s="100"/>
    </row>
    <row r="101" spans="2:12" s="9" customFormat="1" ht="19.899999999999999" hidden="1" customHeight="1">
      <c r="B101" s="100"/>
      <c r="D101" s="101" t="s">
        <v>98</v>
      </c>
      <c r="E101" s="102"/>
      <c r="F101" s="102"/>
      <c r="G101" s="102"/>
      <c r="H101" s="102"/>
      <c r="I101" s="102"/>
      <c r="J101" s="103">
        <f>J163</f>
        <v>0</v>
      </c>
      <c r="L101" s="100"/>
    </row>
    <row r="102" spans="2:12" s="9" customFormat="1" ht="19.899999999999999" hidden="1" customHeight="1">
      <c r="B102" s="100"/>
      <c r="D102" s="101" t="s">
        <v>99</v>
      </c>
      <c r="E102" s="102"/>
      <c r="F102" s="102"/>
      <c r="G102" s="102"/>
      <c r="H102" s="102"/>
      <c r="I102" s="102"/>
      <c r="J102" s="103">
        <f>J184</f>
        <v>0</v>
      </c>
      <c r="L102" s="100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t="11.25" hidden="1"/>
    <row r="106" spans="2:12" ht="11.25" hidden="1"/>
    <row r="107" spans="2:12" ht="11.25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100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16.5" customHeight="1">
      <c r="B112" s="28"/>
      <c r="E112" s="193" t="str">
        <f>E7</f>
        <v>Nabíjecí stanice JMK</v>
      </c>
      <c r="F112" s="194"/>
      <c r="G112" s="194"/>
      <c r="H112" s="194"/>
      <c r="L112" s="28"/>
    </row>
    <row r="113" spans="2:65" s="1" customFormat="1" ht="12" customHeight="1">
      <c r="B113" s="28"/>
      <c r="C113" s="23" t="s">
        <v>86</v>
      </c>
      <c r="L113" s="28"/>
    </row>
    <row r="114" spans="2:65" s="1" customFormat="1" ht="16.5" customHeight="1">
      <c r="B114" s="28"/>
      <c r="E114" s="174" t="str">
        <f>E9</f>
        <v>02 - Cejl 73</v>
      </c>
      <c r="F114" s="195"/>
      <c r="G114" s="195"/>
      <c r="H114" s="195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>Brno, ul. Cejl</v>
      </c>
      <c r="I116" s="23" t="s">
        <v>22</v>
      </c>
      <c r="J116" s="48" t="str">
        <f>IF(J12="","",J12)</f>
        <v>16. 12. 2024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 xml:space="preserve"> </v>
      </c>
      <c r="I118" s="23" t="s">
        <v>30</v>
      </c>
      <c r="J118" s="26" t="str">
        <f>E21</f>
        <v xml:space="preserve"> 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32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4"/>
      <c r="C121" s="105" t="s">
        <v>101</v>
      </c>
      <c r="D121" s="106" t="s">
        <v>59</v>
      </c>
      <c r="E121" s="106" t="s">
        <v>55</v>
      </c>
      <c r="F121" s="106" t="s">
        <v>56</v>
      </c>
      <c r="G121" s="106" t="s">
        <v>102</v>
      </c>
      <c r="H121" s="106" t="s">
        <v>103</v>
      </c>
      <c r="I121" s="106" t="s">
        <v>104</v>
      </c>
      <c r="J121" s="107" t="s">
        <v>91</v>
      </c>
      <c r="K121" s="108" t="s">
        <v>105</v>
      </c>
      <c r="L121" s="104"/>
      <c r="M121" s="55" t="s">
        <v>1</v>
      </c>
      <c r="N121" s="56" t="s">
        <v>38</v>
      </c>
      <c r="O121" s="56" t="s">
        <v>106</v>
      </c>
      <c r="P121" s="56" t="s">
        <v>107</v>
      </c>
      <c r="Q121" s="56" t="s">
        <v>108</v>
      </c>
      <c r="R121" s="56" t="s">
        <v>109</v>
      </c>
      <c r="S121" s="56" t="s">
        <v>110</v>
      </c>
      <c r="T121" s="57" t="s">
        <v>111</v>
      </c>
    </row>
    <row r="122" spans="2:65" s="1" customFormat="1" ht="22.9" customHeight="1">
      <c r="B122" s="28"/>
      <c r="C122" s="60" t="s">
        <v>112</v>
      </c>
      <c r="J122" s="109">
        <f>BK122</f>
        <v>0</v>
      </c>
      <c r="L122" s="28"/>
      <c r="M122" s="58"/>
      <c r="N122" s="49"/>
      <c r="O122" s="49"/>
      <c r="P122" s="110">
        <f>P123+P130</f>
        <v>0</v>
      </c>
      <c r="Q122" s="49"/>
      <c r="R122" s="110">
        <f>R123+R130</f>
        <v>7.6403099999999995</v>
      </c>
      <c r="S122" s="49"/>
      <c r="T122" s="111">
        <f>T123+T130</f>
        <v>1.772</v>
      </c>
      <c r="AT122" s="13" t="s">
        <v>73</v>
      </c>
      <c r="AU122" s="13" t="s">
        <v>93</v>
      </c>
      <c r="BK122" s="112">
        <f>BK123+BK130</f>
        <v>0</v>
      </c>
    </row>
    <row r="123" spans="2:65" s="11" customFormat="1" ht="25.9" customHeight="1">
      <c r="B123" s="113"/>
      <c r="D123" s="114" t="s">
        <v>73</v>
      </c>
      <c r="E123" s="115" t="s">
        <v>113</v>
      </c>
      <c r="F123" s="115" t="s">
        <v>114</v>
      </c>
      <c r="I123" s="116"/>
      <c r="J123" s="117">
        <f>BK123</f>
        <v>0</v>
      </c>
      <c r="L123" s="113"/>
      <c r="M123" s="118"/>
      <c r="P123" s="119">
        <f>P124</f>
        <v>0</v>
      </c>
      <c r="R123" s="119">
        <f>R124</f>
        <v>0</v>
      </c>
      <c r="T123" s="120">
        <f>T124</f>
        <v>0</v>
      </c>
      <c r="AR123" s="114" t="s">
        <v>82</v>
      </c>
      <c r="AT123" s="121" t="s">
        <v>73</v>
      </c>
      <c r="AU123" s="121" t="s">
        <v>74</v>
      </c>
      <c r="AY123" s="114" t="s">
        <v>115</v>
      </c>
      <c r="BK123" s="122">
        <f>BK124</f>
        <v>0</v>
      </c>
    </row>
    <row r="124" spans="2:65" s="11" customFormat="1" ht="22.9" customHeight="1">
      <c r="B124" s="113"/>
      <c r="D124" s="114" t="s">
        <v>73</v>
      </c>
      <c r="E124" s="123" t="s">
        <v>116</v>
      </c>
      <c r="F124" s="123" t="s">
        <v>117</v>
      </c>
      <c r="I124" s="116"/>
      <c r="J124" s="124">
        <f>BK124</f>
        <v>0</v>
      </c>
      <c r="L124" s="113"/>
      <c r="M124" s="118"/>
      <c r="P124" s="119">
        <f>SUM(P125:P129)</f>
        <v>0</v>
      </c>
      <c r="R124" s="119">
        <f>SUM(R125:R129)</f>
        <v>0</v>
      </c>
      <c r="T124" s="120">
        <f>SUM(T125:T129)</f>
        <v>0</v>
      </c>
      <c r="AR124" s="114" t="s">
        <v>82</v>
      </c>
      <c r="AT124" s="121" t="s">
        <v>73</v>
      </c>
      <c r="AU124" s="121" t="s">
        <v>82</v>
      </c>
      <c r="AY124" s="114" t="s">
        <v>115</v>
      </c>
      <c r="BK124" s="122">
        <f>SUM(BK125:BK129)</f>
        <v>0</v>
      </c>
    </row>
    <row r="125" spans="2:65" s="1" customFormat="1" ht="16.5" customHeight="1">
      <c r="B125" s="28"/>
      <c r="C125" s="125" t="s">
        <v>82</v>
      </c>
      <c r="D125" s="125" t="s">
        <v>118</v>
      </c>
      <c r="E125" s="126" t="s">
        <v>119</v>
      </c>
      <c r="F125" s="127" t="s">
        <v>120</v>
      </c>
      <c r="G125" s="128" t="s">
        <v>121</v>
      </c>
      <c r="H125" s="129">
        <v>4</v>
      </c>
      <c r="I125" s="130"/>
      <c r="J125" s="131">
        <f>ROUND(I125*H125,2)</f>
        <v>0</v>
      </c>
      <c r="K125" s="132"/>
      <c r="L125" s="28"/>
      <c r="M125" s="133" t="s">
        <v>1</v>
      </c>
      <c r="N125" s="134" t="s">
        <v>39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122</v>
      </c>
      <c r="AT125" s="137" t="s">
        <v>118</v>
      </c>
      <c r="AU125" s="137" t="s">
        <v>84</v>
      </c>
      <c r="AY125" s="13" t="s">
        <v>115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82</v>
      </c>
      <c r="BK125" s="138">
        <f>ROUND(I125*H125,2)</f>
        <v>0</v>
      </c>
      <c r="BL125" s="13" t="s">
        <v>122</v>
      </c>
      <c r="BM125" s="137" t="s">
        <v>123</v>
      </c>
    </row>
    <row r="126" spans="2:65" s="1" customFormat="1" ht="24.2" customHeight="1">
      <c r="B126" s="28"/>
      <c r="C126" s="125" t="s">
        <v>84</v>
      </c>
      <c r="D126" s="125" t="s">
        <v>118</v>
      </c>
      <c r="E126" s="126" t="s">
        <v>124</v>
      </c>
      <c r="F126" s="127" t="s">
        <v>125</v>
      </c>
      <c r="G126" s="128" t="s">
        <v>121</v>
      </c>
      <c r="H126" s="129">
        <v>80</v>
      </c>
      <c r="I126" s="130"/>
      <c r="J126" s="131">
        <f>ROUND(I126*H126,2)</f>
        <v>0</v>
      </c>
      <c r="K126" s="132"/>
      <c r="L126" s="28"/>
      <c r="M126" s="133" t="s">
        <v>1</v>
      </c>
      <c r="N126" s="134" t="s">
        <v>39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122</v>
      </c>
      <c r="AT126" s="137" t="s">
        <v>118</v>
      </c>
      <c r="AU126" s="137" t="s">
        <v>84</v>
      </c>
      <c r="AY126" s="13" t="s">
        <v>115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3" t="s">
        <v>82</v>
      </c>
      <c r="BK126" s="138">
        <f>ROUND(I126*H126,2)</f>
        <v>0</v>
      </c>
      <c r="BL126" s="13" t="s">
        <v>122</v>
      </c>
      <c r="BM126" s="137" t="s">
        <v>126</v>
      </c>
    </row>
    <row r="127" spans="2:65" s="1" customFormat="1" ht="24.2" customHeight="1">
      <c r="B127" s="28"/>
      <c r="C127" s="125" t="s">
        <v>127</v>
      </c>
      <c r="D127" s="125" t="s">
        <v>118</v>
      </c>
      <c r="E127" s="126" t="s">
        <v>128</v>
      </c>
      <c r="F127" s="127" t="s">
        <v>129</v>
      </c>
      <c r="G127" s="128" t="s">
        <v>121</v>
      </c>
      <c r="H127" s="129">
        <v>4</v>
      </c>
      <c r="I127" s="130"/>
      <c r="J127" s="131">
        <f>ROUND(I127*H127,2)</f>
        <v>0</v>
      </c>
      <c r="K127" s="132"/>
      <c r="L127" s="28"/>
      <c r="M127" s="133" t="s">
        <v>1</v>
      </c>
      <c r="N127" s="134" t="s">
        <v>39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122</v>
      </c>
      <c r="AT127" s="137" t="s">
        <v>118</v>
      </c>
      <c r="AU127" s="137" t="s">
        <v>84</v>
      </c>
      <c r="AY127" s="13" t="s">
        <v>115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82</v>
      </c>
      <c r="BK127" s="138">
        <f>ROUND(I127*H127,2)</f>
        <v>0</v>
      </c>
      <c r="BL127" s="13" t="s">
        <v>122</v>
      </c>
      <c r="BM127" s="137" t="s">
        <v>130</v>
      </c>
    </row>
    <row r="128" spans="2:65" s="1" customFormat="1" ht="37.9" customHeight="1">
      <c r="B128" s="28"/>
      <c r="C128" s="125" t="s">
        <v>122</v>
      </c>
      <c r="D128" s="125" t="s">
        <v>118</v>
      </c>
      <c r="E128" s="126" t="s">
        <v>131</v>
      </c>
      <c r="F128" s="127" t="s">
        <v>132</v>
      </c>
      <c r="G128" s="128" t="s">
        <v>121</v>
      </c>
      <c r="H128" s="129">
        <v>1</v>
      </c>
      <c r="I128" s="130"/>
      <c r="J128" s="131">
        <f>ROUND(I128*H128,2)</f>
        <v>0</v>
      </c>
      <c r="K128" s="132"/>
      <c r="L128" s="28"/>
      <c r="M128" s="133" t="s">
        <v>1</v>
      </c>
      <c r="N128" s="134" t="s">
        <v>39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122</v>
      </c>
      <c r="AT128" s="137" t="s">
        <v>118</v>
      </c>
      <c r="AU128" s="137" t="s">
        <v>84</v>
      </c>
      <c r="AY128" s="13" t="s">
        <v>115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82</v>
      </c>
      <c r="BK128" s="138">
        <f>ROUND(I128*H128,2)</f>
        <v>0</v>
      </c>
      <c r="BL128" s="13" t="s">
        <v>122</v>
      </c>
      <c r="BM128" s="137" t="s">
        <v>133</v>
      </c>
    </row>
    <row r="129" spans="2:65" s="1" customFormat="1" ht="44.25" customHeight="1">
      <c r="B129" s="28"/>
      <c r="C129" s="125" t="s">
        <v>134</v>
      </c>
      <c r="D129" s="125" t="s">
        <v>118</v>
      </c>
      <c r="E129" s="126" t="s">
        <v>135</v>
      </c>
      <c r="F129" s="127" t="s">
        <v>136</v>
      </c>
      <c r="G129" s="128" t="s">
        <v>121</v>
      </c>
      <c r="H129" s="129">
        <v>3</v>
      </c>
      <c r="I129" s="130"/>
      <c r="J129" s="131">
        <f>ROUND(I129*H129,2)</f>
        <v>0</v>
      </c>
      <c r="K129" s="132"/>
      <c r="L129" s="28"/>
      <c r="M129" s="133" t="s">
        <v>1</v>
      </c>
      <c r="N129" s="134" t="s">
        <v>39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122</v>
      </c>
      <c r="AT129" s="137" t="s">
        <v>118</v>
      </c>
      <c r="AU129" s="137" t="s">
        <v>84</v>
      </c>
      <c r="AY129" s="13" t="s">
        <v>115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82</v>
      </c>
      <c r="BK129" s="138">
        <f>ROUND(I129*H129,2)</f>
        <v>0</v>
      </c>
      <c r="BL129" s="13" t="s">
        <v>122</v>
      </c>
      <c r="BM129" s="137" t="s">
        <v>137</v>
      </c>
    </row>
    <row r="130" spans="2:65" s="11" customFormat="1" ht="25.9" customHeight="1">
      <c r="B130" s="113"/>
      <c r="D130" s="114" t="s">
        <v>73</v>
      </c>
      <c r="E130" s="115" t="s">
        <v>138</v>
      </c>
      <c r="F130" s="115" t="s">
        <v>139</v>
      </c>
      <c r="I130" s="116"/>
      <c r="J130" s="117">
        <f>BK130</f>
        <v>0</v>
      </c>
      <c r="L130" s="113"/>
      <c r="M130" s="118"/>
      <c r="P130" s="119">
        <f>P131+P163+P184</f>
        <v>0</v>
      </c>
      <c r="R130" s="119">
        <f>R131+R163+R184</f>
        <v>7.6403099999999995</v>
      </c>
      <c r="T130" s="120">
        <f>T131+T163+T184</f>
        <v>1.772</v>
      </c>
      <c r="AR130" s="114" t="s">
        <v>127</v>
      </c>
      <c r="AT130" s="121" t="s">
        <v>73</v>
      </c>
      <c r="AU130" s="121" t="s">
        <v>74</v>
      </c>
      <c r="AY130" s="114" t="s">
        <v>115</v>
      </c>
      <c r="BK130" s="122">
        <f>BK131+BK163+BK184</f>
        <v>0</v>
      </c>
    </row>
    <row r="131" spans="2:65" s="11" customFormat="1" ht="22.9" customHeight="1">
      <c r="B131" s="113"/>
      <c r="D131" s="114" t="s">
        <v>73</v>
      </c>
      <c r="E131" s="123" t="s">
        <v>140</v>
      </c>
      <c r="F131" s="123" t="s">
        <v>141</v>
      </c>
      <c r="I131" s="116"/>
      <c r="J131" s="124">
        <f>BK131</f>
        <v>0</v>
      </c>
      <c r="L131" s="113"/>
      <c r="M131" s="118"/>
      <c r="P131" s="119">
        <f>SUM(P132:P162)</f>
        <v>0</v>
      </c>
      <c r="R131" s="119">
        <f>SUM(R132:R162)</f>
        <v>1.0031400000000001</v>
      </c>
      <c r="T131" s="120">
        <f>SUM(T132:T162)</f>
        <v>2E-3</v>
      </c>
      <c r="AR131" s="114" t="s">
        <v>127</v>
      </c>
      <c r="AT131" s="121" t="s">
        <v>73</v>
      </c>
      <c r="AU131" s="121" t="s">
        <v>82</v>
      </c>
      <c r="AY131" s="114" t="s">
        <v>115</v>
      </c>
      <c r="BK131" s="122">
        <f>SUM(BK132:BK162)</f>
        <v>0</v>
      </c>
    </row>
    <row r="132" spans="2:65" s="1" customFormat="1" ht="16.5" customHeight="1">
      <c r="B132" s="28"/>
      <c r="C132" s="139" t="s">
        <v>142</v>
      </c>
      <c r="D132" s="139" t="s">
        <v>138</v>
      </c>
      <c r="E132" s="140" t="s">
        <v>143</v>
      </c>
      <c r="F132" s="141" t="s">
        <v>144</v>
      </c>
      <c r="G132" s="142" t="s">
        <v>145</v>
      </c>
      <c r="H132" s="143">
        <v>1</v>
      </c>
      <c r="I132" s="144"/>
      <c r="J132" s="145">
        <f t="shared" ref="J132:J162" si="0">ROUND(I132*H132,2)</f>
        <v>0</v>
      </c>
      <c r="K132" s="146"/>
      <c r="L132" s="147"/>
      <c r="M132" s="148" t="s">
        <v>1</v>
      </c>
      <c r="N132" s="149" t="s">
        <v>39</v>
      </c>
      <c r="P132" s="135">
        <f t="shared" ref="P132:P162" si="1">O132*H132</f>
        <v>0</v>
      </c>
      <c r="Q132" s="135">
        <v>0</v>
      </c>
      <c r="R132" s="135">
        <f t="shared" ref="R132:R162" si="2">Q132*H132</f>
        <v>0</v>
      </c>
      <c r="S132" s="135">
        <v>0</v>
      </c>
      <c r="T132" s="136">
        <f t="shared" ref="T132:T162" si="3">S132*H132</f>
        <v>0</v>
      </c>
      <c r="AR132" s="137" t="s">
        <v>84</v>
      </c>
      <c r="AT132" s="137" t="s">
        <v>138</v>
      </c>
      <c r="AU132" s="137" t="s">
        <v>84</v>
      </c>
      <c r="AY132" s="13" t="s">
        <v>115</v>
      </c>
      <c r="BE132" s="138">
        <f t="shared" ref="BE132:BE162" si="4">IF(N132="základní",J132,0)</f>
        <v>0</v>
      </c>
      <c r="BF132" s="138">
        <f t="shared" ref="BF132:BF162" si="5">IF(N132="snížená",J132,0)</f>
        <v>0</v>
      </c>
      <c r="BG132" s="138">
        <f t="shared" ref="BG132:BG162" si="6">IF(N132="zákl. přenesená",J132,0)</f>
        <v>0</v>
      </c>
      <c r="BH132" s="138">
        <f t="shared" ref="BH132:BH162" si="7">IF(N132="sníž. přenesená",J132,0)</f>
        <v>0</v>
      </c>
      <c r="BI132" s="138">
        <f t="shared" ref="BI132:BI162" si="8">IF(N132="nulová",J132,0)</f>
        <v>0</v>
      </c>
      <c r="BJ132" s="13" t="s">
        <v>82</v>
      </c>
      <c r="BK132" s="138">
        <f t="shared" ref="BK132:BK162" si="9">ROUND(I132*H132,2)</f>
        <v>0</v>
      </c>
      <c r="BL132" s="13" t="s">
        <v>82</v>
      </c>
      <c r="BM132" s="137" t="s">
        <v>146</v>
      </c>
    </row>
    <row r="133" spans="2:65" s="1" customFormat="1" ht="24.2" customHeight="1">
      <c r="B133" s="28"/>
      <c r="C133" s="125" t="s">
        <v>147</v>
      </c>
      <c r="D133" s="125" t="s">
        <v>118</v>
      </c>
      <c r="E133" s="126" t="s">
        <v>148</v>
      </c>
      <c r="F133" s="127" t="s">
        <v>149</v>
      </c>
      <c r="G133" s="128" t="s">
        <v>145</v>
      </c>
      <c r="H133" s="129">
        <v>1</v>
      </c>
      <c r="I133" s="130"/>
      <c r="J133" s="131">
        <f t="shared" si="0"/>
        <v>0</v>
      </c>
      <c r="K133" s="132"/>
      <c r="L133" s="28"/>
      <c r="M133" s="133" t="s">
        <v>1</v>
      </c>
      <c r="N133" s="134" t="s">
        <v>39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82</v>
      </c>
      <c r="AT133" s="137" t="s">
        <v>118</v>
      </c>
      <c r="AU133" s="137" t="s">
        <v>84</v>
      </c>
      <c r="AY133" s="13" t="s">
        <v>115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82</v>
      </c>
      <c r="BK133" s="138">
        <f t="shared" si="9"/>
        <v>0</v>
      </c>
      <c r="BL133" s="13" t="s">
        <v>82</v>
      </c>
      <c r="BM133" s="137" t="s">
        <v>150</v>
      </c>
    </row>
    <row r="134" spans="2:65" s="1" customFormat="1" ht="24.2" customHeight="1">
      <c r="B134" s="28"/>
      <c r="C134" s="139" t="s">
        <v>151</v>
      </c>
      <c r="D134" s="139" t="s">
        <v>138</v>
      </c>
      <c r="E134" s="140" t="s">
        <v>152</v>
      </c>
      <c r="F134" s="141" t="s">
        <v>153</v>
      </c>
      <c r="G134" s="142" t="s">
        <v>154</v>
      </c>
      <c r="H134" s="143">
        <v>4</v>
      </c>
      <c r="I134" s="144"/>
      <c r="J134" s="145">
        <f t="shared" si="0"/>
        <v>0</v>
      </c>
      <c r="K134" s="146"/>
      <c r="L134" s="147"/>
      <c r="M134" s="148" t="s">
        <v>1</v>
      </c>
      <c r="N134" s="149" t="s">
        <v>39</v>
      </c>
      <c r="P134" s="135">
        <f t="shared" si="1"/>
        <v>0</v>
      </c>
      <c r="Q134" s="135">
        <v>5.5000000000000003E-4</v>
      </c>
      <c r="R134" s="135">
        <f t="shared" si="2"/>
        <v>2.2000000000000001E-3</v>
      </c>
      <c r="S134" s="135">
        <v>0</v>
      </c>
      <c r="T134" s="136">
        <f t="shared" si="3"/>
        <v>0</v>
      </c>
      <c r="AR134" s="137" t="s">
        <v>155</v>
      </c>
      <c r="AT134" s="137" t="s">
        <v>138</v>
      </c>
      <c r="AU134" s="137" t="s">
        <v>84</v>
      </c>
      <c r="AY134" s="13" t="s">
        <v>115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82</v>
      </c>
      <c r="BK134" s="138">
        <f t="shared" si="9"/>
        <v>0</v>
      </c>
      <c r="BL134" s="13" t="s">
        <v>155</v>
      </c>
      <c r="BM134" s="137" t="s">
        <v>156</v>
      </c>
    </row>
    <row r="135" spans="2:65" s="1" customFormat="1" ht="37.9" customHeight="1">
      <c r="B135" s="28"/>
      <c r="C135" s="139" t="s">
        <v>157</v>
      </c>
      <c r="D135" s="139" t="s">
        <v>138</v>
      </c>
      <c r="E135" s="140" t="s">
        <v>158</v>
      </c>
      <c r="F135" s="141" t="s">
        <v>159</v>
      </c>
      <c r="G135" s="142" t="s">
        <v>154</v>
      </c>
      <c r="H135" s="143">
        <v>20</v>
      </c>
      <c r="I135" s="144"/>
      <c r="J135" s="145">
        <f t="shared" si="0"/>
        <v>0</v>
      </c>
      <c r="K135" s="146"/>
      <c r="L135" s="147"/>
      <c r="M135" s="148" t="s">
        <v>1</v>
      </c>
      <c r="N135" s="149" t="s">
        <v>39</v>
      </c>
      <c r="P135" s="135">
        <f t="shared" si="1"/>
        <v>0</v>
      </c>
      <c r="Q135" s="135">
        <v>8.0000000000000004E-4</v>
      </c>
      <c r="R135" s="135">
        <f t="shared" si="2"/>
        <v>1.6E-2</v>
      </c>
      <c r="S135" s="135">
        <v>0</v>
      </c>
      <c r="T135" s="136">
        <f t="shared" si="3"/>
        <v>0</v>
      </c>
      <c r="AR135" s="137" t="s">
        <v>84</v>
      </c>
      <c r="AT135" s="137" t="s">
        <v>138</v>
      </c>
      <c r="AU135" s="137" t="s">
        <v>84</v>
      </c>
      <c r="AY135" s="13" t="s">
        <v>115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82</v>
      </c>
      <c r="BK135" s="138">
        <f t="shared" si="9"/>
        <v>0</v>
      </c>
      <c r="BL135" s="13" t="s">
        <v>82</v>
      </c>
      <c r="BM135" s="137" t="s">
        <v>160</v>
      </c>
    </row>
    <row r="136" spans="2:65" s="1" customFormat="1" ht="44.25" customHeight="1">
      <c r="B136" s="28"/>
      <c r="C136" s="125" t="s">
        <v>161</v>
      </c>
      <c r="D136" s="125" t="s">
        <v>118</v>
      </c>
      <c r="E136" s="126" t="s">
        <v>162</v>
      </c>
      <c r="F136" s="127" t="s">
        <v>163</v>
      </c>
      <c r="G136" s="128" t="s">
        <v>154</v>
      </c>
      <c r="H136" s="129">
        <v>20</v>
      </c>
      <c r="I136" s="130"/>
      <c r="J136" s="131">
        <f t="shared" si="0"/>
        <v>0</v>
      </c>
      <c r="K136" s="132"/>
      <c r="L136" s="28"/>
      <c r="M136" s="133" t="s">
        <v>1</v>
      </c>
      <c r="N136" s="134" t="s">
        <v>39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AR136" s="137" t="s">
        <v>82</v>
      </c>
      <c r="AT136" s="137" t="s">
        <v>118</v>
      </c>
      <c r="AU136" s="137" t="s">
        <v>84</v>
      </c>
      <c r="AY136" s="13" t="s">
        <v>115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82</v>
      </c>
      <c r="BK136" s="138">
        <f t="shared" si="9"/>
        <v>0</v>
      </c>
      <c r="BL136" s="13" t="s">
        <v>82</v>
      </c>
      <c r="BM136" s="137" t="s">
        <v>164</v>
      </c>
    </row>
    <row r="137" spans="2:65" s="1" customFormat="1" ht="24.2" customHeight="1">
      <c r="B137" s="28"/>
      <c r="C137" s="125" t="s">
        <v>165</v>
      </c>
      <c r="D137" s="125" t="s">
        <v>118</v>
      </c>
      <c r="E137" s="126" t="s">
        <v>166</v>
      </c>
      <c r="F137" s="127" t="s">
        <v>167</v>
      </c>
      <c r="G137" s="128" t="s">
        <v>145</v>
      </c>
      <c r="H137" s="129">
        <v>4</v>
      </c>
      <c r="I137" s="130"/>
      <c r="J137" s="131">
        <f t="shared" si="0"/>
        <v>0</v>
      </c>
      <c r="K137" s="132"/>
      <c r="L137" s="28"/>
      <c r="M137" s="133" t="s">
        <v>1</v>
      </c>
      <c r="N137" s="134" t="s">
        <v>39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AR137" s="137" t="s">
        <v>82</v>
      </c>
      <c r="AT137" s="137" t="s">
        <v>118</v>
      </c>
      <c r="AU137" s="137" t="s">
        <v>84</v>
      </c>
      <c r="AY137" s="13" t="s">
        <v>115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82</v>
      </c>
      <c r="BK137" s="138">
        <f t="shared" si="9"/>
        <v>0</v>
      </c>
      <c r="BL137" s="13" t="s">
        <v>82</v>
      </c>
      <c r="BM137" s="137" t="s">
        <v>168</v>
      </c>
    </row>
    <row r="138" spans="2:65" s="1" customFormat="1" ht="33" customHeight="1">
      <c r="B138" s="28"/>
      <c r="C138" s="125" t="s">
        <v>8</v>
      </c>
      <c r="D138" s="125" t="s">
        <v>118</v>
      </c>
      <c r="E138" s="126" t="s">
        <v>169</v>
      </c>
      <c r="F138" s="127" t="s">
        <v>170</v>
      </c>
      <c r="G138" s="128" t="s">
        <v>145</v>
      </c>
      <c r="H138" s="129">
        <v>4</v>
      </c>
      <c r="I138" s="130"/>
      <c r="J138" s="131">
        <f t="shared" si="0"/>
        <v>0</v>
      </c>
      <c r="K138" s="132"/>
      <c r="L138" s="28"/>
      <c r="M138" s="133" t="s">
        <v>1</v>
      </c>
      <c r="N138" s="134" t="s">
        <v>39</v>
      </c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AR138" s="137" t="s">
        <v>82</v>
      </c>
      <c r="AT138" s="137" t="s">
        <v>118</v>
      </c>
      <c r="AU138" s="137" t="s">
        <v>84</v>
      </c>
      <c r="AY138" s="13" t="s">
        <v>115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82</v>
      </c>
      <c r="BK138" s="138">
        <f t="shared" si="9"/>
        <v>0</v>
      </c>
      <c r="BL138" s="13" t="s">
        <v>82</v>
      </c>
      <c r="BM138" s="137" t="s">
        <v>171</v>
      </c>
    </row>
    <row r="139" spans="2:65" s="1" customFormat="1" ht="24.2" customHeight="1">
      <c r="B139" s="28"/>
      <c r="C139" s="139" t="s">
        <v>172</v>
      </c>
      <c r="D139" s="139" t="s">
        <v>138</v>
      </c>
      <c r="E139" s="140" t="s">
        <v>173</v>
      </c>
      <c r="F139" s="141" t="s">
        <v>174</v>
      </c>
      <c r="G139" s="142" t="s">
        <v>154</v>
      </c>
      <c r="H139" s="143">
        <v>105</v>
      </c>
      <c r="I139" s="144"/>
      <c r="J139" s="145">
        <f t="shared" si="0"/>
        <v>0</v>
      </c>
      <c r="K139" s="146"/>
      <c r="L139" s="147"/>
      <c r="M139" s="148" t="s">
        <v>1</v>
      </c>
      <c r="N139" s="149" t="s">
        <v>39</v>
      </c>
      <c r="P139" s="135">
        <f t="shared" si="1"/>
        <v>0</v>
      </c>
      <c r="Q139" s="135">
        <v>5.4200000000000003E-3</v>
      </c>
      <c r="R139" s="135">
        <f t="shared" si="2"/>
        <v>0.56910000000000005</v>
      </c>
      <c r="S139" s="135">
        <v>0</v>
      </c>
      <c r="T139" s="136">
        <f t="shared" si="3"/>
        <v>0</v>
      </c>
      <c r="AR139" s="137" t="s">
        <v>155</v>
      </c>
      <c r="AT139" s="137" t="s">
        <v>138</v>
      </c>
      <c r="AU139" s="137" t="s">
        <v>84</v>
      </c>
      <c r="AY139" s="13" t="s">
        <v>115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82</v>
      </c>
      <c r="BK139" s="138">
        <f t="shared" si="9"/>
        <v>0</v>
      </c>
      <c r="BL139" s="13" t="s">
        <v>155</v>
      </c>
      <c r="BM139" s="137" t="s">
        <v>175</v>
      </c>
    </row>
    <row r="140" spans="2:65" s="1" customFormat="1" ht="37.9" customHeight="1">
      <c r="B140" s="28"/>
      <c r="C140" s="125" t="s">
        <v>176</v>
      </c>
      <c r="D140" s="125" t="s">
        <v>118</v>
      </c>
      <c r="E140" s="126" t="s">
        <v>177</v>
      </c>
      <c r="F140" s="127" t="s">
        <v>178</v>
      </c>
      <c r="G140" s="128" t="s">
        <v>154</v>
      </c>
      <c r="H140" s="129">
        <v>105</v>
      </c>
      <c r="I140" s="130"/>
      <c r="J140" s="131">
        <f t="shared" si="0"/>
        <v>0</v>
      </c>
      <c r="K140" s="132"/>
      <c r="L140" s="28"/>
      <c r="M140" s="133" t="s">
        <v>1</v>
      </c>
      <c r="N140" s="134" t="s">
        <v>39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AR140" s="137" t="s">
        <v>82</v>
      </c>
      <c r="AT140" s="137" t="s">
        <v>118</v>
      </c>
      <c r="AU140" s="137" t="s">
        <v>84</v>
      </c>
      <c r="AY140" s="13" t="s">
        <v>115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82</v>
      </c>
      <c r="BK140" s="138">
        <f t="shared" si="9"/>
        <v>0</v>
      </c>
      <c r="BL140" s="13" t="s">
        <v>82</v>
      </c>
      <c r="BM140" s="137" t="s">
        <v>179</v>
      </c>
    </row>
    <row r="141" spans="2:65" s="1" customFormat="1" ht="33" customHeight="1">
      <c r="B141" s="28"/>
      <c r="C141" s="125" t="s">
        <v>180</v>
      </c>
      <c r="D141" s="125" t="s">
        <v>118</v>
      </c>
      <c r="E141" s="126" t="s">
        <v>181</v>
      </c>
      <c r="F141" s="127" t="s">
        <v>182</v>
      </c>
      <c r="G141" s="128" t="s">
        <v>145</v>
      </c>
      <c r="H141" s="129">
        <v>2</v>
      </c>
      <c r="I141" s="130"/>
      <c r="J141" s="131">
        <f t="shared" si="0"/>
        <v>0</v>
      </c>
      <c r="K141" s="132"/>
      <c r="L141" s="28"/>
      <c r="M141" s="133" t="s">
        <v>1</v>
      </c>
      <c r="N141" s="134" t="s">
        <v>39</v>
      </c>
      <c r="P141" s="135">
        <f t="shared" si="1"/>
        <v>0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AR141" s="137" t="s">
        <v>82</v>
      </c>
      <c r="AT141" s="137" t="s">
        <v>118</v>
      </c>
      <c r="AU141" s="137" t="s">
        <v>84</v>
      </c>
      <c r="AY141" s="13" t="s">
        <v>115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82</v>
      </c>
      <c r="BK141" s="138">
        <f t="shared" si="9"/>
        <v>0</v>
      </c>
      <c r="BL141" s="13" t="s">
        <v>82</v>
      </c>
      <c r="BM141" s="137" t="s">
        <v>183</v>
      </c>
    </row>
    <row r="142" spans="2:65" s="1" customFormat="1" ht="16.5" customHeight="1">
      <c r="B142" s="28"/>
      <c r="C142" s="139" t="s">
        <v>184</v>
      </c>
      <c r="D142" s="139" t="s">
        <v>138</v>
      </c>
      <c r="E142" s="140" t="s">
        <v>185</v>
      </c>
      <c r="F142" s="141" t="s">
        <v>186</v>
      </c>
      <c r="G142" s="142" t="s">
        <v>154</v>
      </c>
      <c r="H142" s="143">
        <v>82</v>
      </c>
      <c r="I142" s="144"/>
      <c r="J142" s="145">
        <f t="shared" si="0"/>
        <v>0</v>
      </c>
      <c r="K142" s="146"/>
      <c r="L142" s="147"/>
      <c r="M142" s="148" t="s">
        <v>1</v>
      </c>
      <c r="N142" s="149" t="s">
        <v>39</v>
      </c>
      <c r="P142" s="135">
        <f t="shared" si="1"/>
        <v>0</v>
      </c>
      <c r="Q142" s="135">
        <v>4.4999999999999997E-3</v>
      </c>
      <c r="R142" s="135">
        <f t="shared" si="2"/>
        <v>0.36899999999999999</v>
      </c>
      <c r="S142" s="135">
        <v>0</v>
      </c>
      <c r="T142" s="136">
        <f t="shared" si="3"/>
        <v>0</v>
      </c>
      <c r="AR142" s="137" t="s">
        <v>155</v>
      </c>
      <c r="AT142" s="137" t="s">
        <v>138</v>
      </c>
      <c r="AU142" s="137" t="s">
        <v>84</v>
      </c>
      <c r="AY142" s="13" t="s">
        <v>115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82</v>
      </c>
      <c r="BK142" s="138">
        <f t="shared" si="9"/>
        <v>0</v>
      </c>
      <c r="BL142" s="13" t="s">
        <v>155</v>
      </c>
      <c r="BM142" s="137" t="s">
        <v>187</v>
      </c>
    </row>
    <row r="143" spans="2:65" s="1" customFormat="1" ht="16.5" customHeight="1">
      <c r="B143" s="28"/>
      <c r="C143" s="125" t="s">
        <v>188</v>
      </c>
      <c r="D143" s="125" t="s">
        <v>118</v>
      </c>
      <c r="E143" s="126" t="s">
        <v>189</v>
      </c>
      <c r="F143" s="127" t="s">
        <v>190</v>
      </c>
      <c r="G143" s="128" t="s">
        <v>154</v>
      </c>
      <c r="H143" s="129">
        <v>82</v>
      </c>
      <c r="I143" s="130"/>
      <c r="J143" s="131">
        <f t="shared" si="0"/>
        <v>0</v>
      </c>
      <c r="K143" s="132"/>
      <c r="L143" s="28"/>
      <c r="M143" s="133" t="s">
        <v>1</v>
      </c>
      <c r="N143" s="134" t="s">
        <v>39</v>
      </c>
      <c r="P143" s="135">
        <f t="shared" si="1"/>
        <v>0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AR143" s="137" t="s">
        <v>82</v>
      </c>
      <c r="AT143" s="137" t="s">
        <v>118</v>
      </c>
      <c r="AU143" s="137" t="s">
        <v>84</v>
      </c>
      <c r="AY143" s="13" t="s">
        <v>115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82</v>
      </c>
      <c r="BK143" s="138">
        <f t="shared" si="9"/>
        <v>0</v>
      </c>
      <c r="BL143" s="13" t="s">
        <v>82</v>
      </c>
      <c r="BM143" s="137" t="s">
        <v>191</v>
      </c>
    </row>
    <row r="144" spans="2:65" s="1" customFormat="1" ht="16.5" customHeight="1">
      <c r="B144" s="28"/>
      <c r="C144" s="139" t="s">
        <v>192</v>
      </c>
      <c r="D144" s="139" t="s">
        <v>138</v>
      </c>
      <c r="E144" s="140" t="s">
        <v>193</v>
      </c>
      <c r="F144" s="141" t="s">
        <v>194</v>
      </c>
      <c r="G144" s="142" t="s">
        <v>145</v>
      </c>
      <c r="H144" s="143">
        <v>10</v>
      </c>
      <c r="I144" s="144"/>
      <c r="J144" s="145">
        <f t="shared" si="0"/>
        <v>0</v>
      </c>
      <c r="K144" s="146"/>
      <c r="L144" s="147"/>
      <c r="M144" s="148" t="s">
        <v>1</v>
      </c>
      <c r="N144" s="149" t="s">
        <v>39</v>
      </c>
      <c r="P144" s="135">
        <f t="shared" si="1"/>
        <v>0</v>
      </c>
      <c r="Q144" s="135">
        <v>9.0000000000000006E-5</v>
      </c>
      <c r="R144" s="135">
        <f t="shared" si="2"/>
        <v>9.0000000000000008E-4</v>
      </c>
      <c r="S144" s="135">
        <v>0</v>
      </c>
      <c r="T144" s="136">
        <f t="shared" si="3"/>
        <v>0</v>
      </c>
      <c r="AR144" s="137" t="s">
        <v>84</v>
      </c>
      <c r="AT144" s="137" t="s">
        <v>138</v>
      </c>
      <c r="AU144" s="137" t="s">
        <v>84</v>
      </c>
      <c r="AY144" s="13" t="s">
        <v>115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82</v>
      </c>
      <c r="BK144" s="138">
        <f t="shared" si="9"/>
        <v>0</v>
      </c>
      <c r="BL144" s="13" t="s">
        <v>82</v>
      </c>
      <c r="BM144" s="137" t="s">
        <v>195</v>
      </c>
    </row>
    <row r="145" spans="2:65" s="1" customFormat="1" ht="16.5" customHeight="1">
      <c r="B145" s="28"/>
      <c r="C145" s="139" t="s">
        <v>196</v>
      </c>
      <c r="D145" s="139" t="s">
        <v>138</v>
      </c>
      <c r="E145" s="140" t="s">
        <v>197</v>
      </c>
      <c r="F145" s="141" t="s">
        <v>198</v>
      </c>
      <c r="G145" s="142" t="s">
        <v>145</v>
      </c>
      <c r="H145" s="143">
        <v>10</v>
      </c>
      <c r="I145" s="144"/>
      <c r="J145" s="145">
        <f t="shared" si="0"/>
        <v>0</v>
      </c>
      <c r="K145" s="146"/>
      <c r="L145" s="147"/>
      <c r="M145" s="148" t="s">
        <v>1</v>
      </c>
      <c r="N145" s="149" t="s">
        <v>39</v>
      </c>
      <c r="P145" s="135">
        <f t="shared" si="1"/>
        <v>0</v>
      </c>
      <c r="Q145" s="135">
        <v>6.0000000000000002E-5</v>
      </c>
      <c r="R145" s="135">
        <f t="shared" si="2"/>
        <v>6.0000000000000006E-4</v>
      </c>
      <c r="S145" s="135">
        <v>0</v>
      </c>
      <c r="T145" s="136">
        <f t="shared" si="3"/>
        <v>0</v>
      </c>
      <c r="AR145" s="137" t="s">
        <v>84</v>
      </c>
      <c r="AT145" s="137" t="s">
        <v>138</v>
      </c>
      <c r="AU145" s="137" t="s">
        <v>84</v>
      </c>
      <c r="AY145" s="13" t="s">
        <v>115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82</v>
      </c>
      <c r="BK145" s="138">
        <f t="shared" si="9"/>
        <v>0</v>
      </c>
      <c r="BL145" s="13" t="s">
        <v>82</v>
      </c>
      <c r="BM145" s="137" t="s">
        <v>199</v>
      </c>
    </row>
    <row r="146" spans="2:65" s="1" customFormat="1" ht="16.5" customHeight="1">
      <c r="B146" s="28"/>
      <c r="C146" s="125" t="s">
        <v>200</v>
      </c>
      <c r="D146" s="125" t="s">
        <v>118</v>
      </c>
      <c r="E146" s="126" t="s">
        <v>201</v>
      </c>
      <c r="F146" s="127" t="s">
        <v>202</v>
      </c>
      <c r="G146" s="128" t="s">
        <v>145</v>
      </c>
      <c r="H146" s="129">
        <v>2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39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82</v>
      </c>
      <c r="AT146" s="137" t="s">
        <v>118</v>
      </c>
      <c r="AU146" s="137" t="s">
        <v>84</v>
      </c>
      <c r="AY146" s="13" t="s">
        <v>115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82</v>
      </c>
      <c r="BK146" s="138">
        <f t="shared" si="9"/>
        <v>0</v>
      </c>
      <c r="BL146" s="13" t="s">
        <v>82</v>
      </c>
      <c r="BM146" s="137" t="s">
        <v>203</v>
      </c>
    </row>
    <row r="147" spans="2:65" s="1" customFormat="1" ht="33" customHeight="1">
      <c r="B147" s="28"/>
      <c r="C147" s="125" t="s">
        <v>7</v>
      </c>
      <c r="D147" s="125" t="s">
        <v>118</v>
      </c>
      <c r="E147" s="126" t="s">
        <v>204</v>
      </c>
      <c r="F147" s="127" t="s">
        <v>205</v>
      </c>
      <c r="G147" s="128" t="s">
        <v>145</v>
      </c>
      <c r="H147" s="129">
        <v>1</v>
      </c>
      <c r="I147" s="130"/>
      <c r="J147" s="131">
        <f t="shared" si="0"/>
        <v>0</v>
      </c>
      <c r="K147" s="132"/>
      <c r="L147" s="28"/>
      <c r="M147" s="133" t="s">
        <v>1</v>
      </c>
      <c r="N147" s="134" t="s">
        <v>39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2E-3</v>
      </c>
      <c r="T147" s="136">
        <f t="shared" si="3"/>
        <v>2E-3</v>
      </c>
      <c r="AR147" s="137" t="s">
        <v>82</v>
      </c>
      <c r="AT147" s="137" t="s">
        <v>118</v>
      </c>
      <c r="AU147" s="137" t="s">
        <v>84</v>
      </c>
      <c r="AY147" s="13" t="s">
        <v>115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82</v>
      </c>
      <c r="BK147" s="138">
        <f t="shared" si="9"/>
        <v>0</v>
      </c>
      <c r="BL147" s="13" t="s">
        <v>82</v>
      </c>
      <c r="BM147" s="137" t="s">
        <v>206</v>
      </c>
    </row>
    <row r="148" spans="2:65" s="1" customFormat="1" ht="21.75" customHeight="1">
      <c r="B148" s="28"/>
      <c r="C148" s="139" t="s">
        <v>207</v>
      </c>
      <c r="D148" s="139" t="s">
        <v>138</v>
      </c>
      <c r="E148" s="140" t="s">
        <v>208</v>
      </c>
      <c r="F148" s="141" t="s">
        <v>209</v>
      </c>
      <c r="G148" s="142" t="s">
        <v>145</v>
      </c>
      <c r="H148" s="143">
        <v>1</v>
      </c>
      <c r="I148" s="144"/>
      <c r="J148" s="145">
        <f t="shared" si="0"/>
        <v>0</v>
      </c>
      <c r="K148" s="146"/>
      <c r="L148" s="147"/>
      <c r="M148" s="148" t="s">
        <v>1</v>
      </c>
      <c r="N148" s="149" t="s">
        <v>39</v>
      </c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AR148" s="137" t="s">
        <v>210</v>
      </c>
      <c r="AT148" s="137" t="s">
        <v>138</v>
      </c>
      <c r="AU148" s="137" t="s">
        <v>84</v>
      </c>
      <c r="AY148" s="13" t="s">
        <v>115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82</v>
      </c>
      <c r="BK148" s="138">
        <f t="shared" si="9"/>
        <v>0</v>
      </c>
      <c r="BL148" s="13" t="s">
        <v>211</v>
      </c>
      <c r="BM148" s="137" t="s">
        <v>212</v>
      </c>
    </row>
    <row r="149" spans="2:65" s="1" customFormat="1" ht="37.9" customHeight="1">
      <c r="B149" s="28"/>
      <c r="C149" s="125" t="s">
        <v>213</v>
      </c>
      <c r="D149" s="125" t="s">
        <v>118</v>
      </c>
      <c r="E149" s="126" t="s">
        <v>214</v>
      </c>
      <c r="F149" s="127" t="s">
        <v>215</v>
      </c>
      <c r="G149" s="128" t="s">
        <v>145</v>
      </c>
      <c r="H149" s="129">
        <v>1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39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0</v>
      </c>
      <c r="T149" s="136">
        <f t="shared" si="3"/>
        <v>0</v>
      </c>
      <c r="AR149" s="137" t="s">
        <v>82</v>
      </c>
      <c r="AT149" s="137" t="s">
        <v>118</v>
      </c>
      <c r="AU149" s="137" t="s">
        <v>84</v>
      </c>
      <c r="AY149" s="13" t="s">
        <v>115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82</v>
      </c>
      <c r="BK149" s="138">
        <f t="shared" si="9"/>
        <v>0</v>
      </c>
      <c r="BL149" s="13" t="s">
        <v>82</v>
      </c>
      <c r="BM149" s="137" t="s">
        <v>216</v>
      </c>
    </row>
    <row r="150" spans="2:65" s="1" customFormat="1" ht="24.2" customHeight="1">
      <c r="B150" s="28"/>
      <c r="C150" s="139" t="s">
        <v>217</v>
      </c>
      <c r="D150" s="139" t="s">
        <v>138</v>
      </c>
      <c r="E150" s="140" t="s">
        <v>218</v>
      </c>
      <c r="F150" s="141" t="s">
        <v>219</v>
      </c>
      <c r="G150" s="142" t="s">
        <v>154</v>
      </c>
      <c r="H150" s="143">
        <v>18</v>
      </c>
      <c r="I150" s="144"/>
      <c r="J150" s="145">
        <f t="shared" si="0"/>
        <v>0</v>
      </c>
      <c r="K150" s="146"/>
      <c r="L150" s="147"/>
      <c r="M150" s="148" t="s">
        <v>1</v>
      </c>
      <c r="N150" s="149" t="s">
        <v>39</v>
      </c>
      <c r="P150" s="135">
        <f t="shared" si="1"/>
        <v>0</v>
      </c>
      <c r="Q150" s="135">
        <v>1.83E-3</v>
      </c>
      <c r="R150" s="135">
        <f t="shared" si="2"/>
        <v>3.2939999999999997E-2</v>
      </c>
      <c r="S150" s="135">
        <v>0</v>
      </c>
      <c r="T150" s="136">
        <f t="shared" si="3"/>
        <v>0</v>
      </c>
      <c r="AR150" s="137" t="s">
        <v>84</v>
      </c>
      <c r="AT150" s="137" t="s">
        <v>138</v>
      </c>
      <c r="AU150" s="137" t="s">
        <v>84</v>
      </c>
      <c r="AY150" s="13" t="s">
        <v>115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82</v>
      </c>
      <c r="BK150" s="138">
        <f t="shared" si="9"/>
        <v>0</v>
      </c>
      <c r="BL150" s="13" t="s">
        <v>82</v>
      </c>
      <c r="BM150" s="137" t="s">
        <v>220</v>
      </c>
    </row>
    <row r="151" spans="2:65" s="1" customFormat="1" ht="37.9" customHeight="1">
      <c r="B151" s="28"/>
      <c r="C151" s="125" t="s">
        <v>221</v>
      </c>
      <c r="D151" s="125" t="s">
        <v>118</v>
      </c>
      <c r="E151" s="126" t="s">
        <v>222</v>
      </c>
      <c r="F151" s="127" t="s">
        <v>223</v>
      </c>
      <c r="G151" s="128" t="s">
        <v>154</v>
      </c>
      <c r="H151" s="129">
        <v>18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39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R151" s="137" t="s">
        <v>82</v>
      </c>
      <c r="AT151" s="137" t="s">
        <v>118</v>
      </c>
      <c r="AU151" s="137" t="s">
        <v>84</v>
      </c>
      <c r="AY151" s="13" t="s">
        <v>115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82</v>
      </c>
      <c r="BK151" s="138">
        <f t="shared" si="9"/>
        <v>0</v>
      </c>
      <c r="BL151" s="13" t="s">
        <v>82</v>
      </c>
      <c r="BM151" s="137" t="s">
        <v>224</v>
      </c>
    </row>
    <row r="152" spans="2:65" s="1" customFormat="1" ht="33" customHeight="1">
      <c r="B152" s="28"/>
      <c r="C152" s="125" t="s">
        <v>225</v>
      </c>
      <c r="D152" s="125" t="s">
        <v>118</v>
      </c>
      <c r="E152" s="126" t="s">
        <v>226</v>
      </c>
      <c r="F152" s="127" t="s">
        <v>227</v>
      </c>
      <c r="G152" s="128" t="s">
        <v>145</v>
      </c>
      <c r="H152" s="129">
        <v>4</v>
      </c>
      <c r="I152" s="130"/>
      <c r="J152" s="131">
        <f t="shared" si="0"/>
        <v>0</v>
      </c>
      <c r="K152" s="132"/>
      <c r="L152" s="28"/>
      <c r="M152" s="133" t="s">
        <v>1</v>
      </c>
      <c r="N152" s="134" t="s">
        <v>39</v>
      </c>
      <c r="P152" s="135">
        <f t="shared" si="1"/>
        <v>0</v>
      </c>
      <c r="Q152" s="135">
        <v>0</v>
      </c>
      <c r="R152" s="135">
        <f t="shared" si="2"/>
        <v>0</v>
      </c>
      <c r="S152" s="135">
        <v>0</v>
      </c>
      <c r="T152" s="136">
        <f t="shared" si="3"/>
        <v>0</v>
      </c>
      <c r="AR152" s="137" t="s">
        <v>82</v>
      </c>
      <c r="AT152" s="137" t="s">
        <v>118</v>
      </c>
      <c r="AU152" s="137" t="s">
        <v>84</v>
      </c>
      <c r="AY152" s="13" t="s">
        <v>115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82</v>
      </c>
      <c r="BK152" s="138">
        <f t="shared" si="9"/>
        <v>0</v>
      </c>
      <c r="BL152" s="13" t="s">
        <v>82</v>
      </c>
      <c r="BM152" s="137" t="s">
        <v>228</v>
      </c>
    </row>
    <row r="153" spans="2:65" s="1" customFormat="1" ht="24.2" customHeight="1">
      <c r="B153" s="28"/>
      <c r="C153" s="139" t="s">
        <v>229</v>
      </c>
      <c r="D153" s="139" t="s">
        <v>138</v>
      </c>
      <c r="E153" s="140" t="s">
        <v>230</v>
      </c>
      <c r="F153" s="141" t="s">
        <v>231</v>
      </c>
      <c r="G153" s="142" t="s">
        <v>154</v>
      </c>
      <c r="H153" s="143">
        <v>342</v>
      </c>
      <c r="I153" s="144"/>
      <c r="J153" s="145">
        <f t="shared" si="0"/>
        <v>0</v>
      </c>
      <c r="K153" s="146"/>
      <c r="L153" s="147"/>
      <c r="M153" s="148" t="s">
        <v>1</v>
      </c>
      <c r="N153" s="149" t="s">
        <v>39</v>
      </c>
      <c r="P153" s="135">
        <f t="shared" si="1"/>
        <v>0</v>
      </c>
      <c r="Q153" s="135">
        <v>3.0000000000000001E-5</v>
      </c>
      <c r="R153" s="135">
        <f t="shared" si="2"/>
        <v>1.026E-2</v>
      </c>
      <c r="S153" s="135">
        <v>0</v>
      </c>
      <c r="T153" s="136">
        <f t="shared" si="3"/>
        <v>0</v>
      </c>
      <c r="AR153" s="137" t="s">
        <v>155</v>
      </c>
      <c r="AT153" s="137" t="s">
        <v>138</v>
      </c>
      <c r="AU153" s="137" t="s">
        <v>84</v>
      </c>
      <c r="AY153" s="13" t="s">
        <v>115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82</v>
      </c>
      <c r="BK153" s="138">
        <f t="shared" si="9"/>
        <v>0</v>
      </c>
      <c r="BL153" s="13" t="s">
        <v>155</v>
      </c>
      <c r="BM153" s="137" t="s">
        <v>232</v>
      </c>
    </row>
    <row r="154" spans="2:65" s="1" customFormat="1" ht="24.2" customHeight="1">
      <c r="B154" s="28"/>
      <c r="C154" s="125" t="s">
        <v>233</v>
      </c>
      <c r="D154" s="125" t="s">
        <v>118</v>
      </c>
      <c r="E154" s="126" t="s">
        <v>234</v>
      </c>
      <c r="F154" s="127" t="s">
        <v>235</v>
      </c>
      <c r="G154" s="128" t="s">
        <v>154</v>
      </c>
      <c r="H154" s="129">
        <v>270</v>
      </c>
      <c r="I154" s="130"/>
      <c r="J154" s="131">
        <f t="shared" si="0"/>
        <v>0</v>
      </c>
      <c r="K154" s="132"/>
      <c r="L154" s="28"/>
      <c r="M154" s="133" t="s">
        <v>1</v>
      </c>
      <c r="N154" s="134" t="s">
        <v>39</v>
      </c>
      <c r="P154" s="135">
        <f t="shared" si="1"/>
        <v>0</v>
      </c>
      <c r="Q154" s="135">
        <v>0</v>
      </c>
      <c r="R154" s="135">
        <f t="shared" si="2"/>
        <v>0</v>
      </c>
      <c r="S154" s="135">
        <v>0</v>
      </c>
      <c r="T154" s="136">
        <f t="shared" si="3"/>
        <v>0</v>
      </c>
      <c r="AR154" s="137" t="s">
        <v>82</v>
      </c>
      <c r="AT154" s="137" t="s">
        <v>118</v>
      </c>
      <c r="AU154" s="137" t="s">
        <v>84</v>
      </c>
      <c r="AY154" s="13" t="s">
        <v>115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82</v>
      </c>
      <c r="BK154" s="138">
        <f t="shared" si="9"/>
        <v>0</v>
      </c>
      <c r="BL154" s="13" t="s">
        <v>82</v>
      </c>
      <c r="BM154" s="137" t="s">
        <v>236</v>
      </c>
    </row>
    <row r="155" spans="2:65" s="1" customFormat="1" ht="24.2" customHeight="1">
      <c r="B155" s="28"/>
      <c r="C155" s="125" t="s">
        <v>237</v>
      </c>
      <c r="D155" s="125" t="s">
        <v>118</v>
      </c>
      <c r="E155" s="126" t="s">
        <v>238</v>
      </c>
      <c r="F155" s="127" t="s">
        <v>239</v>
      </c>
      <c r="G155" s="128" t="s">
        <v>154</v>
      </c>
      <c r="H155" s="129">
        <v>48</v>
      </c>
      <c r="I155" s="130"/>
      <c r="J155" s="131">
        <f t="shared" si="0"/>
        <v>0</v>
      </c>
      <c r="K155" s="132"/>
      <c r="L155" s="28"/>
      <c r="M155" s="133" t="s">
        <v>1</v>
      </c>
      <c r="N155" s="134" t="s">
        <v>39</v>
      </c>
      <c r="P155" s="135">
        <f t="shared" si="1"/>
        <v>0</v>
      </c>
      <c r="Q155" s="135">
        <v>0</v>
      </c>
      <c r="R155" s="135">
        <f t="shared" si="2"/>
        <v>0</v>
      </c>
      <c r="S155" s="135">
        <v>0</v>
      </c>
      <c r="T155" s="136">
        <f t="shared" si="3"/>
        <v>0</v>
      </c>
      <c r="AR155" s="137" t="s">
        <v>82</v>
      </c>
      <c r="AT155" s="137" t="s">
        <v>118</v>
      </c>
      <c r="AU155" s="137" t="s">
        <v>84</v>
      </c>
      <c r="AY155" s="13" t="s">
        <v>115</v>
      </c>
      <c r="BE155" s="138">
        <f t="shared" si="4"/>
        <v>0</v>
      </c>
      <c r="BF155" s="138">
        <f t="shared" si="5"/>
        <v>0</v>
      </c>
      <c r="BG155" s="138">
        <f t="shared" si="6"/>
        <v>0</v>
      </c>
      <c r="BH155" s="138">
        <f t="shared" si="7"/>
        <v>0</v>
      </c>
      <c r="BI155" s="138">
        <f t="shared" si="8"/>
        <v>0</v>
      </c>
      <c r="BJ155" s="13" t="s">
        <v>82</v>
      </c>
      <c r="BK155" s="138">
        <f t="shared" si="9"/>
        <v>0</v>
      </c>
      <c r="BL155" s="13" t="s">
        <v>82</v>
      </c>
      <c r="BM155" s="137" t="s">
        <v>240</v>
      </c>
    </row>
    <row r="156" spans="2:65" s="1" customFormat="1" ht="24.2" customHeight="1">
      <c r="B156" s="28"/>
      <c r="C156" s="125" t="s">
        <v>241</v>
      </c>
      <c r="D156" s="125" t="s">
        <v>118</v>
      </c>
      <c r="E156" s="126" t="s">
        <v>242</v>
      </c>
      <c r="F156" s="127" t="s">
        <v>243</v>
      </c>
      <c r="G156" s="128" t="s">
        <v>145</v>
      </c>
      <c r="H156" s="129">
        <v>6</v>
      </c>
      <c r="I156" s="130"/>
      <c r="J156" s="131">
        <f t="shared" si="0"/>
        <v>0</v>
      </c>
      <c r="K156" s="132"/>
      <c r="L156" s="28"/>
      <c r="M156" s="133" t="s">
        <v>1</v>
      </c>
      <c r="N156" s="134" t="s">
        <v>39</v>
      </c>
      <c r="P156" s="135">
        <f t="shared" si="1"/>
        <v>0</v>
      </c>
      <c r="Q156" s="135">
        <v>0</v>
      </c>
      <c r="R156" s="135">
        <f t="shared" si="2"/>
        <v>0</v>
      </c>
      <c r="S156" s="135">
        <v>0</v>
      </c>
      <c r="T156" s="136">
        <f t="shared" si="3"/>
        <v>0</v>
      </c>
      <c r="AR156" s="137" t="s">
        <v>82</v>
      </c>
      <c r="AT156" s="137" t="s">
        <v>118</v>
      </c>
      <c r="AU156" s="137" t="s">
        <v>84</v>
      </c>
      <c r="AY156" s="13" t="s">
        <v>115</v>
      </c>
      <c r="BE156" s="138">
        <f t="shared" si="4"/>
        <v>0</v>
      </c>
      <c r="BF156" s="138">
        <f t="shared" si="5"/>
        <v>0</v>
      </c>
      <c r="BG156" s="138">
        <f t="shared" si="6"/>
        <v>0</v>
      </c>
      <c r="BH156" s="138">
        <f t="shared" si="7"/>
        <v>0</v>
      </c>
      <c r="BI156" s="138">
        <f t="shared" si="8"/>
        <v>0</v>
      </c>
      <c r="BJ156" s="13" t="s">
        <v>82</v>
      </c>
      <c r="BK156" s="138">
        <f t="shared" si="9"/>
        <v>0</v>
      </c>
      <c r="BL156" s="13" t="s">
        <v>82</v>
      </c>
      <c r="BM156" s="137" t="s">
        <v>244</v>
      </c>
    </row>
    <row r="157" spans="2:65" s="1" customFormat="1" ht="16.5" customHeight="1">
      <c r="B157" s="28"/>
      <c r="C157" s="139" t="s">
        <v>245</v>
      </c>
      <c r="D157" s="139" t="s">
        <v>138</v>
      </c>
      <c r="E157" s="140" t="s">
        <v>246</v>
      </c>
      <c r="F157" s="141" t="s">
        <v>247</v>
      </c>
      <c r="G157" s="142" t="s">
        <v>145</v>
      </c>
      <c r="H157" s="143">
        <v>2</v>
      </c>
      <c r="I157" s="144"/>
      <c r="J157" s="145">
        <f t="shared" si="0"/>
        <v>0</v>
      </c>
      <c r="K157" s="146"/>
      <c r="L157" s="147"/>
      <c r="M157" s="148" t="s">
        <v>1</v>
      </c>
      <c r="N157" s="149" t="s">
        <v>39</v>
      </c>
      <c r="P157" s="135">
        <f t="shared" si="1"/>
        <v>0</v>
      </c>
      <c r="Q157" s="135">
        <v>0</v>
      </c>
      <c r="R157" s="135">
        <f t="shared" si="2"/>
        <v>0</v>
      </c>
      <c r="S157" s="135">
        <v>0</v>
      </c>
      <c r="T157" s="136">
        <f t="shared" si="3"/>
        <v>0</v>
      </c>
      <c r="AR157" s="137" t="s">
        <v>84</v>
      </c>
      <c r="AT157" s="137" t="s">
        <v>138</v>
      </c>
      <c r="AU157" s="137" t="s">
        <v>84</v>
      </c>
      <c r="AY157" s="13" t="s">
        <v>115</v>
      </c>
      <c r="BE157" s="138">
        <f t="shared" si="4"/>
        <v>0</v>
      </c>
      <c r="BF157" s="138">
        <f t="shared" si="5"/>
        <v>0</v>
      </c>
      <c r="BG157" s="138">
        <f t="shared" si="6"/>
        <v>0</v>
      </c>
      <c r="BH157" s="138">
        <f t="shared" si="7"/>
        <v>0</v>
      </c>
      <c r="BI157" s="138">
        <f t="shared" si="8"/>
        <v>0</v>
      </c>
      <c r="BJ157" s="13" t="s">
        <v>82</v>
      </c>
      <c r="BK157" s="138">
        <f t="shared" si="9"/>
        <v>0</v>
      </c>
      <c r="BL157" s="13" t="s">
        <v>82</v>
      </c>
      <c r="BM157" s="137" t="s">
        <v>248</v>
      </c>
    </row>
    <row r="158" spans="2:65" s="1" customFormat="1" ht="21.75" customHeight="1">
      <c r="B158" s="28"/>
      <c r="C158" s="125" t="s">
        <v>249</v>
      </c>
      <c r="D158" s="125" t="s">
        <v>118</v>
      </c>
      <c r="E158" s="126" t="s">
        <v>250</v>
      </c>
      <c r="F158" s="127" t="s">
        <v>251</v>
      </c>
      <c r="G158" s="128" t="s">
        <v>145</v>
      </c>
      <c r="H158" s="129">
        <v>2</v>
      </c>
      <c r="I158" s="130"/>
      <c r="J158" s="131">
        <f t="shared" si="0"/>
        <v>0</v>
      </c>
      <c r="K158" s="132"/>
      <c r="L158" s="28"/>
      <c r="M158" s="133" t="s">
        <v>1</v>
      </c>
      <c r="N158" s="134" t="s">
        <v>39</v>
      </c>
      <c r="P158" s="135">
        <f t="shared" si="1"/>
        <v>0</v>
      </c>
      <c r="Q158" s="135">
        <v>0</v>
      </c>
      <c r="R158" s="135">
        <f t="shared" si="2"/>
        <v>0</v>
      </c>
      <c r="S158" s="135">
        <v>0</v>
      </c>
      <c r="T158" s="136">
        <f t="shared" si="3"/>
        <v>0</v>
      </c>
      <c r="AR158" s="137" t="s">
        <v>82</v>
      </c>
      <c r="AT158" s="137" t="s">
        <v>118</v>
      </c>
      <c r="AU158" s="137" t="s">
        <v>84</v>
      </c>
      <c r="AY158" s="13" t="s">
        <v>115</v>
      </c>
      <c r="BE158" s="138">
        <f t="shared" si="4"/>
        <v>0</v>
      </c>
      <c r="BF158" s="138">
        <f t="shared" si="5"/>
        <v>0</v>
      </c>
      <c r="BG158" s="138">
        <f t="shared" si="6"/>
        <v>0</v>
      </c>
      <c r="BH158" s="138">
        <f t="shared" si="7"/>
        <v>0</v>
      </c>
      <c r="BI158" s="138">
        <f t="shared" si="8"/>
        <v>0</v>
      </c>
      <c r="BJ158" s="13" t="s">
        <v>82</v>
      </c>
      <c r="BK158" s="138">
        <f t="shared" si="9"/>
        <v>0</v>
      </c>
      <c r="BL158" s="13" t="s">
        <v>82</v>
      </c>
      <c r="BM158" s="137" t="s">
        <v>252</v>
      </c>
    </row>
    <row r="159" spans="2:65" s="1" customFormat="1" ht="16.5" customHeight="1">
      <c r="B159" s="28"/>
      <c r="C159" s="139" t="s">
        <v>253</v>
      </c>
      <c r="D159" s="139" t="s">
        <v>138</v>
      </c>
      <c r="E159" s="140" t="s">
        <v>254</v>
      </c>
      <c r="F159" s="141" t="s">
        <v>255</v>
      </c>
      <c r="G159" s="142" t="s">
        <v>145</v>
      </c>
      <c r="H159" s="143">
        <v>4</v>
      </c>
      <c r="I159" s="144"/>
      <c r="J159" s="145">
        <f t="shared" si="0"/>
        <v>0</v>
      </c>
      <c r="K159" s="146"/>
      <c r="L159" s="147"/>
      <c r="M159" s="148" t="s">
        <v>1</v>
      </c>
      <c r="N159" s="149" t="s">
        <v>39</v>
      </c>
      <c r="P159" s="135">
        <f t="shared" si="1"/>
        <v>0</v>
      </c>
      <c r="Q159" s="135">
        <v>0</v>
      </c>
      <c r="R159" s="135">
        <f t="shared" si="2"/>
        <v>0</v>
      </c>
      <c r="S159" s="135">
        <v>0</v>
      </c>
      <c r="T159" s="136">
        <f t="shared" si="3"/>
        <v>0</v>
      </c>
      <c r="AR159" s="137" t="s">
        <v>84</v>
      </c>
      <c r="AT159" s="137" t="s">
        <v>138</v>
      </c>
      <c r="AU159" s="137" t="s">
        <v>84</v>
      </c>
      <c r="AY159" s="13" t="s">
        <v>115</v>
      </c>
      <c r="BE159" s="138">
        <f t="shared" si="4"/>
        <v>0</v>
      </c>
      <c r="BF159" s="138">
        <f t="shared" si="5"/>
        <v>0</v>
      </c>
      <c r="BG159" s="138">
        <f t="shared" si="6"/>
        <v>0</v>
      </c>
      <c r="BH159" s="138">
        <f t="shared" si="7"/>
        <v>0</v>
      </c>
      <c r="BI159" s="138">
        <f t="shared" si="8"/>
        <v>0</v>
      </c>
      <c r="BJ159" s="13" t="s">
        <v>82</v>
      </c>
      <c r="BK159" s="138">
        <f t="shared" si="9"/>
        <v>0</v>
      </c>
      <c r="BL159" s="13" t="s">
        <v>82</v>
      </c>
      <c r="BM159" s="137" t="s">
        <v>256</v>
      </c>
    </row>
    <row r="160" spans="2:65" s="1" customFormat="1" ht="16.5" customHeight="1">
      <c r="B160" s="28"/>
      <c r="C160" s="125" t="s">
        <v>257</v>
      </c>
      <c r="D160" s="125" t="s">
        <v>118</v>
      </c>
      <c r="E160" s="126" t="s">
        <v>258</v>
      </c>
      <c r="F160" s="127" t="s">
        <v>259</v>
      </c>
      <c r="G160" s="128" t="s">
        <v>145</v>
      </c>
      <c r="H160" s="129">
        <v>2</v>
      </c>
      <c r="I160" s="130"/>
      <c r="J160" s="131">
        <f t="shared" si="0"/>
        <v>0</v>
      </c>
      <c r="K160" s="132"/>
      <c r="L160" s="28"/>
      <c r="M160" s="133" t="s">
        <v>1</v>
      </c>
      <c r="N160" s="134" t="s">
        <v>39</v>
      </c>
      <c r="P160" s="135">
        <f t="shared" si="1"/>
        <v>0</v>
      </c>
      <c r="Q160" s="135">
        <v>0</v>
      </c>
      <c r="R160" s="135">
        <f t="shared" si="2"/>
        <v>0</v>
      </c>
      <c r="S160" s="135">
        <v>0</v>
      </c>
      <c r="T160" s="136">
        <f t="shared" si="3"/>
        <v>0</v>
      </c>
      <c r="AR160" s="137" t="s">
        <v>82</v>
      </c>
      <c r="AT160" s="137" t="s">
        <v>118</v>
      </c>
      <c r="AU160" s="137" t="s">
        <v>84</v>
      </c>
      <c r="AY160" s="13" t="s">
        <v>115</v>
      </c>
      <c r="BE160" s="138">
        <f t="shared" si="4"/>
        <v>0</v>
      </c>
      <c r="BF160" s="138">
        <f t="shared" si="5"/>
        <v>0</v>
      </c>
      <c r="BG160" s="138">
        <f t="shared" si="6"/>
        <v>0</v>
      </c>
      <c r="BH160" s="138">
        <f t="shared" si="7"/>
        <v>0</v>
      </c>
      <c r="BI160" s="138">
        <f t="shared" si="8"/>
        <v>0</v>
      </c>
      <c r="BJ160" s="13" t="s">
        <v>82</v>
      </c>
      <c r="BK160" s="138">
        <f t="shared" si="9"/>
        <v>0</v>
      </c>
      <c r="BL160" s="13" t="s">
        <v>82</v>
      </c>
      <c r="BM160" s="137" t="s">
        <v>260</v>
      </c>
    </row>
    <row r="161" spans="2:65" s="1" customFormat="1" ht="37.9" customHeight="1">
      <c r="B161" s="28"/>
      <c r="C161" s="125" t="s">
        <v>261</v>
      </c>
      <c r="D161" s="125" t="s">
        <v>118</v>
      </c>
      <c r="E161" s="126" t="s">
        <v>262</v>
      </c>
      <c r="F161" s="127" t="s">
        <v>263</v>
      </c>
      <c r="G161" s="128" t="s">
        <v>145</v>
      </c>
      <c r="H161" s="129">
        <v>3</v>
      </c>
      <c r="I161" s="130"/>
      <c r="J161" s="131">
        <f t="shared" si="0"/>
        <v>0</v>
      </c>
      <c r="K161" s="132"/>
      <c r="L161" s="28"/>
      <c r="M161" s="133" t="s">
        <v>1</v>
      </c>
      <c r="N161" s="134" t="s">
        <v>39</v>
      </c>
      <c r="P161" s="135">
        <f t="shared" si="1"/>
        <v>0</v>
      </c>
      <c r="Q161" s="135">
        <v>1E-4</v>
      </c>
      <c r="R161" s="135">
        <f t="shared" si="2"/>
        <v>3.0000000000000003E-4</v>
      </c>
      <c r="S161" s="135">
        <v>0</v>
      </c>
      <c r="T161" s="136">
        <f t="shared" si="3"/>
        <v>0</v>
      </c>
      <c r="AR161" s="137" t="s">
        <v>82</v>
      </c>
      <c r="AT161" s="137" t="s">
        <v>118</v>
      </c>
      <c r="AU161" s="137" t="s">
        <v>84</v>
      </c>
      <c r="AY161" s="13" t="s">
        <v>115</v>
      </c>
      <c r="BE161" s="138">
        <f t="shared" si="4"/>
        <v>0</v>
      </c>
      <c r="BF161" s="138">
        <f t="shared" si="5"/>
        <v>0</v>
      </c>
      <c r="BG161" s="138">
        <f t="shared" si="6"/>
        <v>0</v>
      </c>
      <c r="BH161" s="138">
        <f t="shared" si="7"/>
        <v>0</v>
      </c>
      <c r="BI161" s="138">
        <f t="shared" si="8"/>
        <v>0</v>
      </c>
      <c r="BJ161" s="13" t="s">
        <v>82</v>
      </c>
      <c r="BK161" s="138">
        <f t="shared" si="9"/>
        <v>0</v>
      </c>
      <c r="BL161" s="13" t="s">
        <v>82</v>
      </c>
      <c r="BM161" s="137" t="s">
        <v>264</v>
      </c>
    </row>
    <row r="162" spans="2:65" s="1" customFormat="1" ht="44.25" customHeight="1">
      <c r="B162" s="28"/>
      <c r="C162" s="125" t="s">
        <v>265</v>
      </c>
      <c r="D162" s="125" t="s">
        <v>118</v>
      </c>
      <c r="E162" s="126" t="s">
        <v>266</v>
      </c>
      <c r="F162" s="127" t="s">
        <v>267</v>
      </c>
      <c r="G162" s="128" t="s">
        <v>145</v>
      </c>
      <c r="H162" s="129">
        <v>1</v>
      </c>
      <c r="I162" s="130"/>
      <c r="J162" s="131">
        <f t="shared" si="0"/>
        <v>0</v>
      </c>
      <c r="K162" s="132"/>
      <c r="L162" s="28"/>
      <c r="M162" s="133" t="s">
        <v>1</v>
      </c>
      <c r="N162" s="134" t="s">
        <v>39</v>
      </c>
      <c r="P162" s="135">
        <f t="shared" si="1"/>
        <v>0</v>
      </c>
      <c r="Q162" s="135">
        <v>1.8400000000000001E-3</v>
      </c>
      <c r="R162" s="135">
        <f t="shared" si="2"/>
        <v>1.8400000000000001E-3</v>
      </c>
      <c r="S162" s="135">
        <v>0</v>
      </c>
      <c r="T162" s="136">
        <f t="shared" si="3"/>
        <v>0</v>
      </c>
      <c r="AR162" s="137" t="s">
        <v>82</v>
      </c>
      <c r="AT162" s="137" t="s">
        <v>118</v>
      </c>
      <c r="AU162" s="137" t="s">
        <v>84</v>
      </c>
      <c r="AY162" s="13" t="s">
        <v>115</v>
      </c>
      <c r="BE162" s="138">
        <f t="shared" si="4"/>
        <v>0</v>
      </c>
      <c r="BF162" s="138">
        <f t="shared" si="5"/>
        <v>0</v>
      </c>
      <c r="BG162" s="138">
        <f t="shared" si="6"/>
        <v>0</v>
      </c>
      <c r="BH162" s="138">
        <f t="shared" si="7"/>
        <v>0</v>
      </c>
      <c r="BI162" s="138">
        <f t="shared" si="8"/>
        <v>0</v>
      </c>
      <c r="BJ162" s="13" t="s">
        <v>82</v>
      </c>
      <c r="BK162" s="138">
        <f t="shared" si="9"/>
        <v>0</v>
      </c>
      <c r="BL162" s="13" t="s">
        <v>82</v>
      </c>
      <c r="BM162" s="137" t="s">
        <v>268</v>
      </c>
    </row>
    <row r="163" spans="2:65" s="11" customFormat="1" ht="22.9" customHeight="1">
      <c r="B163" s="113"/>
      <c r="D163" s="114" t="s">
        <v>73</v>
      </c>
      <c r="E163" s="123" t="s">
        <v>269</v>
      </c>
      <c r="F163" s="123" t="s">
        <v>270</v>
      </c>
      <c r="I163" s="116"/>
      <c r="J163" s="124">
        <f>BK163</f>
        <v>0</v>
      </c>
      <c r="L163" s="113"/>
      <c r="M163" s="118"/>
      <c r="P163" s="119">
        <f>SUM(P164:P183)</f>
        <v>0</v>
      </c>
      <c r="R163" s="119">
        <f>SUM(R164:R183)</f>
        <v>6.6371699999999993</v>
      </c>
      <c r="T163" s="120">
        <f>SUM(T164:T183)</f>
        <v>1.77</v>
      </c>
      <c r="AR163" s="114" t="s">
        <v>127</v>
      </c>
      <c r="AT163" s="121" t="s">
        <v>73</v>
      </c>
      <c r="AU163" s="121" t="s">
        <v>82</v>
      </c>
      <c r="AY163" s="114" t="s">
        <v>115</v>
      </c>
      <c r="BK163" s="122">
        <f>SUM(BK164:BK183)</f>
        <v>0</v>
      </c>
    </row>
    <row r="164" spans="2:65" s="1" customFormat="1" ht="21.75" customHeight="1">
      <c r="B164" s="28"/>
      <c r="C164" s="125" t="s">
        <v>271</v>
      </c>
      <c r="D164" s="125" t="s">
        <v>118</v>
      </c>
      <c r="E164" s="126" t="s">
        <v>272</v>
      </c>
      <c r="F164" s="127" t="s">
        <v>273</v>
      </c>
      <c r="G164" s="128" t="s">
        <v>274</v>
      </c>
      <c r="H164" s="129">
        <v>3</v>
      </c>
      <c r="I164" s="130"/>
      <c r="J164" s="131">
        <f t="shared" ref="J164:J183" si="10">ROUND(I164*H164,2)</f>
        <v>0</v>
      </c>
      <c r="K164" s="132"/>
      <c r="L164" s="28"/>
      <c r="M164" s="133" t="s">
        <v>1</v>
      </c>
      <c r="N164" s="134" t="s">
        <v>39</v>
      </c>
      <c r="P164" s="135">
        <f t="shared" ref="P164:P183" si="11">O164*H164</f>
        <v>0</v>
      </c>
      <c r="Q164" s="135">
        <v>0</v>
      </c>
      <c r="R164" s="135">
        <f t="shared" ref="R164:R183" si="12">Q164*H164</f>
        <v>0</v>
      </c>
      <c r="S164" s="135">
        <v>0</v>
      </c>
      <c r="T164" s="136">
        <f t="shared" ref="T164:T183" si="13">S164*H164</f>
        <v>0</v>
      </c>
      <c r="AR164" s="137" t="s">
        <v>82</v>
      </c>
      <c r="AT164" s="137" t="s">
        <v>118</v>
      </c>
      <c r="AU164" s="137" t="s">
        <v>84</v>
      </c>
      <c r="AY164" s="13" t="s">
        <v>115</v>
      </c>
      <c r="BE164" s="138">
        <f t="shared" ref="BE164:BE183" si="14">IF(N164="základní",J164,0)</f>
        <v>0</v>
      </c>
      <c r="BF164" s="138">
        <f t="shared" ref="BF164:BF183" si="15">IF(N164="snížená",J164,0)</f>
        <v>0</v>
      </c>
      <c r="BG164" s="138">
        <f t="shared" ref="BG164:BG183" si="16">IF(N164="zákl. přenesená",J164,0)</f>
        <v>0</v>
      </c>
      <c r="BH164" s="138">
        <f t="shared" ref="BH164:BH183" si="17">IF(N164="sníž. přenesená",J164,0)</f>
        <v>0</v>
      </c>
      <c r="BI164" s="138">
        <f t="shared" ref="BI164:BI183" si="18">IF(N164="nulová",J164,0)</f>
        <v>0</v>
      </c>
      <c r="BJ164" s="13" t="s">
        <v>82</v>
      </c>
      <c r="BK164" s="138">
        <f t="shared" ref="BK164:BK183" si="19">ROUND(I164*H164,2)</f>
        <v>0</v>
      </c>
      <c r="BL164" s="13" t="s">
        <v>82</v>
      </c>
      <c r="BM164" s="137" t="s">
        <v>275</v>
      </c>
    </row>
    <row r="165" spans="2:65" s="1" customFormat="1" ht="16.5" customHeight="1">
      <c r="B165" s="28"/>
      <c r="C165" s="125" t="s">
        <v>276</v>
      </c>
      <c r="D165" s="125" t="s">
        <v>118</v>
      </c>
      <c r="E165" s="126" t="s">
        <v>277</v>
      </c>
      <c r="F165" s="127" t="s">
        <v>278</v>
      </c>
      <c r="G165" s="128" t="s">
        <v>274</v>
      </c>
      <c r="H165" s="129">
        <v>3</v>
      </c>
      <c r="I165" s="130"/>
      <c r="J165" s="131">
        <f t="shared" si="10"/>
        <v>0</v>
      </c>
      <c r="K165" s="132"/>
      <c r="L165" s="28"/>
      <c r="M165" s="133" t="s">
        <v>1</v>
      </c>
      <c r="N165" s="134" t="s">
        <v>39</v>
      </c>
      <c r="P165" s="135">
        <f t="shared" si="11"/>
        <v>0</v>
      </c>
      <c r="Q165" s="135">
        <v>0</v>
      </c>
      <c r="R165" s="135">
        <f t="shared" si="12"/>
        <v>0</v>
      </c>
      <c r="S165" s="135">
        <v>0</v>
      </c>
      <c r="T165" s="136">
        <f t="shared" si="13"/>
        <v>0</v>
      </c>
      <c r="AR165" s="137" t="s">
        <v>82</v>
      </c>
      <c r="AT165" s="137" t="s">
        <v>118</v>
      </c>
      <c r="AU165" s="137" t="s">
        <v>84</v>
      </c>
      <c r="AY165" s="13" t="s">
        <v>115</v>
      </c>
      <c r="BE165" s="138">
        <f t="shared" si="14"/>
        <v>0</v>
      </c>
      <c r="BF165" s="138">
        <f t="shared" si="15"/>
        <v>0</v>
      </c>
      <c r="BG165" s="138">
        <f t="shared" si="16"/>
        <v>0</v>
      </c>
      <c r="BH165" s="138">
        <f t="shared" si="17"/>
        <v>0</v>
      </c>
      <c r="BI165" s="138">
        <f t="shared" si="18"/>
        <v>0</v>
      </c>
      <c r="BJ165" s="13" t="s">
        <v>82</v>
      </c>
      <c r="BK165" s="138">
        <f t="shared" si="19"/>
        <v>0</v>
      </c>
      <c r="BL165" s="13" t="s">
        <v>82</v>
      </c>
      <c r="BM165" s="137" t="s">
        <v>279</v>
      </c>
    </row>
    <row r="166" spans="2:65" s="1" customFormat="1" ht="44.25" customHeight="1">
      <c r="B166" s="28"/>
      <c r="C166" s="125" t="s">
        <v>280</v>
      </c>
      <c r="D166" s="125" t="s">
        <v>118</v>
      </c>
      <c r="E166" s="126" t="s">
        <v>281</v>
      </c>
      <c r="F166" s="127" t="s">
        <v>282</v>
      </c>
      <c r="G166" s="128" t="s">
        <v>274</v>
      </c>
      <c r="H166" s="129">
        <v>3</v>
      </c>
      <c r="I166" s="130"/>
      <c r="J166" s="131">
        <f t="shared" si="10"/>
        <v>0</v>
      </c>
      <c r="K166" s="132"/>
      <c r="L166" s="28"/>
      <c r="M166" s="133" t="s">
        <v>1</v>
      </c>
      <c r="N166" s="134" t="s">
        <v>39</v>
      </c>
      <c r="P166" s="135">
        <f t="shared" si="11"/>
        <v>0</v>
      </c>
      <c r="Q166" s="135">
        <v>2.0000000000000002E-5</v>
      </c>
      <c r="R166" s="135">
        <f t="shared" si="12"/>
        <v>6.0000000000000008E-5</v>
      </c>
      <c r="S166" s="135">
        <v>0</v>
      </c>
      <c r="T166" s="136">
        <f t="shared" si="13"/>
        <v>0</v>
      </c>
      <c r="AR166" s="137" t="s">
        <v>82</v>
      </c>
      <c r="AT166" s="137" t="s">
        <v>118</v>
      </c>
      <c r="AU166" s="137" t="s">
        <v>84</v>
      </c>
      <c r="AY166" s="13" t="s">
        <v>115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82</v>
      </c>
      <c r="BK166" s="138">
        <f t="shared" si="19"/>
        <v>0</v>
      </c>
      <c r="BL166" s="13" t="s">
        <v>82</v>
      </c>
      <c r="BM166" s="137" t="s">
        <v>283</v>
      </c>
    </row>
    <row r="167" spans="2:65" s="1" customFormat="1" ht="24.2" customHeight="1">
      <c r="B167" s="28"/>
      <c r="C167" s="125" t="s">
        <v>284</v>
      </c>
      <c r="D167" s="125" t="s">
        <v>118</v>
      </c>
      <c r="E167" s="126" t="s">
        <v>285</v>
      </c>
      <c r="F167" s="127" t="s">
        <v>286</v>
      </c>
      <c r="G167" s="128" t="s">
        <v>274</v>
      </c>
      <c r="H167" s="129">
        <v>2</v>
      </c>
      <c r="I167" s="130"/>
      <c r="J167" s="131">
        <f t="shared" si="10"/>
        <v>0</v>
      </c>
      <c r="K167" s="132"/>
      <c r="L167" s="28"/>
      <c r="M167" s="133" t="s">
        <v>1</v>
      </c>
      <c r="N167" s="134" t="s">
        <v>39</v>
      </c>
      <c r="P167" s="135">
        <f t="shared" si="11"/>
        <v>0</v>
      </c>
      <c r="Q167" s="135">
        <v>0</v>
      </c>
      <c r="R167" s="135">
        <f t="shared" si="12"/>
        <v>0</v>
      </c>
      <c r="S167" s="135">
        <v>0</v>
      </c>
      <c r="T167" s="136">
        <f t="shared" si="13"/>
        <v>0</v>
      </c>
      <c r="AR167" s="137" t="s">
        <v>82</v>
      </c>
      <c r="AT167" s="137" t="s">
        <v>118</v>
      </c>
      <c r="AU167" s="137" t="s">
        <v>84</v>
      </c>
      <c r="AY167" s="13" t="s">
        <v>115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82</v>
      </c>
      <c r="BK167" s="138">
        <f t="shared" si="19"/>
        <v>0</v>
      </c>
      <c r="BL167" s="13" t="s">
        <v>82</v>
      </c>
      <c r="BM167" s="137" t="s">
        <v>287</v>
      </c>
    </row>
    <row r="168" spans="2:65" s="1" customFormat="1" ht="24.2" customHeight="1">
      <c r="B168" s="28"/>
      <c r="C168" s="125" t="s">
        <v>288</v>
      </c>
      <c r="D168" s="125" t="s">
        <v>118</v>
      </c>
      <c r="E168" s="126" t="s">
        <v>289</v>
      </c>
      <c r="F168" s="127" t="s">
        <v>290</v>
      </c>
      <c r="G168" s="128" t="s">
        <v>274</v>
      </c>
      <c r="H168" s="129">
        <v>6</v>
      </c>
      <c r="I168" s="130"/>
      <c r="J168" s="131">
        <f t="shared" si="10"/>
        <v>0</v>
      </c>
      <c r="K168" s="132"/>
      <c r="L168" s="28"/>
      <c r="M168" s="133" t="s">
        <v>1</v>
      </c>
      <c r="N168" s="134" t="s">
        <v>39</v>
      </c>
      <c r="P168" s="135">
        <f t="shared" si="11"/>
        <v>0</v>
      </c>
      <c r="Q168" s="135">
        <v>0</v>
      </c>
      <c r="R168" s="135">
        <f t="shared" si="12"/>
        <v>0</v>
      </c>
      <c r="S168" s="135">
        <v>0.29499999999999998</v>
      </c>
      <c r="T168" s="136">
        <f t="shared" si="13"/>
        <v>1.77</v>
      </c>
      <c r="AR168" s="137" t="s">
        <v>82</v>
      </c>
      <c r="AT168" s="137" t="s">
        <v>118</v>
      </c>
      <c r="AU168" s="137" t="s">
        <v>84</v>
      </c>
      <c r="AY168" s="13" t="s">
        <v>115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82</v>
      </c>
      <c r="BK168" s="138">
        <f t="shared" si="19"/>
        <v>0</v>
      </c>
      <c r="BL168" s="13" t="s">
        <v>82</v>
      </c>
      <c r="BM168" s="137" t="s">
        <v>291</v>
      </c>
    </row>
    <row r="169" spans="2:65" s="1" customFormat="1" ht="24.2" customHeight="1">
      <c r="B169" s="28"/>
      <c r="C169" s="125" t="s">
        <v>292</v>
      </c>
      <c r="D169" s="125" t="s">
        <v>118</v>
      </c>
      <c r="E169" s="126" t="s">
        <v>293</v>
      </c>
      <c r="F169" s="127" t="s">
        <v>294</v>
      </c>
      <c r="G169" s="128" t="s">
        <v>274</v>
      </c>
      <c r="H169" s="129">
        <v>6</v>
      </c>
      <c r="I169" s="130"/>
      <c r="J169" s="131">
        <f t="shared" si="10"/>
        <v>0</v>
      </c>
      <c r="K169" s="132"/>
      <c r="L169" s="28"/>
      <c r="M169" s="133" t="s">
        <v>1</v>
      </c>
      <c r="N169" s="134" t="s">
        <v>39</v>
      </c>
      <c r="P169" s="135">
        <f t="shared" si="11"/>
        <v>0</v>
      </c>
      <c r="Q169" s="135">
        <v>0.46166000000000001</v>
      </c>
      <c r="R169" s="135">
        <f t="shared" si="12"/>
        <v>2.7699600000000002</v>
      </c>
      <c r="S169" s="135">
        <v>0</v>
      </c>
      <c r="T169" s="136">
        <f t="shared" si="13"/>
        <v>0</v>
      </c>
      <c r="AR169" s="137" t="s">
        <v>211</v>
      </c>
      <c r="AT169" s="137" t="s">
        <v>118</v>
      </c>
      <c r="AU169" s="137" t="s">
        <v>84</v>
      </c>
      <c r="AY169" s="13" t="s">
        <v>115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82</v>
      </c>
      <c r="BK169" s="138">
        <f t="shared" si="19"/>
        <v>0</v>
      </c>
      <c r="BL169" s="13" t="s">
        <v>211</v>
      </c>
      <c r="BM169" s="137" t="s">
        <v>295</v>
      </c>
    </row>
    <row r="170" spans="2:65" s="1" customFormat="1" ht="24.2" customHeight="1">
      <c r="B170" s="28"/>
      <c r="C170" s="125" t="s">
        <v>296</v>
      </c>
      <c r="D170" s="125" t="s">
        <v>118</v>
      </c>
      <c r="E170" s="126" t="s">
        <v>297</v>
      </c>
      <c r="F170" s="127" t="s">
        <v>298</v>
      </c>
      <c r="G170" s="128" t="s">
        <v>274</v>
      </c>
      <c r="H170" s="129">
        <v>6</v>
      </c>
      <c r="I170" s="130"/>
      <c r="J170" s="131">
        <f t="shared" si="10"/>
        <v>0</v>
      </c>
      <c r="K170" s="132"/>
      <c r="L170" s="28"/>
      <c r="M170" s="133" t="s">
        <v>1</v>
      </c>
      <c r="N170" s="134" t="s">
        <v>39</v>
      </c>
      <c r="P170" s="135">
        <f t="shared" si="11"/>
        <v>0</v>
      </c>
      <c r="Q170" s="135">
        <v>0</v>
      </c>
      <c r="R170" s="135">
        <f t="shared" si="12"/>
        <v>0</v>
      </c>
      <c r="S170" s="135">
        <v>0</v>
      </c>
      <c r="T170" s="136">
        <f t="shared" si="13"/>
        <v>0</v>
      </c>
      <c r="AR170" s="137" t="s">
        <v>211</v>
      </c>
      <c r="AT170" s="137" t="s">
        <v>118</v>
      </c>
      <c r="AU170" s="137" t="s">
        <v>84</v>
      </c>
      <c r="AY170" s="13" t="s">
        <v>115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82</v>
      </c>
      <c r="BK170" s="138">
        <f t="shared" si="19"/>
        <v>0</v>
      </c>
      <c r="BL170" s="13" t="s">
        <v>211</v>
      </c>
      <c r="BM170" s="137" t="s">
        <v>299</v>
      </c>
    </row>
    <row r="171" spans="2:65" s="1" customFormat="1" ht="24.2" customHeight="1">
      <c r="B171" s="28"/>
      <c r="C171" s="125" t="s">
        <v>300</v>
      </c>
      <c r="D171" s="125" t="s">
        <v>118</v>
      </c>
      <c r="E171" s="126" t="s">
        <v>301</v>
      </c>
      <c r="F171" s="127" t="s">
        <v>302</v>
      </c>
      <c r="G171" s="128" t="s">
        <v>274</v>
      </c>
      <c r="H171" s="129">
        <v>6</v>
      </c>
      <c r="I171" s="130"/>
      <c r="J171" s="131">
        <f t="shared" si="10"/>
        <v>0</v>
      </c>
      <c r="K171" s="132"/>
      <c r="L171" s="28"/>
      <c r="M171" s="133" t="s">
        <v>1</v>
      </c>
      <c r="N171" s="134" t="s">
        <v>39</v>
      </c>
      <c r="P171" s="135">
        <f t="shared" si="11"/>
        <v>0</v>
      </c>
      <c r="Q171" s="135">
        <v>0</v>
      </c>
      <c r="R171" s="135">
        <f t="shared" si="12"/>
        <v>0</v>
      </c>
      <c r="S171" s="135">
        <v>0</v>
      </c>
      <c r="T171" s="136">
        <f t="shared" si="13"/>
        <v>0</v>
      </c>
      <c r="AR171" s="137" t="s">
        <v>82</v>
      </c>
      <c r="AT171" s="137" t="s">
        <v>118</v>
      </c>
      <c r="AU171" s="137" t="s">
        <v>84</v>
      </c>
      <c r="AY171" s="13" t="s">
        <v>115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82</v>
      </c>
      <c r="BK171" s="138">
        <f t="shared" si="19"/>
        <v>0</v>
      </c>
      <c r="BL171" s="13" t="s">
        <v>82</v>
      </c>
      <c r="BM171" s="137" t="s">
        <v>303</v>
      </c>
    </row>
    <row r="172" spans="2:65" s="1" customFormat="1" ht="37.9" customHeight="1">
      <c r="B172" s="28"/>
      <c r="C172" s="125" t="s">
        <v>304</v>
      </c>
      <c r="D172" s="125" t="s">
        <v>118</v>
      </c>
      <c r="E172" s="126" t="s">
        <v>305</v>
      </c>
      <c r="F172" s="127" t="s">
        <v>306</v>
      </c>
      <c r="G172" s="128" t="s">
        <v>274</v>
      </c>
      <c r="H172" s="129">
        <v>6</v>
      </c>
      <c r="I172" s="130"/>
      <c r="J172" s="131">
        <f t="shared" si="10"/>
        <v>0</v>
      </c>
      <c r="K172" s="132"/>
      <c r="L172" s="28"/>
      <c r="M172" s="133" t="s">
        <v>1</v>
      </c>
      <c r="N172" s="134" t="s">
        <v>39</v>
      </c>
      <c r="P172" s="135">
        <f t="shared" si="11"/>
        <v>0</v>
      </c>
      <c r="Q172" s="135">
        <v>8.4250000000000005E-2</v>
      </c>
      <c r="R172" s="135">
        <f t="shared" si="12"/>
        <v>0.50550000000000006</v>
      </c>
      <c r="S172" s="135">
        <v>0</v>
      </c>
      <c r="T172" s="136">
        <f t="shared" si="13"/>
        <v>0</v>
      </c>
      <c r="AR172" s="137" t="s">
        <v>82</v>
      </c>
      <c r="AT172" s="137" t="s">
        <v>118</v>
      </c>
      <c r="AU172" s="137" t="s">
        <v>84</v>
      </c>
      <c r="AY172" s="13" t="s">
        <v>115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82</v>
      </c>
      <c r="BK172" s="138">
        <f t="shared" si="19"/>
        <v>0</v>
      </c>
      <c r="BL172" s="13" t="s">
        <v>82</v>
      </c>
      <c r="BM172" s="137" t="s">
        <v>307</v>
      </c>
    </row>
    <row r="173" spans="2:65" s="1" customFormat="1" ht="24.2" customHeight="1">
      <c r="B173" s="28"/>
      <c r="C173" s="125" t="s">
        <v>308</v>
      </c>
      <c r="D173" s="125" t="s">
        <v>118</v>
      </c>
      <c r="E173" s="126" t="s">
        <v>309</v>
      </c>
      <c r="F173" s="127" t="s">
        <v>310</v>
      </c>
      <c r="G173" s="128" t="s">
        <v>154</v>
      </c>
      <c r="H173" s="129">
        <v>8</v>
      </c>
      <c r="I173" s="130"/>
      <c r="J173" s="131">
        <f t="shared" si="10"/>
        <v>0</v>
      </c>
      <c r="K173" s="132"/>
      <c r="L173" s="28"/>
      <c r="M173" s="133" t="s">
        <v>1</v>
      </c>
      <c r="N173" s="134" t="s">
        <v>39</v>
      </c>
      <c r="P173" s="135">
        <f t="shared" si="11"/>
        <v>0</v>
      </c>
      <c r="Q173" s="135">
        <v>0</v>
      </c>
      <c r="R173" s="135">
        <f t="shared" si="12"/>
        <v>0</v>
      </c>
      <c r="S173" s="135">
        <v>0</v>
      </c>
      <c r="T173" s="136">
        <f t="shared" si="13"/>
        <v>0</v>
      </c>
      <c r="AR173" s="137" t="s">
        <v>82</v>
      </c>
      <c r="AT173" s="137" t="s">
        <v>118</v>
      </c>
      <c r="AU173" s="137" t="s">
        <v>84</v>
      </c>
      <c r="AY173" s="13" t="s">
        <v>115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82</v>
      </c>
      <c r="BK173" s="138">
        <f t="shared" si="19"/>
        <v>0</v>
      </c>
      <c r="BL173" s="13" t="s">
        <v>82</v>
      </c>
      <c r="BM173" s="137" t="s">
        <v>311</v>
      </c>
    </row>
    <row r="174" spans="2:65" s="1" customFormat="1" ht="24.2" customHeight="1">
      <c r="B174" s="28"/>
      <c r="C174" s="125" t="s">
        <v>312</v>
      </c>
      <c r="D174" s="125" t="s">
        <v>118</v>
      </c>
      <c r="E174" s="126" t="s">
        <v>313</v>
      </c>
      <c r="F174" s="127" t="s">
        <v>314</v>
      </c>
      <c r="G174" s="128" t="s">
        <v>154</v>
      </c>
      <c r="H174" s="129">
        <v>11</v>
      </c>
      <c r="I174" s="130"/>
      <c r="J174" s="131">
        <f t="shared" si="10"/>
        <v>0</v>
      </c>
      <c r="K174" s="132"/>
      <c r="L174" s="28"/>
      <c r="M174" s="133" t="s">
        <v>1</v>
      </c>
      <c r="N174" s="134" t="s">
        <v>39</v>
      </c>
      <c r="P174" s="135">
        <f t="shared" si="11"/>
        <v>0</v>
      </c>
      <c r="Q174" s="135">
        <v>0</v>
      </c>
      <c r="R174" s="135">
        <f t="shared" si="12"/>
        <v>0</v>
      </c>
      <c r="S174" s="135">
        <v>0</v>
      </c>
      <c r="T174" s="136">
        <f t="shared" si="13"/>
        <v>0</v>
      </c>
      <c r="AR174" s="137" t="s">
        <v>82</v>
      </c>
      <c r="AT174" s="137" t="s">
        <v>118</v>
      </c>
      <c r="AU174" s="137" t="s">
        <v>84</v>
      </c>
      <c r="AY174" s="13" t="s">
        <v>115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82</v>
      </c>
      <c r="BK174" s="138">
        <f t="shared" si="19"/>
        <v>0</v>
      </c>
      <c r="BL174" s="13" t="s">
        <v>82</v>
      </c>
      <c r="BM174" s="137" t="s">
        <v>315</v>
      </c>
    </row>
    <row r="175" spans="2:65" s="1" customFormat="1" ht="24.2" customHeight="1">
      <c r="B175" s="28"/>
      <c r="C175" s="125" t="s">
        <v>316</v>
      </c>
      <c r="D175" s="125" t="s">
        <v>118</v>
      </c>
      <c r="E175" s="126" t="s">
        <v>317</v>
      </c>
      <c r="F175" s="127" t="s">
        <v>318</v>
      </c>
      <c r="G175" s="128" t="s">
        <v>154</v>
      </c>
      <c r="H175" s="129">
        <v>8</v>
      </c>
      <c r="I175" s="130"/>
      <c r="J175" s="131">
        <f t="shared" si="10"/>
        <v>0</v>
      </c>
      <c r="K175" s="132"/>
      <c r="L175" s="28"/>
      <c r="M175" s="133" t="s">
        <v>1</v>
      </c>
      <c r="N175" s="134" t="s">
        <v>39</v>
      </c>
      <c r="P175" s="135">
        <f t="shared" si="11"/>
        <v>0</v>
      </c>
      <c r="Q175" s="135">
        <v>0</v>
      </c>
      <c r="R175" s="135">
        <f t="shared" si="12"/>
        <v>0</v>
      </c>
      <c r="S175" s="135">
        <v>0</v>
      </c>
      <c r="T175" s="136">
        <f t="shared" si="13"/>
        <v>0</v>
      </c>
      <c r="AR175" s="137" t="s">
        <v>82</v>
      </c>
      <c r="AT175" s="137" t="s">
        <v>118</v>
      </c>
      <c r="AU175" s="137" t="s">
        <v>84</v>
      </c>
      <c r="AY175" s="13" t="s">
        <v>115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82</v>
      </c>
      <c r="BK175" s="138">
        <f t="shared" si="19"/>
        <v>0</v>
      </c>
      <c r="BL175" s="13" t="s">
        <v>82</v>
      </c>
      <c r="BM175" s="137" t="s">
        <v>319</v>
      </c>
    </row>
    <row r="176" spans="2:65" s="1" customFormat="1" ht="24.2" customHeight="1">
      <c r="B176" s="28"/>
      <c r="C176" s="125" t="s">
        <v>320</v>
      </c>
      <c r="D176" s="125" t="s">
        <v>118</v>
      </c>
      <c r="E176" s="126" t="s">
        <v>321</v>
      </c>
      <c r="F176" s="127" t="s">
        <v>322</v>
      </c>
      <c r="G176" s="128" t="s">
        <v>154</v>
      </c>
      <c r="H176" s="129">
        <v>11</v>
      </c>
      <c r="I176" s="130"/>
      <c r="J176" s="131">
        <f t="shared" si="10"/>
        <v>0</v>
      </c>
      <c r="K176" s="132"/>
      <c r="L176" s="28"/>
      <c r="M176" s="133" t="s">
        <v>1</v>
      </c>
      <c r="N176" s="134" t="s">
        <v>39</v>
      </c>
      <c r="P176" s="135">
        <f t="shared" si="11"/>
        <v>0</v>
      </c>
      <c r="Q176" s="135">
        <v>0</v>
      </c>
      <c r="R176" s="135">
        <f t="shared" si="12"/>
        <v>0</v>
      </c>
      <c r="S176" s="135">
        <v>0</v>
      </c>
      <c r="T176" s="136">
        <f t="shared" si="13"/>
        <v>0</v>
      </c>
      <c r="AR176" s="137" t="s">
        <v>82</v>
      </c>
      <c r="AT176" s="137" t="s">
        <v>118</v>
      </c>
      <c r="AU176" s="137" t="s">
        <v>84</v>
      </c>
      <c r="AY176" s="13" t="s">
        <v>115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82</v>
      </c>
      <c r="BK176" s="138">
        <f t="shared" si="19"/>
        <v>0</v>
      </c>
      <c r="BL176" s="13" t="s">
        <v>82</v>
      </c>
      <c r="BM176" s="137" t="s">
        <v>323</v>
      </c>
    </row>
    <row r="177" spans="2:65" s="1" customFormat="1" ht="24.2" customHeight="1">
      <c r="B177" s="28"/>
      <c r="C177" s="125" t="s">
        <v>324</v>
      </c>
      <c r="D177" s="125" t="s">
        <v>118</v>
      </c>
      <c r="E177" s="126" t="s">
        <v>325</v>
      </c>
      <c r="F177" s="127" t="s">
        <v>326</v>
      </c>
      <c r="G177" s="128" t="s">
        <v>154</v>
      </c>
      <c r="H177" s="129">
        <v>19</v>
      </c>
      <c r="I177" s="130"/>
      <c r="J177" s="131">
        <f t="shared" si="10"/>
        <v>0</v>
      </c>
      <c r="K177" s="132"/>
      <c r="L177" s="28"/>
      <c r="M177" s="133" t="s">
        <v>1</v>
      </c>
      <c r="N177" s="134" t="s">
        <v>39</v>
      </c>
      <c r="P177" s="135">
        <f t="shared" si="11"/>
        <v>0</v>
      </c>
      <c r="Q177" s="135">
        <v>0</v>
      </c>
      <c r="R177" s="135">
        <f t="shared" si="12"/>
        <v>0</v>
      </c>
      <c r="S177" s="135">
        <v>0</v>
      </c>
      <c r="T177" s="136">
        <f t="shared" si="13"/>
        <v>0</v>
      </c>
      <c r="AR177" s="137" t="s">
        <v>211</v>
      </c>
      <c r="AT177" s="137" t="s">
        <v>118</v>
      </c>
      <c r="AU177" s="137" t="s">
        <v>84</v>
      </c>
      <c r="AY177" s="13" t="s">
        <v>115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82</v>
      </c>
      <c r="BK177" s="138">
        <f t="shared" si="19"/>
        <v>0</v>
      </c>
      <c r="BL177" s="13" t="s">
        <v>211</v>
      </c>
      <c r="BM177" s="137" t="s">
        <v>327</v>
      </c>
    </row>
    <row r="178" spans="2:65" s="1" customFormat="1" ht="24.2" customHeight="1">
      <c r="B178" s="28"/>
      <c r="C178" s="125" t="s">
        <v>328</v>
      </c>
      <c r="D178" s="125" t="s">
        <v>118</v>
      </c>
      <c r="E178" s="126" t="s">
        <v>329</v>
      </c>
      <c r="F178" s="127" t="s">
        <v>330</v>
      </c>
      <c r="G178" s="128" t="s">
        <v>331</v>
      </c>
      <c r="H178" s="129">
        <v>0.5</v>
      </c>
      <c r="I178" s="130"/>
      <c r="J178" s="131">
        <f t="shared" si="10"/>
        <v>0</v>
      </c>
      <c r="K178" s="132"/>
      <c r="L178" s="28"/>
      <c r="M178" s="133" t="s">
        <v>1</v>
      </c>
      <c r="N178" s="134" t="s">
        <v>39</v>
      </c>
      <c r="P178" s="135">
        <f t="shared" si="11"/>
        <v>0</v>
      </c>
      <c r="Q178" s="135">
        <v>0</v>
      </c>
      <c r="R178" s="135">
        <f t="shared" si="12"/>
        <v>0</v>
      </c>
      <c r="S178" s="135">
        <v>0</v>
      </c>
      <c r="T178" s="136">
        <f t="shared" si="13"/>
        <v>0</v>
      </c>
      <c r="AR178" s="137" t="s">
        <v>211</v>
      </c>
      <c r="AT178" s="137" t="s">
        <v>118</v>
      </c>
      <c r="AU178" s="137" t="s">
        <v>84</v>
      </c>
      <c r="AY178" s="13" t="s">
        <v>115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82</v>
      </c>
      <c r="BK178" s="138">
        <f t="shared" si="19"/>
        <v>0</v>
      </c>
      <c r="BL178" s="13" t="s">
        <v>211</v>
      </c>
      <c r="BM178" s="137" t="s">
        <v>332</v>
      </c>
    </row>
    <row r="179" spans="2:65" s="1" customFormat="1" ht="24.2" customHeight="1">
      <c r="B179" s="28"/>
      <c r="C179" s="139" t="s">
        <v>333</v>
      </c>
      <c r="D179" s="139" t="s">
        <v>138</v>
      </c>
      <c r="E179" s="140" t="s">
        <v>334</v>
      </c>
      <c r="F179" s="141" t="s">
        <v>335</v>
      </c>
      <c r="G179" s="142" t="s">
        <v>154</v>
      </c>
      <c r="H179" s="143">
        <v>17</v>
      </c>
      <c r="I179" s="144"/>
      <c r="J179" s="145">
        <f t="shared" si="10"/>
        <v>0</v>
      </c>
      <c r="K179" s="146"/>
      <c r="L179" s="147"/>
      <c r="M179" s="148" t="s">
        <v>1</v>
      </c>
      <c r="N179" s="149" t="s">
        <v>39</v>
      </c>
      <c r="P179" s="135">
        <f t="shared" si="11"/>
        <v>0</v>
      </c>
      <c r="Q179" s="135">
        <v>3.5E-4</v>
      </c>
      <c r="R179" s="135">
        <f t="shared" si="12"/>
        <v>5.9499999999999996E-3</v>
      </c>
      <c r="S179" s="135">
        <v>0</v>
      </c>
      <c r="T179" s="136">
        <f t="shared" si="13"/>
        <v>0</v>
      </c>
      <c r="AR179" s="137" t="s">
        <v>84</v>
      </c>
      <c r="AT179" s="137" t="s">
        <v>138</v>
      </c>
      <c r="AU179" s="137" t="s">
        <v>84</v>
      </c>
      <c r="AY179" s="13" t="s">
        <v>115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82</v>
      </c>
      <c r="BK179" s="138">
        <f t="shared" si="19"/>
        <v>0</v>
      </c>
      <c r="BL179" s="13" t="s">
        <v>82</v>
      </c>
      <c r="BM179" s="137" t="s">
        <v>336</v>
      </c>
    </row>
    <row r="180" spans="2:65" s="1" customFormat="1" ht="24.2" customHeight="1">
      <c r="B180" s="28"/>
      <c r="C180" s="139" t="s">
        <v>337</v>
      </c>
      <c r="D180" s="139" t="s">
        <v>138</v>
      </c>
      <c r="E180" s="140" t="s">
        <v>152</v>
      </c>
      <c r="F180" s="141" t="s">
        <v>153</v>
      </c>
      <c r="G180" s="142" t="s">
        <v>154</v>
      </c>
      <c r="H180" s="143">
        <v>14</v>
      </c>
      <c r="I180" s="144"/>
      <c r="J180" s="145">
        <f t="shared" si="10"/>
        <v>0</v>
      </c>
      <c r="K180" s="146"/>
      <c r="L180" s="147"/>
      <c r="M180" s="148" t="s">
        <v>1</v>
      </c>
      <c r="N180" s="149" t="s">
        <v>39</v>
      </c>
      <c r="P180" s="135">
        <f t="shared" si="11"/>
        <v>0</v>
      </c>
      <c r="Q180" s="135">
        <v>5.5000000000000003E-4</v>
      </c>
      <c r="R180" s="135">
        <f t="shared" si="12"/>
        <v>7.7000000000000002E-3</v>
      </c>
      <c r="S180" s="135">
        <v>0</v>
      </c>
      <c r="T180" s="136">
        <f t="shared" si="13"/>
        <v>0</v>
      </c>
      <c r="AR180" s="137" t="s">
        <v>84</v>
      </c>
      <c r="AT180" s="137" t="s">
        <v>138</v>
      </c>
      <c r="AU180" s="137" t="s">
        <v>84</v>
      </c>
      <c r="AY180" s="13" t="s">
        <v>115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82</v>
      </c>
      <c r="BK180" s="138">
        <f t="shared" si="19"/>
        <v>0</v>
      </c>
      <c r="BL180" s="13" t="s">
        <v>82</v>
      </c>
      <c r="BM180" s="137" t="s">
        <v>338</v>
      </c>
    </row>
    <row r="181" spans="2:65" s="1" customFormat="1" ht="24.2" customHeight="1">
      <c r="B181" s="28"/>
      <c r="C181" s="125" t="s">
        <v>339</v>
      </c>
      <c r="D181" s="125" t="s">
        <v>118</v>
      </c>
      <c r="E181" s="126" t="s">
        <v>340</v>
      </c>
      <c r="F181" s="127" t="s">
        <v>341</v>
      </c>
      <c r="G181" s="128" t="s">
        <v>154</v>
      </c>
      <c r="H181" s="129">
        <v>31</v>
      </c>
      <c r="I181" s="130"/>
      <c r="J181" s="131">
        <f t="shared" si="10"/>
        <v>0</v>
      </c>
      <c r="K181" s="132"/>
      <c r="L181" s="28"/>
      <c r="M181" s="133" t="s">
        <v>1</v>
      </c>
      <c r="N181" s="134" t="s">
        <v>39</v>
      </c>
      <c r="P181" s="135">
        <f t="shared" si="11"/>
        <v>0</v>
      </c>
      <c r="Q181" s="135">
        <v>0.108</v>
      </c>
      <c r="R181" s="135">
        <f t="shared" si="12"/>
        <v>3.3479999999999999</v>
      </c>
      <c r="S181" s="135">
        <v>0</v>
      </c>
      <c r="T181" s="136">
        <f t="shared" si="13"/>
        <v>0</v>
      </c>
      <c r="AR181" s="137" t="s">
        <v>211</v>
      </c>
      <c r="AT181" s="137" t="s">
        <v>118</v>
      </c>
      <c r="AU181" s="137" t="s">
        <v>84</v>
      </c>
      <c r="AY181" s="13" t="s">
        <v>115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82</v>
      </c>
      <c r="BK181" s="138">
        <f t="shared" si="19"/>
        <v>0</v>
      </c>
      <c r="BL181" s="13" t="s">
        <v>211</v>
      </c>
      <c r="BM181" s="137" t="s">
        <v>342</v>
      </c>
    </row>
    <row r="182" spans="2:65" s="1" customFormat="1" ht="16.5" customHeight="1">
      <c r="B182" s="28"/>
      <c r="C182" s="139" t="s">
        <v>343</v>
      </c>
      <c r="D182" s="139" t="s">
        <v>138</v>
      </c>
      <c r="E182" s="140" t="s">
        <v>344</v>
      </c>
      <c r="F182" s="141" t="s">
        <v>345</v>
      </c>
      <c r="G182" s="142" t="s">
        <v>154</v>
      </c>
      <c r="H182" s="143">
        <v>31</v>
      </c>
      <c r="I182" s="144"/>
      <c r="J182" s="145">
        <f t="shared" si="10"/>
        <v>0</v>
      </c>
      <c r="K182" s="146"/>
      <c r="L182" s="147"/>
      <c r="M182" s="148" t="s">
        <v>1</v>
      </c>
      <c r="N182" s="149" t="s">
        <v>39</v>
      </c>
      <c r="P182" s="135">
        <f t="shared" si="11"/>
        <v>0</v>
      </c>
      <c r="Q182" s="135">
        <v>0</v>
      </c>
      <c r="R182" s="135">
        <f t="shared" si="12"/>
        <v>0</v>
      </c>
      <c r="S182" s="135">
        <v>0</v>
      </c>
      <c r="T182" s="136">
        <f t="shared" si="13"/>
        <v>0</v>
      </c>
      <c r="AR182" s="137" t="s">
        <v>155</v>
      </c>
      <c r="AT182" s="137" t="s">
        <v>138</v>
      </c>
      <c r="AU182" s="137" t="s">
        <v>84</v>
      </c>
      <c r="AY182" s="13" t="s">
        <v>115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82</v>
      </c>
      <c r="BK182" s="138">
        <f t="shared" si="19"/>
        <v>0</v>
      </c>
      <c r="BL182" s="13" t="s">
        <v>155</v>
      </c>
      <c r="BM182" s="137" t="s">
        <v>346</v>
      </c>
    </row>
    <row r="183" spans="2:65" s="1" customFormat="1" ht="21.75" customHeight="1">
      <c r="B183" s="28"/>
      <c r="C183" s="125" t="s">
        <v>347</v>
      </c>
      <c r="D183" s="125" t="s">
        <v>118</v>
      </c>
      <c r="E183" s="126" t="s">
        <v>348</v>
      </c>
      <c r="F183" s="127" t="s">
        <v>349</v>
      </c>
      <c r="G183" s="128" t="s">
        <v>145</v>
      </c>
      <c r="H183" s="129">
        <v>1</v>
      </c>
      <c r="I183" s="130"/>
      <c r="J183" s="131">
        <f t="shared" si="10"/>
        <v>0</v>
      </c>
      <c r="K183" s="132"/>
      <c r="L183" s="28"/>
      <c r="M183" s="133" t="s">
        <v>1</v>
      </c>
      <c r="N183" s="134" t="s">
        <v>39</v>
      </c>
      <c r="P183" s="135">
        <f t="shared" si="11"/>
        <v>0</v>
      </c>
      <c r="Q183" s="135">
        <v>0</v>
      </c>
      <c r="R183" s="135">
        <f t="shared" si="12"/>
        <v>0</v>
      </c>
      <c r="S183" s="135">
        <v>0</v>
      </c>
      <c r="T183" s="136">
        <f t="shared" si="13"/>
        <v>0</v>
      </c>
      <c r="AR183" s="137" t="s">
        <v>211</v>
      </c>
      <c r="AT183" s="137" t="s">
        <v>118</v>
      </c>
      <c r="AU183" s="137" t="s">
        <v>84</v>
      </c>
      <c r="AY183" s="13" t="s">
        <v>115</v>
      </c>
      <c r="BE183" s="138">
        <f t="shared" si="14"/>
        <v>0</v>
      </c>
      <c r="BF183" s="138">
        <f t="shared" si="15"/>
        <v>0</v>
      </c>
      <c r="BG183" s="138">
        <f t="shared" si="16"/>
        <v>0</v>
      </c>
      <c r="BH183" s="138">
        <f t="shared" si="17"/>
        <v>0</v>
      </c>
      <c r="BI183" s="138">
        <f t="shared" si="18"/>
        <v>0</v>
      </c>
      <c r="BJ183" s="13" t="s">
        <v>82</v>
      </c>
      <c r="BK183" s="138">
        <f t="shared" si="19"/>
        <v>0</v>
      </c>
      <c r="BL183" s="13" t="s">
        <v>211</v>
      </c>
      <c r="BM183" s="137" t="s">
        <v>350</v>
      </c>
    </row>
    <row r="184" spans="2:65" s="11" customFormat="1" ht="22.9" customHeight="1">
      <c r="B184" s="113"/>
      <c r="D184" s="114" t="s">
        <v>73</v>
      </c>
      <c r="E184" s="123" t="s">
        <v>351</v>
      </c>
      <c r="F184" s="123" t="s">
        <v>352</v>
      </c>
      <c r="I184" s="116"/>
      <c r="J184" s="124">
        <f>BK184</f>
        <v>0</v>
      </c>
      <c r="L184" s="113"/>
      <c r="M184" s="118"/>
      <c r="P184" s="119">
        <f>SUM(P185:P190)</f>
        <v>0</v>
      </c>
      <c r="R184" s="119">
        <f>SUM(R185:R190)</f>
        <v>0</v>
      </c>
      <c r="T184" s="120">
        <f>SUM(T185:T190)</f>
        <v>0</v>
      </c>
      <c r="AR184" s="114" t="s">
        <v>127</v>
      </c>
      <c r="AT184" s="121" t="s">
        <v>73</v>
      </c>
      <c r="AU184" s="121" t="s">
        <v>82</v>
      </c>
      <c r="AY184" s="114" t="s">
        <v>115</v>
      </c>
      <c r="BK184" s="122">
        <f>SUM(BK185:BK190)</f>
        <v>0</v>
      </c>
    </row>
    <row r="185" spans="2:65" s="1" customFormat="1" ht="24.2" customHeight="1">
      <c r="B185" s="28"/>
      <c r="C185" s="125" t="s">
        <v>353</v>
      </c>
      <c r="D185" s="125" t="s">
        <v>118</v>
      </c>
      <c r="E185" s="126" t="s">
        <v>354</v>
      </c>
      <c r="F185" s="127" t="s">
        <v>355</v>
      </c>
      <c r="G185" s="128" t="s">
        <v>356</v>
      </c>
      <c r="H185" s="129">
        <v>32</v>
      </c>
      <c r="I185" s="130"/>
      <c r="J185" s="131">
        <f t="shared" ref="J185:J190" si="20">ROUND(I185*H185,2)</f>
        <v>0</v>
      </c>
      <c r="K185" s="132"/>
      <c r="L185" s="28"/>
      <c r="M185" s="133" t="s">
        <v>1</v>
      </c>
      <c r="N185" s="134" t="s">
        <v>39</v>
      </c>
      <c r="P185" s="135">
        <f t="shared" ref="P185:P190" si="21">O185*H185</f>
        <v>0</v>
      </c>
      <c r="Q185" s="135">
        <v>0</v>
      </c>
      <c r="R185" s="135">
        <f t="shared" ref="R185:R190" si="22">Q185*H185</f>
        <v>0</v>
      </c>
      <c r="S185" s="135">
        <v>0</v>
      </c>
      <c r="T185" s="136">
        <f t="shared" ref="T185:T190" si="23">S185*H185</f>
        <v>0</v>
      </c>
      <c r="AR185" s="137" t="s">
        <v>82</v>
      </c>
      <c r="AT185" s="137" t="s">
        <v>118</v>
      </c>
      <c r="AU185" s="137" t="s">
        <v>84</v>
      </c>
      <c r="AY185" s="13" t="s">
        <v>115</v>
      </c>
      <c r="BE185" s="138">
        <f t="shared" ref="BE185:BE190" si="24">IF(N185="základní",J185,0)</f>
        <v>0</v>
      </c>
      <c r="BF185" s="138">
        <f t="shared" ref="BF185:BF190" si="25">IF(N185="snížená",J185,0)</f>
        <v>0</v>
      </c>
      <c r="BG185" s="138">
        <f t="shared" ref="BG185:BG190" si="26">IF(N185="zákl. přenesená",J185,0)</f>
        <v>0</v>
      </c>
      <c r="BH185" s="138">
        <f t="shared" ref="BH185:BH190" si="27">IF(N185="sníž. přenesená",J185,0)</f>
        <v>0</v>
      </c>
      <c r="BI185" s="138">
        <f t="shared" ref="BI185:BI190" si="28">IF(N185="nulová",J185,0)</f>
        <v>0</v>
      </c>
      <c r="BJ185" s="13" t="s">
        <v>82</v>
      </c>
      <c r="BK185" s="138">
        <f t="shared" ref="BK185:BK190" si="29">ROUND(I185*H185,2)</f>
        <v>0</v>
      </c>
      <c r="BL185" s="13" t="s">
        <v>82</v>
      </c>
      <c r="BM185" s="137" t="s">
        <v>357</v>
      </c>
    </row>
    <row r="186" spans="2:65" s="1" customFormat="1" ht="16.5" customHeight="1">
      <c r="B186" s="28"/>
      <c r="C186" s="125" t="s">
        <v>358</v>
      </c>
      <c r="D186" s="125" t="s">
        <v>118</v>
      </c>
      <c r="E186" s="126" t="s">
        <v>359</v>
      </c>
      <c r="F186" s="127" t="s">
        <v>360</v>
      </c>
      <c r="G186" s="128" t="s">
        <v>356</v>
      </c>
      <c r="H186" s="129">
        <v>16</v>
      </c>
      <c r="I186" s="130"/>
      <c r="J186" s="131">
        <f t="shared" si="20"/>
        <v>0</v>
      </c>
      <c r="K186" s="132"/>
      <c r="L186" s="28"/>
      <c r="M186" s="133" t="s">
        <v>1</v>
      </c>
      <c r="N186" s="134" t="s">
        <v>39</v>
      </c>
      <c r="P186" s="135">
        <f t="shared" si="21"/>
        <v>0</v>
      </c>
      <c r="Q186" s="135">
        <v>0</v>
      </c>
      <c r="R186" s="135">
        <f t="shared" si="22"/>
        <v>0</v>
      </c>
      <c r="S186" s="135">
        <v>0</v>
      </c>
      <c r="T186" s="136">
        <f t="shared" si="23"/>
        <v>0</v>
      </c>
      <c r="AR186" s="137" t="s">
        <v>82</v>
      </c>
      <c r="AT186" s="137" t="s">
        <v>118</v>
      </c>
      <c r="AU186" s="137" t="s">
        <v>84</v>
      </c>
      <c r="AY186" s="13" t="s">
        <v>115</v>
      </c>
      <c r="BE186" s="138">
        <f t="shared" si="24"/>
        <v>0</v>
      </c>
      <c r="BF186" s="138">
        <f t="shared" si="25"/>
        <v>0</v>
      </c>
      <c r="BG186" s="138">
        <f t="shared" si="26"/>
        <v>0</v>
      </c>
      <c r="BH186" s="138">
        <f t="shared" si="27"/>
        <v>0</v>
      </c>
      <c r="BI186" s="138">
        <f t="shared" si="28"/>
        <v>0</v>
      </c>
      <c r="BJ186" s="13" t="s">
        <v>82</v>
      </c>
      <c r="BK186" s="138">
        <f t="shared" si="29"/>
        <v>0</v>
      </c>
      <c r="BL186" s="13" t="s">
        <v>82</v>
      </c>
      <c r="BM186" s="137" t="s">
        <v>361</v>
      </c>
    </row>
    <row r="187" spans="2:65" s="1" customFormat="1" ht="37.9" customHeight="1">
      <c r="B187" s="28"/>
      <c r="C187" s="125" t="s">
        <v>362</v>
      </c>
      <c r="D187" s="125" t="s">
        <v>118</v>
      </c>
      <c r="E187" s="126" t="s">
        <v>363</v>
      </c>
      <c r="F187" s="127" t="s">
        <v>364</v>
      </c>
      <c r="G187" s="128" t="s">
        <v>145</v>
      </c>
      <c r="H187" s="129">
        <v>1</v>
      </c>
      <c r="I187" s="130"/>
      <c r="J187" s="131">
        <f t="shared" si="20"/>
        <v>0</v>
      </c>
      <c r="K187" s="132"/>
      <c r="L187" s="28"/>
      <c r="M187" s="133" t="s">
        <v>1</v>
      </c>
      <c r="N187" s="134" t="s">
        <v>39</v>
      </c>
      <c r="P187" s="135">
        <f t="shared" si="21"/>
        <v>0</v>
      </c>
      <c r="Q187" s="135">
        <v>0</v>
      </c>
      <c r="R187" s="135">
        <f t="shared" si="22"/>
        <v>0</v>
      </c>
      <c r="S187" s="135">
        <v>0</v>
      </c>
      <c r="T187" s="136">
        <f t="shared" si="23"/>
        <v>0</v>
      </c>
      <c r="AR187" s="137" t="s">
        <v>211</v>
      </c>
      <c r="AT187" s="137" t="s">
        <v>118</v>
      </c>
      <c r="AU187" s="137" t="s">
        <v>84</v>
      </c>
      <c r="AY187" s="13" t="s">
        <v>115</v>
      </c>
      <c r="BE187" s="138">
        <f t="shared" si="24"/>
        <v>0</v>
      </c>
      <c r="BF187" s="138">
        <f t="shared" si="25"/>
        <v>0</v>
      </c>
      <c r="BG187" s="138">
        <f t="shared" si="26"/>
        <v>0</v>
      </c>
      <c r="BH187" s="138">
        <f t="shared" si="27"/>
        <v>0</v>
      </c>
      <c r="BI187" s="138">
        <f t="shared" si="28"/>
        <v>0</v>
      </c>
      <c r="BJ187" s="13" t="s">
        <v>82</v>
      </c>
      <c r="BK187" s="138">
        <f t="shared" si="29"/>
        <v>0</v>
      </c>
      <c r="BL187" s="13" t="s">
        <v>211</v>
      </c>
      <c r="BM187" s="137" t="s">
        <v>365</v>
      </c>
    </row>
    <row r="188" spans="2:65" s="1" customFormat="1" ht="16.5" customHeight="1">
      <c r="B188" s="28"/>
      <c r="C188" s="125" t="s">
        <v>366</v>
      </c>
      <c r="D188" s="125" t="s">
        <v>118</v>
      </c>
      <c r="E188" s="126" t="s">
        <v>367</v>
      </c>
      <c r="F188" s="127" t="s">
        <v>368</v>
      </c>
      <c r="G188" s="128" t="s">
        <v>145</v>
      </c>
      <c r="H188" s="129">
        <v>1</v>
      </c>
      <c r="I188" s="130"/>
      <c r="J188" s="131">
        <f t="shared" si="20"/>
        <v>0</v>
      </c>
      <c r="K188" s="132"/>
      <c r="L188" s="28"/>
      <c r="M188" s="133" t="s">
        <v>1</v>
      </c>
      <c r="N188" s="134" t="s">
        <v>39</v>
      </c>
      <c r="P188" s="135">
        <f t="shared" si="21"/>
        <v>0</v>
      </c>
      <c r="Q188" s="135">
        <v>0</v>
      </c>
      <c r="R188" s="135">
        <f t="shared" si="22"/>
        <v>0</v>
      </c>
      <c r="S188" s="135">
        <v>0</v>
      </c>
      <c r="T188" s="136">
        <f t="shared" si="23"/>
        <v>0</v>
      </c>
      <c r="AR188" s="137" t="s">
        <v>82</v>
      </c>
      <c r="AT188" s="137" t="s">
        <v>118</v>
      </c>
      <c r="AU188" s="137" t="s">
        <v>84</v>
      </c>
      <c r="AY188" s="13" t="s">
        <v>115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82</v>
      </c>
      <c r="BK188" s="138">
        <f t="shared" si="29"/>
        <v>0</v>
      </c>
      <c r="BL188" s="13" t="s">
        <v>82</v>
      </c>
      <c r="BM188" s="137" t="s">
        <v>369</v>
      </c>
    </row>
    <row r="189" spans="2:65" s="1" customFormat="1" ht="24.2" customHeight="1">
      <c r="B189" s="28"/>
      <c r="C189" s="125" t="s">
        <v>370</v>
      </c>
      <c r="D189" s="125" t="s">
        <v>118</v>
      </c>
      <c r="E189" s="126" t="s">
        <v>371</v>
      </c>
      <c r="F189" s="127" t="s">
        <v>372</v>
      </c>
      <c r="G189" s="128" t="s">
        <v>145</v>
      </c>
      <c r="H189" s="129">
        <v>1</v>
      </c>
      <c r="I189" s="130"/>
      <c r="J189" s="131">
        <f t="shared" si="20"/>
        <v>0</v>
      </c>
      <c r="K189" s="132"/>
      <c r="L189" s="28"/>
      <c r="M189" s="133" t="s">
        <v>1</v>
      </c>
      <c r="N189" s="134" t="s">
        <v>39</v>
      </c>
      <c r="P189" s="135">
        <f t="shared" si="21"/>
        <v>0</v>
      </c>
      <c r="Q189" s="135">
        <v>0</v>
      </c>
      <c r="R189" s="135">
        <f t="shared" si="22"/>
        <v>0</v>
      </c>
      <c r="S189" s="135">
        <v>0</v>
      </c>
      <c r="T189" s="136">
        <f t="shared" si="23"/>
        <v>0</v>
      </c>
      <c r="AR189" s="137" t="s">
        <v>82</v>
      </c>
      <c r="AT189" s="137" t="s">
        <v>118</v>
      </c>
      <c r="AU189" s="137" t="s">
        <v>84</v>
      </c>
      <c r="AY189" s="13" t="s">
        <v>115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82</v>
      </c>
      <c r="BK189" s="138">
        <f t="shared" si="29"/>
        <v>0</v>
      </c>
      <c r="BL189" s="13" t="s">
        <v>82</v>
      </c>
      <c r="BM189" s="137" t="s">
        <v>373</v>
      </c>
    </row>
    <row r="190" spans="2:65" s="1" customFormat="1" ht="16.5" customHeight="1">
      <c r="B190" s="28"/>
      <c r="C190" s="125" t="s">
        <v>374</v>
      </c>
      <c r="D190" s="125" t="s">
        <v>118</v>
      </c>
      <c r="E190" s="126" t="s">
        <v>375</v>
      </c>
      <c r="F190" s="127" t="s">
        <v>376</v>
      </c>
      <c r="G190" s="128" t="s">
        <v>145</v>
      </c>
      <c r="H190" s="129">
        <v>1</v>
      </c>
      <c r="I190" s="130"/>
      <c r="J190" s="131">
        <f t="shared" si="20"/>
        <v>0</v>
      </c>
      <c r="K190" s="132"/>
      <c r="L190" s="28"/>
      <c r="M190" s="150" t="s">
        <v>1</v>
      </c>
      <c r="N190" s="151" t="s">
        <v>39</v>
      </c>
      <c r="O190" s="152"/>
      <c r="P190" s="153">
        <f t="shared" si="21"/>
        <v>0</v>
      </c>
      <c r="Q190" s="153">
        <v>0</v>
      </c>
      <c r="R190" s="153">
        <f t="shared" si="22"/>
        <v>0</v>
      </c>
      <c r="S190" s="153">
        <v>0</v>
      </c>
      <c r="T190" s="154">
        <f t="shared" si="23"/>
        <v>0</v>
      </c>
      <c r="AR190" s="137" t="s">
        <v>82</v>
      </c>
      <c r="AT190" s="137" t="s">
        <v>118</v>
      </c>
      <c r="AU190" s="137" t="s">
        <v>84</v>
      </c>
      <c r="AY190" s="13" t="s">
        <v>115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82</v>
      </c>
      <c r="BK190" s="138">
        <f t="shared" si="29"/>
        <v>0</v>
      </c>
      <c r="BL190" s="13" t="s">
        <v>82</v>
      </c>
      <c r="BM190" s="137" t="s">
        <v>377</v>
      </c>
    </row>
    <row r="191" spans="2:65" s="1" customFormat="1" ht="6.95" customHeight="1">
      <c r="B191" s="40"/>
      <c r="C191" s="41"/>
      <c r="D191" s="41"/>
      <c r="E191" s="41"/>
      <c r="F191" s="41"/>
      <c r="G191" s="41"/>
      <c r="H191" s="41"/>
      <c r="I191" s="41"/>
      <c r="J191" s="41"/>
      <c r="K191" s="41"/>
      <c r="L191" s="28"/>
    </row>
  </sheetData>
  <sheetProtection algorithmName="SHA-512" hashValue="FoJVUiJHzGTMfESIrBmmcXtfqBlLwSQ7CD4NOY5WyV5zEfLzsGm9OZSlukEK9a7uJgDgRmRwRTZOCWjXGCFC2g==" saltValue="FOW+v0Qvuwpk23tVHMECn4Jba5tiID8d823jfQ8/1g82pRobOjO0vOvRpKLl33w+D3Kx2pRyMjh9ifhN6gYTUg==" spinCount="100000" sheet="1" objects="1" scenarios="1" formatColumns="0" formatRows="0" autoFilter="0"/>
  <autoFilter ref="C121:K19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Cejl 73</vt:lpstr>
      <vt:lpstr>'02 - Cejl 73'!Názvy_tisku</vt:lpstr>
      <vt:lpstr>'Rekapitulace stavby'!Názvy_tisku</vt:lpstr>
      <vt:lpstr>'02 - Cejl 73'!Oblast_tisku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Tučková Monika</cp:lastModifiedBy>
  <dcterms:created xsi:type="dcterms:W3CDTF">2025-07-11T12:24:53Z</dcterms:created>
  <dcterms:modified xsi:type="dcterms:W3CDTF">2025-07-17T06:32:15Z</dcterms:modified>
</cp:coreProperties>
</file>