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O:\VZ_Administrace\JM_236_DpS_Bazantnice\Vytah\02_ZD\250801_PROFIL\"/>
    </mc:Choice>
  </mc:AlternateContent>
  <xr:revisionPtr revIDLastSave="0" documentId="8_{3A2B74C8-DD17-4E70-BB18-FC75724E0EC0}" xr6:coauthVersionLast="47" xr6:coauthVersionMax="47" xr10:uidLastSave="{00000000-0000-0000-0000-000000000000}"/>
  <bookViews>
    <workbookView xWindow="1140" yWindow="1140" windowWidth="17850" windowHeight="8670" activeTab="1" xr2:uid="{00000000-000D-0000-FFFF-FFFF00000000}"/>
  </bookViews>
  <sheets>
    <sheet name="Rekapitulace stavby" sheetId="1" r:id="rId1"/>
    <sheet name="C5KH207S - Výměna evakuač..." sheetId="2" r:id="rId2"/>
    <sheet name="Pokyny pro vyplnění" sheetId="3" r:id="rId3"/>
  </sheets>
  <definedNames>
    <definedName name="_xlnm._FilterDatabase" localSheetId="1" hidden="1">'C5KH207S - Výměna evakuač...'!$C$90:$K$286</definedName>
    <definedName name="_xlnm.Print_Titles" localSheetId="1">'C5KH207S - Výměna evakuač...'!$90:$90</definedName>
    <definedName name="_xlnm.Print_Titles" localSheetId="0">'Rekapitulace stavby'!$52:$52</definedName>
    <definedName name="_xlnm.Print_Area" localSheetId="1">'C5KH207S - Výměna evakuač...'!$C$4:$J$37,'C5KH207S - Výměna evakuač...'!$C$43:$J$74,'C5KH207S - Výměna evakuač...'!$C$80:$K$286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 s="1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1" i="2"/>
  <c r="BH271" i="2"/>
  <c r="BG271" i="2"/>
  <c r="BF271" i="2"/>
  <c r="T271" i="2"/>
  <c r="T270" i="2"/>
  <c r="R271" i="2"/>
  <c r="R270" i="2"/>
  <c r="P271" i="2"/>
  <c r="P270" i="2"/>
  <c r="BI268" i="2"/>
  <c r="BH268" i="2"/>
  <c r="BG268" i="2"/>
  <c r="BF268" i="2"/>
  <c r="T268" i="2"/>
  <c r="T267" i="2"/>
  <c r="R268" i="2"/>
  <c r="R267" i="2"/>
  <c r="P268" i="2"/>
  <c r="P267" i="2" s="1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3" i="2"/>
  <c r="BH183" i="2"/>
  <c r="BG183" i="2"/>
  <c r="BF183" i="2"/>
  <c r="T183" i="2"/>
  <c r="R183" i="2"/>
  <c r="P183" i="2"/>
  <c r="BI178" i="2"/>
  <c r="BH178" i="2"/>
  <c r="BG178" i="2"/>
  <c r="BF178" i="2"/>
  <c r="T178" i="2"/>
  <c r="T177" i="2"/>
  <c r="R178" i="2"/>
  <c r="R177" i="2"/>
  <c r="P178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T158" i="2"/>
  <c r="R159" i="2"/>
  <c r="R158" i="2"/>
  <c r="P159" i="2"/>
  <c r="P158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15" i="2"/>
  <c r="BH115" i="2"/>
  <c r="BG115" i="2"/>
  <c r="BF115" i="2"/>
  <c r="T115" i="2"/>
  <c r="R115" i="2"/>
  <c r="P115" i="2"/>
  <c r="BI108" i="2"/>
  <c r="BH108" i="2"/>
  <c r="BG108" i="2"/>
  <c r="BF108" i="2"/>
  <c r="T108" i="2"/>
  <c r="T107" i="2" s="1"/>
  <c r="R108" i="2"/>
  <c r="R107" i="2" s="1"/>
  <c r="P108" i="2"/>
  <c r="P107" i="2" s="1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J88" i="2"/>
  <c r="J87" i="2"/>
  <c r="F87" i="2"/>
  <c r="F85" i="2"/>
  <c r="E83" i="2"/>
  <c r="J51" i="2"/>
  <c r="J50" i="2"/>
  <c r="F50" i="2"/>
  <c r="F48" i="2"/>
  <c r="E46" i="2"/>
  <c r="J16" i="2"/>
  <c r="E16" i="2"/>
  <c r="F88" i="2"/>
  <c r="J15" i="2"/>
  <c r="J10" i="2"/>
  <c r="J85" i="2"/>
  <c r="L50" i="1"/>
  <c r="AM50" i="1"/>
  <c r="AM49" i="1"/>
  <c r="L49" i="1"/>
  <c r="AM47" i="1"/>
  <c r="L47" i="1"/>
  <c r="L45" i="1"/>
  <c r="L44" i="1"/>
  <c r="J280" i="2"/>
  <c r="BK246" i="2"/>
  <c r="J139" i="2"/>
  <c r="J234" i="2"/>
  <c r="AS54" i="1"/>
  <c r="BK163" i="2"/>
  <c r="BK151" i="2"/>
  <c r="BK96" i="2"/>
  <c r="BK271" i="2"/>
  <c r="BK153" i="2"/>
  <c r="J94" i="2"/>
  <c r="BK168" i="2"/>
  <c r="J102" i="2"/>
  <c r="BK259" i="2"/>
  <c r="BK277" i="2"/>
  <c r="BK217" i="2"/>
  <c r="J156" i="2"/>
  <c r="J168" i="2"/>
  <c r="J259" i="2"/>
  <c r="J145" i="2"/>
  <c r="J284" i="2"/>
  <c r="J257" i="2"/>
  <c r="J217" i="2"/>
  <c r="BK159" i="2"/>
  <c r="BK131" i="2"/>
  <c r="BK108" i="2"/>
  <c r="BK197" i="2"/>
  <c r="BK94" i="2"/>
  <c r="BK183" i="2"/>
  <c r="J127" i="2"/>
  <c r="J183" i="2"/>
  <c r="BK265" i="2"/>
  <c r="J99" i="2"/>
  <c r="J195" i="2"/>
  <c r="BK206" i="2"/>
  <c r="J108" i="2"/>
  <c r="J159" i="2"/>
  <c r="BK188" i="2"/>
  <c r="J135" i="2"/>
  <c r="BK190" i="2"/>
  <c r="BK263" i="2"/>
  <c r="BK149" i="2"/>
  <c r="J271" i="2"/>
  <c r="J151" i="2"/>
  <c r="J248" i="2"/>
  <c r="BK156" i="2"/>
  <c r="J277" i="2"/>
  <c r="J265" i="2"/>
  <c r="BK248" i="2"/>
  <c r="J246" i="2"/>
  <c r="J232" i="2"/>
  <c r="BK208" i="2"/>
  <c r="BK195" i="2"/>
  <c r="BK135" i="2"/>
  <c r="J173" i="2"/>
  <c r="BK147" i="2"/>
  <c r="BK115" i="2"/>
  <c r="J190" i="2"/>
  <c r="BK127" i="2"/>
  <c r="BK173" i="2"/>
  <c r="J255" i="2"/>
  <c r="BK280" i="2"/>
  <c r="BK257" i="2"/>
  <c r="J208" i="2"/>
  <c r="J163" i="2"/>
  <c r="J147" i="2"/>
  <c r="J115" i="2"/>
  <c r="J220" i="2"/>
  <c r="J96" i="2"/>
  <c r="J131" i="2"/>
  <c r="BK232" i="2"/>
  <c r="BK284" i="2"/>
  <c r="J178" i="2"/>
  <c r="J268" i="2"/>
  <c r="BK268" i="2"/>
  <c r="BK255" i="2"/>
  <c r="BK220" i="2"/>
  <c r="BK178" i="2"/>
  <c r="J149" i="2"/>
  <c r="BK234" i="2"/>
  <c r="BK175" i="2"/>
  <c r="BK102" i="2"/>
  <c r="J188" i="2"/>
  <c r="J153" i="2"/>
  <c r="J197" i="2"/>
  <c r="BK139" i="2"/>
  <c r="J206" i="2"/>
  <c r="BK145" i="2"/>
  <c r="J263" i="2"/>
  <c r="BK99" i="2"/>
  <c r="J175" i="2"/>
  <c r="BK126" i="2" l="1"/>
  <c r="J126" i="2"/>
  <c r="J59" i="2"/>
  <c r="BK93" i="2"/>
  <c r="T93" i="2"/>
  <c r="T126" i="2"/>
  <c r="P148" i="2"/>
  <c r="T162" i="2"/>
  <c r="P182" i="2"/>
  <c r="BK219" i="2"/>
  <c r="J219" i="2"/>
  <c r="J66" i="2"/>
  <c r="T219" i="2"/>
  <c r="R93" i="2"/>
  <c r="P126" i="2"/>
  <c r="BK148" i="2"/>
  <c r="J148" i="2"/>
  <c r="J60" i="2"/>
  <c r="T148" i="2"/>
  <c r="BK162" i="2"/>
  <c r="J162" i="2"/>
  <c r="J63" i="2"/>
  <c r="R162" i="2"/>
  <c r="BK182" i="2"/>
  <c r="J182" i="2"/>
  <c r="J65" i="2"/>
  <c r="T182" i="2"/>
  <c r="R219" i="2"/>
  <c r="P254" i="2"/>
  <c r="P253" i="2"/>
  <c r="T254" i="2"/>
  <c r="T253" i="2"/>
  <c r="BK262" i="2"/>
  <c r="J262" i="2"/>
  <c r="J70" i="2"/>
  <c r="P262" i="2"/>
  <c r="R262" i="2"/>
  <c r="BK276" i="2"/>
  <c r="J276" i="2"/>
  <c r="J73" i="2"/>
  <c r="P276" i="2"/>
  <c r="T276" i="2"/>
  <c r="T261" i="2" s="1"/>
  <c r="P93" i="2"/>
  <c r="P92" i="2"/>
  <c r="R126" i="2"/>
  <c r="R148" i="2"/>
  <c r="P162" i="2"/>
  <c r="R182" i="2"/>
  <c r="P219" i="2"/>
  <c r="BK254" i="2"/>
  <c r="BK253" i="2"/>
  <c r="J253" i="2"/>
  <c r="J67" i="2"/>
  <c r="R254" i="2"/>
  <c r="R253" i="2"/>
  <c r="T262" i="2"/>
  <c r="R276" i="2"/>
  <c r="BK177" i="2"/>
  <c r="J177" i="2"/>
  <c r="J64" i="2"/>
  <c r="BK158" i="2"/>
  <c r="J158" i="2"/>
  <c r="J61" i="2"/>
  <c r="BK107" i="2"/>
  <c r="J107" i="2"/>
  <c r="J58" i="2" s="1"/>
  <c r="BK267" i="2"/>
  <c r="J267" i="2"/>
  <c r="J71" i="2"/>
  <c r="BK270" i="2"/>
  <c r="J270" i="2"/>
  <c r="J72" i="2"/>
  <c r="BE94" i="2"/>
  <c r="BE175" i="2"/>
  <c r="F51" i="2"/>
  <c r="BE135" i="2"/>
  <c r="BE159" i="2"/>
  <c r="J48" i="2"/>
  <c r="BE96" i="2"/>
  <c r="BE99" i="2"/>
  <c r="BE127" i="2"/>
  <c r="BE183" i="2"/>
  <c r="BE190" i="2"/>
  <c r="BE195" i="2"/>
  <c r="BE197" i="2"/>
  <c r="BE217" i="2"/>
  <c r="BE220" i="2"/>
  <c r="BE232" i="2"/>
  <c r="BE246" i="2"/>
  <c r="BE280" i="2"/>
  <c r="BE115" i="2"/>
  <c r="BE108" i="2"/>
  <c r="BE131" i="2"/>
  <c r="BE151" i="2"/>
  <c r="BE102" i="2"/>
  <c r="BE147" i="2"/>
  <c r="BE149" i="2"/>
  <c r="BE173" i="2"/>
  <c r="BE188" i="2"/>
  <c r="BE206" i="2"/>
  <c r="BE208" i="2"/>
  <c r="BE234" i="2"/>
  <c r="BE248" i="2"/>
  <c r="BE284" i="2"/>
  <c r="BE257" i="2"/>
  <c r="BE259" i="2"/>
  <c r="BE268" i="2"/>
  <c r="BE145" i="2"/>
  <c r="BE178" i="2"/>
  <c r="BE263" i="2"/>
  <c r="BE265" i="2"/>
  <c r="BE271" i="2"/>
  <c r="BE277" i="2"/>
  <c r="BE156" i="2"/>
  <c r="BE168" i="2"/>
  <c r="BE255" i="2"/>
  <c r="BE139" i="2"/>
  <c r="BE153" i="2"/>
  <c r="BE163" i="2"/>
  <c r="F33" i="2"/>
  <c r="BB55" i="1" s="1"/>
  <c r="BB54" i="1" s="1"/>
  <c r="AX54" i="1" s="1"/>
  <c r="J32" i="2"/>
  <c r="AW55" i="1" s="1"/>
  <c r="F32" i="2"/>
  <c r="BA55" i="1"/>
  <c r="BA54" i="1"/>
  <c r="W30" i="1"/>
  <c r="F34" i="2"/>
  <c r="BC55" i="1" s="1"/>
  <c r="BC54" i="1" s="1"/>
  <c r="W32" i="1" s="1"/>
  <c r="F35" i="2"/>
  <c r="BD55" i="1" s="1"/>
  <c r="BD54" i="1" s="1"/>
  <c r="W33" i="1" s="1"/>
  <c r="P261" i="2" l="1"/>
  <c r="R261" i="2"/>
  <c r="R92" i="2"/>
  <c r="P161" i="2"/>
  <c r="P91" i="2"/>
  <c r="AU55" i="1"/>
  <c r="AU54" i="1" s="1"/>
  <c r="T161" i="2"/>
  <c r="T92" i="2"/>
  <c r="R161" i="2"/>
  <c r="BK92" i="2"/>
  <c r="J93" i="2"/>
  <c r="J57" i="2"/>
  <c r="BK161" i="2"/>
  <c r="J161" i="2"/>
  <c r="J62" i="2"/>
  <c r="J254" i="2"/>
  <c r="J68" i="2"/>
  <c r="BK261" i="2"/>
  <c r="J261" i="2"/>
  <c r="J69" i="2" s="1"/>
  <c r="W31" i="1"/>
  <c r="F31" i="2"/>
  <c r="AZ55" i="1"/>
  <c r="AZ54" i="1" s="1"/>
  <c r="AV54" i="1" s="1"/>
  <c r="AK29" i="1" s="1"/>
  <c r="AY54" i="1"/>
  <c r="AW54" i="1"/>
  <c r="AK30" i="1"/>
  <c r="J31" i="2"/>
  <c r="AV55" i="1"/>
  <c r="AT55" i="1"/>
  <c r="BK91" i="2" l="1"/>
  <c r="J91" i="2" s="1"/>
  <c r="J55" i="2" s="1"/>
  <c r="R91" i="2"/>
  <c r="T91" i="2"/>
  <c r="J92" i="2"/>
  <c r="J56" i="2"/>
  <c r="AT54" i="1"/>
  <c r="W29" i="1"/>
  <c r="J28" i="2" l="1"/>
  <c r="AG55" i="1" s="1"/>
  <c r="AG54" i="1" s="1"/>
  <c r="AK26" i="1" s="1"/>
  <c r="AK35" i="1" s="1"/>
  <c r="J37" i="2" l="1"/>
  <c r="AN55" i="1"/>
  <c r="AN54" i="1"/>
</calcChain>
</file>

<file path=xl/sharedStrings.xml><?xml version="1.0" encoding="utf-8"?>
<sst xmlns="http://schemas.openxmlformats.org/spreadsheetml/2006/main" count="2596" uniqueCount="614">
  <si>
    <t>Export Komplet</t>
  </si>
  <si>
    <t>VZ</t>
  </si>
  <si>
    <t>2.0</t>
  </si>
  <si>
    <t>ZAMOK</t>
  </si>
  <si>
    <t>False</t>
  </si>
  <si>
    <t>{09cf390c-e1f7-41c7-81d3-34a6665e9059}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</si>
  <si>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</si>
  <si>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</si>
  <si>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</si>
  <si>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</si>
  <si>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</si>
  <si>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</si>
  <si>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</si>
  <si>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</si>
  <si>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C5KH207S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</si>
  <si>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</si>
  <si>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</si>
  <si>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Výměna evakuačního výtahu - DPS Bažantnice Hodonín</t>
  </si>
  <si>
    <t>KSO:</t>
  </si>
  <si>
    <t/>
  </si>
  <si>
    <t>CC-CZ:</t>
  </si>
  <si>
    <t>Místo:</t>
  </si>
  <si>
    <t>třída Bří Čapků 3273/1, 69501 Hodonín</t>
  </si>
  <si>
    <t>Datum:</t>
  </si>
  <si>
    <t>31. 3. 2025</t>
  </si>
  <si>
    <t>Zadavatel:</t>
  </si>
  <si>
    <t>IČ:</t>
  </si>
  <si>
    <t>46937081</t>
  </si>
  <si>
    <t>Domov pro seniory Bažantnice, příspěvková organiza</t>
  </si>
  <si>
    <t>DIČ:</t>
  </si>
  <si>
    <t>Účastník:</t>
  </si>
  <si>
    <t>Vyplň údaj</t>
  </si>
  <si>
    <t>Projektant:</t>
  </si>
  <si>
    <t>42324254</t>
  </si>
  <si>
    <t>OTIS a.s.</t>
  </si>
  <si>
    <t>CZ42324254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</si>
  <si>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</si>
  <si>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</si>
  <si>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</si>
  <si>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</si>
  <si>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</si>
  <si>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</si>
  <si>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</si>
  <si>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</si>
  <si>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</si>
  <si>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</si>
  <si>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</si>
  <si>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</si>
  <si>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</si>
  <si>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</si>
  <si>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</si>
  <si>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</si>
  <si>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</si>
  <si>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</si>
  <si>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</si>
  <si>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</si>
  <si>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</si>
  <si>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</si>
  <si>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</si>
  <si>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</si>
  <si>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</si>
  <si>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</si>
  <si>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</si>
  <si>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</si>
  <si>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</si>
  <si>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</si>
  <si>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</si>
  <si>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</si>
  <si>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</si>
  <si>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</si>
  <si>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</si>
  <si>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</si>
  <si>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</si>
  <si>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</si>
  <si>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</si>
  <si>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</si>
  <si>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</si>
  <si>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</si>
  <si>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</si>
  <si>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</si>
  <si>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</si>
  <si>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</si>
  <si>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</si>
  <si>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</si>
  <si>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</si>
  <si>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</si>
  <si>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</si>
  <si>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</si>
  <si>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</si>
  <si>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</si>
  <si>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</si>
  <si>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</si>
  <si>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</si>
  <si>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</si>
  <si>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755 - Dopravní zařízení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</si>
  <si>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</si>
  <si>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</si>
  <si>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</si>
  <si>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</si>
  <si>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22-M - Montáže technologických zařízení pro dopravní stavby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</si>
  <si>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</si>
  <si>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</si>
  <si>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</si>
  <si>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</si>
  <si>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</si>
  <si>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</si>
  <si>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</si>
  <si>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</si>
  <si>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</si>
  <si>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</si>
  <si>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</si>
  <si>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</si>
  <si>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</si>
  <si>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</si>
  <si>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</si>
  <si>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</si>
  <si>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</si>
  <si>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</si>
  <si>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</si>
  <si>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</si>
  <si>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</si>
  <si>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</si>
  <si>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</si>
  <si>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</si>
  <si>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317941123</t>
  </si>
  <si>
    <t>Osazování ocelových válcovaných nosníků na zdivu I nebo IE nebo U nebo UE nebo L č. 14 až 22 nebo výšky do 220 mm</t>
  </si>
  <si>
    <t>t</t>
  </si>
  <si>
    <t>CS ÚRS 2025 01</t>
  </si>
  <si>
    <t>4</t>
  </si>
  <si>
    <t>1085244926</t>
  </si>
  <si>
    <t>Online PSC</t>
  </si>
  <si>
    <t>https://podminky.urs.cz/item/CS_URS_2025_01/317941123</t>
  </si>
  <si>
    <t>M</t>
  </si>
  <si>
    <t>13010720</t>
  </si>
  <si>
    <t>ocel profilová jakost S235JR (11 375) průřez I (IPN) 180</t>
  </si>
  <si>
    <t>8</t>
  </si>
  <si>
    <t>1327504047</t>
  </si>
  <si>
    <t>VV</t>
  </si>
  <si>
    <t>Strojovna - montážní nosník</t>
  </si>
  <si>
    <t>0,052</t>
  </si>
  <si>
    <t>13515139</t>
  </si>
  <si>
    <t>ocel široká jakost S235JR 250x8mm</t>
  </si>
  <si>
    <t>1962347075</t>
  </si>
  <si>
    <t>Strojovna - kotevní desky pod montážní nosník</t>
  </si>
  <si>
    <t>0,008</t>
  </si>
  <si>
    <t>340271041.XLA</t>
  </si>
  <si>
    <t>Zazdívka otvorů v příčkách nebo stěnách pl přes 0,25 do 1 m2 tvárnicemi Ytong tl 150 mm</t>
  </si>
  <si>
    <t>m2</t>
  </si>
  <si>
    <t>-1415926575</t>
  </si>
  <si>
    <t>Přizdívka ostění šachetních dveří a kapec po samozavíračích</t>
  </si>
  <si>
    <t>8*(0,4*0,4)*2</t>
  </si>
  <si>
    <t>8*2,4*0,04</t>
  </si>
  <si>
    <t>Součet</t>
  </si>
  <si>
    <t>6</t>
  </si>
  <si>
    <t>Úpravy povrchů, podlahy a osazování výplní</t>
  </si>
  <si>
    <t>5</t>
  </si>
  <si>
    <t>612325302</t>
  </si>
  <si>
    <t>Vápenocementová omítka ostění nebo nadpraží štuková dvouvrstvá</t>
  </si>
  <si>
    <t>126790039</t>
  </si>
  <si>
    <t>https://podminky.urs.cz/item/CS_URS_2025_01/612325302</t>
  </si>
  <si>
    <t>Ostění a nadpraží šachetních dveří - opravy, omítky nových přizdívek ostění</t>
  </si>
  <si>
    <t>8*2*(0,4*2,4)</t>
  </si>
  <si>
    <t>8*2*0,2*2,6</t>
  </si>
  <si>
    <t>8*(0,4+0,4+0,2)*1,5</t>
  </si>
  <si>
    <t>617325411</t>
  </si>
  <si>
    <t>Oprava vápenocementové omítky vnitřních ploch hladké, tl. do 20 mm světlíků nebo výtahových šachet, v rozsahu opravované plochy do 10%</t>
  </si>
  <si>
    <t>-2105148961</t>
  </si>
  <si>
    <t>https://podminky.urs.cz/item/CS_URS_2025_01/617325411</t>
  </si>
  <si>
    <t>Výtahová šachta</t>
  </si>
  <si>
    <t>(2,37+2,665)*2*24,99 + 2,37*2,665</t>
  </si>
  <si>
    <t>Ostění šachetních dveří</t>
  </si>
  <si>
    <t>0,4*(1,261+2,07+2,07)*8</t>
  </si>
  <si>
    <t>Nadpraží šachetních dveří, čelní stěna</t>
  </si>
  <si>
    <t>0,4*2*8</t>
  </si>
  <si>
    <t>Strojovna</t>
  </si>
  <si>
    <t>(2,37+2,665+2,665)*2,65+(0,25+0,5)*2*2,3*2+2,27*2,665</t>
  </si>
  <si>
    <t>9</t>
  </si>
  <si>
    <t>Ostatní konstrukce a práce, bourání</t>
  </si>
  <si>
    <t>7</t>
  </si>
  <si>
    <t>949321112</t>
  </si>
  <si>
    <t>Lešení dílcové do šachet (výtahových, potrubních) o půdorysné ploše do 6 m2, výšky přes 10 do 20 m montáž</t>
  </si>
  <si>
    <t>m</t>
  </si>
  <si>
    <t>1534309676</t>
  </si>
  <si>
    <t>https://podminky.urs.cz/item/CS_URS_2025_01/949321112</t>
  </si>
  <si>
    <t>Lešení ve výtahové šachtě.</t>
  </si>
  <si>
    <t>25</t>
  </si>
  <si>
    <t>949321212</t>
  </si>
  <si>
    <t>Lešení dílcové do šachet (výtahových, potrubních) o půdorysné ploše do 6 m2, výšky přes 10 do 20 m příplatek k ceně za každý den použití</t>
  </si>
  <si>
    <t>-223843334</t>
  </si>
  <si>
    <t>https://podminky.urs.cz/item/CS_URS_2025_01/949321212</t>
  </si>
  <si>
    <t>60 dní</t>
  </si>
  <si>
    <t>25*60</t>
  </si>
  <si>
    <t>949321812</t>
  </si>
  <si>
    <t>Lešení dílcové do šachet (výtahových, potrubních) o půdorysné ploše do 6 m2, výšky přes 10 do 20 m demontáž</t>
  </si>
  <si>
    <t>1354053798</t>
  </si>
  <si>
    <t>https://podminky.urs.cz/item/CS_URS_2025_01/949321812</t>
  </si>
  <si>
    <t>10</t>
  </si>
  <si>
    <t>952901111</t>
  </si>
  <si>
    <t>Vyčištění budov nebo objektů před předáním do užívání budov bytové nebo občanské výstavby, světlé výšky podlaží do 4 m</t>
  </si>
  <si>
    <t>-1209724205</t>
  </si>
  <si>
    <t>https://podminky.urs.cz/item/CS_URS_2025_01/952901111</t>
  </si>
  <si>
    <t>2,37*3,9</t>
  </si>
  <si>
    <t>2,37*2,665</t>
  </si>
  <si>
    <t>2*5*8</t>
  </si>
  <si>
    <t>11</t>
  </si>
  <si>
    <t>953943211</t>
  </si>
  <si>
    <t>Osazování drobných kovových předmětů kotvených do stěny hasicího přístroje</t>
  </si>
  <si>
    <t>kus</t>
  </si>
  <si>
    <t>1838820554</t>
  </si>
  <si>
    <t>https://podminky.urs.cz/item/CS_URS_2025_01/953943211</t>
  </si>
  <si>
    <t>44932211155B</t>
  </si>
  <si>
    <t>přístroj hasicí ruční sněhový KS 5 BG</t>
  </si>
  <si>
    <t>-1383016553</t>
  </si>
  <si>
    <t>997</t>
  </si>
  <si>
    <t>Doprava suti a vybouraných hmot</t>
  </si>
  <si>
    <t>13</t>
  </si>
  <si>
    <t>997013214</t>
  </si>
  <si>
    <t>Vnitrostaveništní doprava suti a vybouraných hmot vodorovně do 50 m s naložením ručně pro budovy a haly výšky přes 12 do 15 m</t>
  </si>
  <si>
    <t>-1636478041</t>
  </si>
  <si>
    <t>https://podminky.urs.cz/item/CS_URS_2025_01/997013214</t>
  </si>
  <si>
    <t>14</t>
  </si>
  <si>
    <t>997013501</t>
  </si>
  <si>
    <t>Odvoz suti a vybouraných hmot na skládku nebo meziskládku se složením, na vzdálenost do 1 km</t>
  </si>
  <si>
    <t>957756907</t>
  </si>
  <si>
    <t>https://podminky.urs.cz/item/CS_URS_2025_01/997013501</t>
  </si>
  <si>
    <t>15</t>
  </si>
  <si>
    <t>997013509</t>
  </si>
  <si>
    <t>Odvoz suti a vybouraných hmot na skládku nebo meziskládku se složením, na vzdálenost Příplatek k ceně za každý další započatý 1 km přes 1 km</t>
  </si>
  <si>
    <t>-794541691</t>
  </si>
  <si>
    <t>https://podminky.urs.cz/item/CS_URS_2025_01/997013509</t>
  </si>
  <si>
    <t>1*20 'Přepočtené koeficientem množství</t>
  </si>
  <si>
    <t>16</t>
  </si>
  <si>
    <t>997013631</t>
  </si>
  <si>
    <t>Poplatek za uložení stavebního odpadu na skládce (skládkovné) směsného stavebního a demoličního zatříděného do Katalogu odpadů pod kódem 17 09 04</t>
  </si>
  <si>
    <t>-1233355705</t>
  </si>
  <si>
    <t>https://podminky.urs.cz/item/CS_URS_2025_01/997013631</t>
  </si>
  <si>
    <t>998</t>
  </si>
  <si>
    <t>Přesun hmot</t>
  </si>
  <si>
    <t>17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</si>
  <si>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</si>
  <si>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</si>
  <si>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-1068679104</t>
  </si>
  <si>
    <t>https://podminky.urs.cz/item/CS_URS_2025_01/998018003</t>
  </si>
  <si>
    <t>PSV</t>
  </si>
  <si>
    <t>Práce a dodávky PSV</t>
  </si>
  <si>
    <t>755</t>
  </si>
  <si>
    <t>Dopravní zařízení</t>
  </si>
  <si>
    <t>18</t>
  </si>
  <si>
    <t>7551122272</t>
  </si>
  <si>
    <t>Montáž výtahů elektrických evakuačních nosnosti 1000 kg bez strojovny rychlosti do 1 m/s 8 stanic</t>
  </si>
  <si>
    <t>316993535</t>
  </si>
  <si>
    <t>Evakuační výtah TOV 2000/1,0</t>
  </si>
  <si>
    <t>nerez provedení</t>
  </si>
  <si>
    <t>19</t>
  </si>
  <si>
    <t>471131012</t>
  </si>
  <si>
    <t>výtah osobní evakuační trakční bez strojovny nosnost 1000kg rychlost 1m/s provedení nerez 8 stanic</t>
  </si>
  <si>
    <t>komplet</t>
  </si>
  <si>
    <t>32</t>
  </si>
  <si>
    <t>-824671706</t>
  </si>
  <si>
    <t>Evakauční výtah TOV 2000/1,0</t>
  </si>
  <si>
    <t>provedení nerez</t>
  </si>
  <si>
    <t>20</t>
  </si>
  <si>
    <t>998755123</t>
  </si>
  <si>
    <t>Přesun hmot pro dopravní zařízení stanovený z hmotnosti přesunovaného materiálu vodorovná dopravní vzdálenost do 50 m ruční (bez užití mechanizace) v objektech výšky přes 12 do 24 m</t>
  </si>
  <si>
    <t>298857777</t>
  </si>
  <si>
    <t>https://podminky.urs.cz/item/CS_URS_2025_01/998755123</t>
  </si>
  <si>
    <t>998755129</t>
  </si>
  <si>
    <t>Přesun hmot pro dopravní zařízení stanovený z hmotnosti přesunovaného materiálu vodorovná dopravní vzdálenost do 50 m Příplatek k cenám za ruční zvětšený přesun přes vymezenou vodorovnou dopravní vzdálenost za každých dalších započatých 50 m</t>
  </si>
  <si>
    <t>1041190835</t>
  </si>
  <si>
    <t>https://podminky.urs.cz/item/CS_URS_2025_01/998755129</t>
  </si>
  <si>
    <t>767</t>
  </si>
  <si>
    <t>Konstrukce zámečnické</t>
  </si>
  <si>
    <t>22</t>
  </si>
  <si>
    <t>767996801</t>
  </si>
  <si>
    <t>Demontáž ostatních zámečnických konstrukcí rozebráním o hmotnosti jednotlivých dílů do 50 kg</t>
  </si>
  <si>
    <t>kg</t>
  </si>
  <si>
    <t>398438363</t>
  </si>
  <si>
    <t>https://podminky.urs.cz/item/CS_URS_2025_01/767996801</t>
  </si>
  <si>
    <t>Demontáž stávajícího evakuačního výtahu LT 500/0,7</t>
  </si>
  <si>
    <t>1000</t>
  </si>
  <si>
    <t>783</t>
  </si>
  <si>
    <t>Dokončovací práce - nátěry</t>
  </si>
  <si>
    <t>23</t>
  </si>
  <si>
    <t>783304100</t>
  </si>
  <si>
    <t>Provedení nátěru zámečnických konstrukcí základního nebo základního antikorozního jednonásobného</t>
  </si>
  <si>
    <t>-940545249</t>
  </si>
  <si>
    <t>https://podminky.urs.cz/item/CS_URS_2025_01/783304100</t>
  </si>
  <si>
    <t>Nátěr montážního nosníku a kotvení</t>
  </si>
  <si>
    <t>0,464*2,37+0,25*0,25*2+0,25*4*0,008</t>
  </si>
  <si>
    <t>24</t>
  </si>
  <si>
    <t>24626753</t>
  </si>
  <si>
    <t>hmota nátěrová vodou ředitelná základní na kovy</t>
  </si>
  <si>
    <t>297380781</t>
  </si>
  <si>
    <t>1,233*0,1 'Přepočtené koeficientem množství</t>
  </si>
  <si>
    <t>783307100</t>
  </si>
  <si>
    <t>Provedení nátěru zámečnických konstrukcí krycího jednonásobného</t>
  </si>
  <si>
    <t>1232367098</t>
  </si>
  <si>
    <t>https://podminky.urs.cz/item/CS_URS_2025_01/783307100</t>
  </si>
  <si>
    <t>26</t>
  </si>
  <si>
    <t>24626001</t>
  </si>
  <si>
    <t>hmota nátěrová akrylátová univerzální</t>
  </si>
  <si>
    <t>1209108426</t>
  </si>
  <si>
    <t>1,233*0,15 'Přepočtené koeficientem množství</t>
  </si>
  <si>
    <t>27</t>
  </si>
  <si>
    <t>783903150</t>
  </si>
  <si>
    <t>Provedení nátěru betonových podlah penetračního hladkých (z pohledového nebo gletovaného betonu, stěrky apod.)</t>
  </si>
  <si>
    <t>-503445611</t>
  </si>
  <si>
    <t>https://podminky.urs.cz/item/CS_URS_2025_01/783903150</t>
  </si>
  <si>
    <t>0,1*(2,37+2,665*2)</t>
  </si>
  <si>
    <t>Výtahová šachta - prohlubeň</t>
  </si>
  <si>
    <t>28</t>
  </si>
  <si>
    <t>24623001</t>
  </si>
  <si>
    <t>hmota nátěrová alkydová základní univerzální</t>
  </si>
  <si>
    <t>1936931868</t>
  </si>
  <si>
    <t>14,172*0,26 'Přepočtené koeficientem množství</t>
  </si>
  <si>
    <t>29</t>
  </si>
  <si>
    <t>783907160</t>
  </si>
  <si>
    <t>Provedení nátěru betonových podlah krycího dvojnásobného</t>
  </si>
  <si>
    <t>-83057544</t>
  </si>
  <si>
    <t>https://podminky.urs.cz/item/CS_URS_2025_01/783907160</t>
  </si>
  <si>
    <t>0,2*(2,37+2,665*2)</t>
  </si>
  <si>
    <t>30</t>
  </si>
  <si>
    <t>24626863</t>
  </si>
  <si>
    <t>hmota nátěrová akrylátová disperzní světle šedá</t>
  </si>
  <si>
    <t>1333917123</t>
  </si>
  <si>
    <t>14,942*0,571 'Přepočtené koeficientem množství</t>
  </si>
  <si>
    <t>784</t>
  </si>
  <si>
    <t>Dokončovací práce - malby a tapety</t>
  </si>
  <si>
    <t>31</t>
  </si>
  <si>
    <t>784185001</t>
  </si>
  <si>
    <t>Provedení penetrace podkladu jednonásobné v místnostech výšky do 3,80 m</t>
  </si>
  <si>
    <t>-1083573209</t>
  </si>
  <si>
    <t>https://podminky.urs.cz/item/CS_URS_2025_01/784185001</t>
  </si>
  <si>
    <t>(2,37+2,665)*2*24,9</t>
  </si>
  <si>
    <t>(2,37+2,665+2,665)*2,65</t>
  </si>
  <si>
    <t>8*(0,36*(1,261+2,07+2,07))</t>
  </si>
  <si>
    <t>8*(3,07*2,65-1,261*2,07)</t>
  </si>
  <si>
    <t>58124966</t>
  </si>
  <si>
    <t>hmota nátěrová akrylátová hloubková penetrační</t>
  </si>
  <si>
    <t>litr</t>
  </si>
  <si>
    <t>-858204175</t>
  </si>
  <si>
    <t>343,537*0,17 'Přepočtené koeficientem množství</t>
  </si>
  <si>
    <t>33</t>
  </si>
  <si>
    <t>784325231</t>
  </si>
  <si>
    <t>Provedení silikátové malby dvojnásobné v místnostech výšky do 3,80 m</t>
  </si>
  <si>
    <t>373327822</t>
  </si>
  <si>
    <t>https://podminky.urs.cz/item/CS_URS_2025_01/784325231</t>
  </si>
  <si>
    <t>34</t>
  </si>
  <si>
    <t>58124944</t>
  </si>
  <si>
    <t>hmota malířská silikátová za mokra středně otěruvzdorná bílá</t>
  </si>
  <si>
    <t>-1188187496</t>
  </si>
  <si>
    <t>343,537*0,25 'Přepočtené koeficientem množství</t>
  </si>
  <si>
    <t>35</t>
  </si>
  <si>
    <t>784325241</t>
  </si>
  <si>
    <t>Provedení silikátové malby Příplatek k cenám provedení dvojnásobné silikátové malby za zvýšenou pracnost při provádění malého rozsahu plochy do 5 m2</t>
  </si>
  <si>
    <t>1101405014</t>
  </si>
  <si>
    <t>https://podminky.urs.cz/item/CS_URS_2025_01/784325241</t>
  </si>
  <si>
    <t>Ostění a nadpraží šachetních dveří</t>
  </si>
  <si>
    <t>Práce a dodávky M</t>
  </si>
  <si>
    <t>22-M</t>
  </si>
  <si>
    <t>Montáže technologických zařízení pro dopravní stavby</t>
  </si>
  <si>
    <t>36</t>
  </si>
  <si>
    <t>220331003</t>
  </si>
  <si>
    <t>Montáž součástí pro EPS přípojných zařízení EPS</t>
  </si>
  <si>
    <t>64</t>
  </si>
  <si>
    <t>1489592795</t>
  </si>
  <si>
    <t>https://podminky.urs.cz/item/CS_URS_2025_01/220331003</t>
  </si>
  <si>
    <t>37</t>
  </si>
  <si>
    <t>220331005</t>
  </si>
  <si>
    <t>Uvedení do provozu systém pro EPS naprogramování ústředny EPS jedné adresy</t>
  </si>
  <si>
    <t>-611591343</t>
  </si>
  <si>
    <t>https://podminky.urs.cz/item/CS_URS_2025_01/220331005</t>
  </si>
  <si>
    <t>38</t>
  </si>
  <si>
    <t>220331007</t>
  </si>
  <si>
    <t>Uvedení do provozu systém pro EPS vyhotovení protokolu o funkční zkoušce EPS</t>
  </si>
  <si>
    <t>844545735</t>
  </si>
  <si>
    <t>https://podminky.urs.cz/item/CS_URS_2025_01/220331007</t>
  </si>
  <si>
    <t>VRN</t>
  </si>
  <si>
    <t>Vedlejší rozpočtové náklady</t>
  </si>
  <si>
    <t>VRN1</t>
  </si>
  <si>
    <t>Průzkumné, zeměměřičské a projektové práce</t>
  </si>
  <si>
    <t>39</t>
  </si>
  <si>
    <t>013244000</t>
  </si>
  <si>
    <t>Dokumentace pro provádění stavby</t>
  </si>
  <si>
    <t>1024</t>
  </si>
  <si>
    <t>1769036751</t>
  </si>
  <si>
    <t>https://podminky.urs.cz/item/CS_URS_2025_01/013244000</t>
  </si>
  <si>
    <t>40</t>
  </si>
  <si>
    <t>013254000</t>
  </si>
  <si>
    <t>Dokumentace skutečného provedení stavby</t>
  </si>
  <si>
    <t>245635505</t>
  </si>
  <si>
    <t>https://podminky.urs.cz/item/CS_URS_2025_01/013254000</t>
  </si>
  <si>
    <t>VRN3</t>
  </si>
  <si>
    <t>Zařízení staveniště</t>
  </si>
  <si>
    <t>41</t>
  </si>
  <si>
    <t>030001000</t>
  </si>
  <si>
    <t>972807621</t>
  </si>
  <si>
    <t>https://podminky.urs.cz/item/CS_URS_2025_01/030001000</t>
  </si>
  <si>
    <t>VRN4</t>
  </si>
  <si>
    <t>Inženýrská činnost</t>
  </si>
  <si>
    <t>42</t>
  </si>
  <si>
    <t>049303000</t>
  </si>
  <si>
    <t>Náklady vzniklé v souvislosti s předáním stavby</t>
  </si>
  <si>
    <t>-252446120</t>
  </si>
  <si>
    <t>https://podminky.urs.cz/item/CS_URS_2025_01/049303000</t>
  </si>
  <si>
    <t>Kolaudační řízení</t>
  </si>
  <si>
    <t>VRN9</t>
  </si>
  <si>
    <t>Ostatní náklady</t>
  </si>
  <si>
    <t>43</t>
  </si>
  <si>
    <t>Xups</t>
  </si>
  <si>
    <t>UPS - dodání nové bateriové UPS</t>
  </si>
  <si>
    <t>kpl</t>
  </si>
  <si>
    <t>1629191654</t>
  </si>
  <si>
    <t>Dodání nové bateriové UPS, velikost v závisloti na příkonu nové výtahové technologie.</t>
  </si>
  <si>
    <t>44</t>
  </si>
  <si>
    <t>XServis</t>
  </si>
  <si>
    <t>Pravidelné sevisní prohlídky výtahu</t>
  </si>
  <si>
    <t>měsíc</t>
  </si>
  <si>
    <t>1009853037</t>
  </si>
  <si>
    <t>Provádění odborné prohlídky / preventivní údržba - periody v měsících 3/3, 60 měsíců</t>
  </si>
  <si>
    <t>60</t>
  </si>
  <si>
    <t>SIM karta</t>
  </si>
  <si>
    <t>45</t>
  </si>
  <si>
    <t>Xmonitoring</t>
  </si>
  <si>
    <t>Nepřetržitý monitorin výtahové tehnologie</t>
  </si>
  <si>
    <t>813482390</t>
  </si>
  <si>
    <t>Nepřetržitý monitoring stavu výtahu, lan, resp. pásů. Provoz SIM karty. Online 24 hodin 7 dní v týdnu 60 měsíců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</si>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</sst>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4" fillId="0" borderId="23" xfId="0" applyFont="1" applyBorder="1" applyAlignment="1">
      <alignment horizontal="center" vertical="center"/>
    </xf>
    <xf numFmtId="49" fontId="34" fillId="0" borderId="23" xfId="0" applyNumberFormat="1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center" vertical="center" wrapText="1"/>
    </xf>
    <xf numFmtId="167" fontId="34" fillId="0" borderId="23" xfId="0" applyNumberFormat="1" applyFont="1" applyBorder="1" applyAlignment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7" fillId="0" borderId="1" xfId="0" applyFont="1" applyBorder="1" applyAlignment="1">
      <alignment vertical="top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0" fillId="0" borderId="0" xfId="0"/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53943211" TargetMode="External"/><Relationship Id="rId13" Type="http://schemas.openxmlformats.org/officeDocument/2006/relationships/hyperlink" Target="https://podminky.urs.cz/item/CS_URS_2025_01/998018003" TargetMode="External"/><Relationship Id="rId18" Type="http://schemas.openxmlformats.org/officeDocument/2006/relationships/hyperlink" Target="https://podminky.urs.cz/item/CS_URS_2025_01/783307100" TargetMode="External"/><Relationship Id="rId26" Type="http://schemas.openxmlformats.org/officeDocument/2006/relationships/hyperlink" Target="https://podminky.urs.cz/item/CS_URS_2025_01/220331007" TargetMode="External"/><Relationship Id="rId3" Type="http://schemas.openxmlformats.org/officeDocument/2006/relationships/hyperlink" Target="https://podminky.urs.cz/item/CS_URS_2025_01/617325411" TargetMode="External"/><Relationship Id="rId21" Type="http://schemas.openxmlformats.org/officeDocument/2006/relationships/hyperlink" Target="https://podminky.urs.cz/item/CS_URS_2025_01/784185001" TargetMode="External"/><Relationship Id="rId7" Type="http://schemas.openxmlformats.org/officeDocument/2006/relationships/hyperlink" Target="https://podminky.urs.cz/item/CS_URS_2025_01/952901111" TargetMode="External"/><Relationship Id="rId12" Type="http://schemas.openxmlformats.org/officeDocument/2006/relationships/hyperlink" Target="https://podminky.urs.cz/item/CS_URS_2025_01/997013631" TargetMode="External"/><Relationship Id="rId17" Type="http://schemas.openxmlformats.org/officeDocument/2006/relationships/hyperlink" Target="https://podminky.urs.cz/item/CS_URS_2025_01/783304100" TargetMode="External"/><Relationship Id="rId25" Type="http://schemas.openxmlformats.org/officeDocument/2006/relationships/hyperlink" Target="https://podminky.urs.cz/item/CS_URS_2025_01/220331005" TargetMode="External"/><Relationship Id="rId2" Type="http://schemas.openxmlformats.org/officeDocument/2006/relationships/hyperlink" Target="https://podminky.urs.cz/item/CS_URS_2025_01/612325302" TargetMode="External"/><Relationship Id="rId16" Type="http://schemas.openxmlformats.org/officeDocument/2006/relationships/hyperlink" Target="https://podminky.urs.cz/item/CS_URS_2025_01/767996801" TargetMode="External"/><Relationship Id="rId20" Type="http://schemas.openxmlformats.org/officeDocument/2006/relationships/hyperlink" Target="https://podminky.urs.cz/item/CS_URS_2025_01/783907160" TargetMode="External"/><Relationship Id="rId29" Type="http://schemas.openxmlformats.org/officeDocument/2006/relationships/hyperlink" Target="https://podminky.urs.cz/item/CS_URS_2025_01/030001000" TargetMode="External"/><Relationship Id="rId1" Type="http://schemas.openxmlformats.org/officeDocument/2006/relationships/hyperlink" Target="https://podminky.urs.cz/item/CS_URS_2025_01/317941123" TargetMode="External"/><Relationship Id="rId6" Type="http://schemas.openxmlformats.org/officeDocument/2006/relationships/hyperlink" Target="https://podminky.urs.cz/item/CS_URS_2025_01/949321812" TargetMode="External"/><Relationship Id="rId11" Type="http://schemas.openxmlformats.org/officeDocument/2006/relationships/hyperlink" Target="https://podminky.urs.cz/item/CS_URS_2025_01/997013509" TargetMode="External"/><Relationship Id="rId24" Type="http://schemas.openxmlformats.org/officeDocument/2006/relationships/hyperlink" Target="https://podminky.urs.cz/item/CS_URS_2025_01/220331003" TargetMode="External"/><Relationship Id="rId5" Type="http://schemas.openxmlformats.org/officeDocument/2006/relationships/hyperlink" Target="https://podminky.urs.cz/item/CS_URS_2025_01/949321212" TargetMode="External"/><Relationship Id="rId15" Type="http://schemas.openxmlformats.org/officeDocument/2006/relationships/hyperlink" Target="https://podminky.urs.cz/item/CS_URS_2025_01/998755129" TargetMode="External"/><Relationship Id="rId23" Type="http://schemas.openxmlformats.org/officeDocument/2006/relationships/hyperlink" Target="https://podminky.urs.cz/item/CS_URS_2025_01/784325241" TargetMode="External"/><Relationship Id="rId28" Type="http://schemas.openxmlformats.org/officeDocument/2006/relationships/hyperlink" Target="https://podminky.urs.cz/item/CS_URS_2025_01/013254000" TargetMode="External"/><Relationship Id="rId10" Type="http://schemas.openxmlformats.org/officeDocument/2006/relationships/hyperlink" Target="https://podminky.urs.cz/item/CS_URS_2025_01/997013501" TargetMode="External"/><Relationship Id="rId19" Type="http://schemas.openxmlformats.org/officeDocument/2006/relationships/hyperlink" Target="https://podminky.urs.cz/item/CS_URS_2025_01/783903150" TargetMode="External"/><Relationship Id="rId31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949321112" TargetMode="External"/><Relationship Id="rId9" Type="http://schemas.openxmlformats.org/officeDocument/2006/relationships/hyperlink" Target="https://podminky.urs.cz/item/CS_URS_2025_01/997013214" TargetMode="External"/><Relationship Id="rId14" Type="http://schemas.openxmlformats.org/officeDocument/2006/relationships/hyperlink" Target="https://podminky.urs.cz/item/CS_URS_2025_01/998755123" TargetMode="External"/><Relationship Id="rId22" Type="http://schemas.openxmlformats.org/officeDocument/2006/relationships/hyperlink" Target="https://podminky.urs.cz/item/CS_URS_2025_01/784325231" TargetMode="External"/><Relationship Id="rId27" Type="http://schemas.openxmlformats.org/officeDocument/2006/relationships/hyperlink" Target="https://podminky.urs.cz/item/CS_URS_2025_01/013244000" TargetMode="External"/><Relationship Id="rId30" Type="http://schemas.openxmlformats.org/officeDocument/2006/relationships/hyperlink" Target="https://podminky.urs.cz/item/CS_URS_2025_01/049303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96" workbookViewId="0"/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87" t="s">
        <v>14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R5" s="20"/>
      <c r="BE5" s="284" t="s">
        <v>15</v>
      </c>
      <c r="BS5" s="17" t="s">
        <v>6</v>
      </c>
    </row>
    <row r="6" spans="1:74" ht="36.9" customHeight="1">
      <c r="B6" s="20"/>
      <c r="D6" s="26" t="s">
        <v>16</v>
      </c>
      <c r="K6" s="288" t="s">
        <v>17</v>
      </c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R6" s="20"/>
      <c r="BE6" s="285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85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85"/>
      <c r="BS8" s="17" t="s">
        <v>6</v>
      </c>
    </row>
    <row r="9" spans="1:74" ht="14.4" customHeight="1">
      <c r="B9" s="20"/>
      <c r="AR9" s="20"/>
      <c r="BE9" s="285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85"/>
      <c r="BS10" s="17" t="s">
        <v>6</v>
      </c>
    </row>
    <row r="11" spans="1:74" ht="18.5" customHeight="1">
      <c r="B11" s="20"/>
      <c r="E11" s="25" t="s">
        <v>28</v>
      </c>
      <c r="AK11" s="27" t="s">
        <v>29</v>
      </c>
      <c r="AN11" s="25" t="s">
        <v>19</v>
      </c>
      <c r="AR11" s="20"/>
      <c r="BE11" s="285"/>
      <c r="BS11" s="17" t="s">
        <v>6</v>
      </c>
    </row>
    <row r="12" spans="1:74" ht="6.9" customHeight="1">
      <c r="B12" s="20"/>
      <c r="AR12" s="20"/>
      <c r="BE12" s="285"/>
      <c r="BS12" s="17" t="s">
        <v>6</v>
      </c>
    </row>
    <row r="13" spans="1:74" ht="12" customHeight="1">
      <c r="B13" s="20"/>
      <c r="D13" s="27" t="s">
        <v>30</v>
      </c>
      <c r="AK13" s="27" t="s">
        <v>26</v>
      </c>
      <c r="AN13" s="29" t="s">
        <v>31</v>
      </c>
      <c r="AR13" s="20"/>
      <c r="BE13" s="285"/>
      <c r="BS13" s="17" t="s">
        <v>6</v>
      </c>
    </row>
    <row r="14" spans="1:74" ht="12.5">
      <c r="B14" s="20"/>
      <c r="E14" s="289" t="s">
        <v>31</v>
      </c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7" t="s">
        <v>29</v>
      </c>
      <c r="AN14" s="29" t="s">
        <v>31</v>
      </c>
      <c r="AR14" s="20"/>
      <c r="BE14" s="285"/>
      <c r="BS14" s="17" t="s">
        <v>6</v>
      </c>
    </row>
    <row r="15" spans="1:74" ht="6.9" customHeight="1">
      <c r="B15" s="20"/>
      <c r="AR15" s="20"/>
      <c r="BE15" s="285"/>
      <c r="BS15" s="17" t="s">
        <v>4</v>
      </c>
    </row>
    <row r="16" spans="1:74" ht="12" customHeight="1">
      <c r="B16" s="20"/>
      <c r="D16" s="27" t="s">
        <v>32</v>
      </c>
      <c r="AK16" s="27" t="s">
        <v>26</v>
      </c>
      <c r="AN16" s="25" t="s">
        <v>33</v>
      </c>
      <c r="AR16" s="20"/>
      <c r="BE16" s="285"/>
      <c r="BS16" s="17" t="s">
        <v>4</v>
      </c>
    </row>
    <row r="17" spans="2:71" ht="18.5" customHeight="1">
      <c r="B17" s="20"/>
      <c r="E17" s="25" t="s">
        <v>34</v>
      </c>
      <c r="AK17" s="27" t="s">
        <v>29</v>
      </c>
      <c r="AN17" s="25" t="s">
        <v>35</v>
      </c>
      <c r="AR17" s="20"/>
      <c r="BE17" s="285"/>
      <c r="BS17" s="17" t="s">
        <v>36</v>
      </c>
    </row>
    <row r="18" spans="2:71" ht="6.9" customHeight="1">
      <c r="B18" s="20"/>
      <c r="AR18" s="20"/>
      <c r="BE18" s="285"/>
      <c r="BS18" s="17" t="s">
        <v>6</v>
      </c>
    </row>
    <row r="19" spans="2:71" ht="12" customHeight="1">
      <c r="B19" s="20"/>
      <c r="D19" s="27" t="s">
        <v>37</v>
      </c>
      <c r="AK19" s="27" t="s">
        <v>26</v>
      </c>
      <c r="AN19" s="25" t="s">
        <v>33</v>
      </c>
      <c r="AR19" s="20"/>
      <c r="BE19" s="285"/>
      <c r="BS19" s="17" t="s">
        <v>6</v>
      </c>
    </row>
    <row r="20" spans="2:71" ht="18.5" customHeight="1">
      <c r="B20" s="20"/>
      <c r="E20" s="25" t="s">
        <v>34</v>
      </c>
      <c r="AK20" s="27" t="s">
        <v>29</v>
      </c>
      <c r="AN20" s="25" t="s">
        <v>35</v>
      </c>
      <c r="AR20" s="20"/>
      <c r="BE20" s="285"/>
      <c r="BS20" s="17" t="s">
        <v>4</v>
      </c>
    </row>
    <row r="21" spans="2:71" ht="6.9" customHeight="1">
      <c r="B21" s="20"/>
      <c r="AR21" s="20"/>
      <c r="BE21" s="285"/>
    </row>
    <row r="22" spans="2:71" ht="12" customHeight="1">
      <c r="B22" s="20"/>
      <c r="D22" s="27" t="s">
        <v>38</v>
      </c>
      <c r="AR22" s="20"/>
      <c r="BE22" s="285"/>
    </row>
    <row r="23" spans="2:71" ht="47.25" customHeight="1">
      <c r="B23" s="20"/>
      <c r="E23" s="291" t="s">
        <v>39</v>
      </c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R23" s="20"/>
      <c r="BE23" s="285"/>
    </row>
    <row r="24" spans="2:71" ht="6.9" customHeight="1">
      <c r="B24" s="20"/>
      <c r="AR24" s="20"/>
      <c r="BE24" s="285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85"/>
    </row>
    <row r="26" spans="2:71" s="1" customFormat="1" ht="26" customHeight="1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92">
        <f>ROUND(AG54,2)</f>
        <v>0</v>
      </c>
      <c r="AL26" s="293"/>
      <c r="AM26" s="293"/>
      <c r="AN26" s="293"/>
      <c r="AO26" s="293"/>
      <c r="AR26" s="32"/>
      <c r="BE26" s="285"/>
    </row>
    <row r="27" spans="2:71" s="1" customFormat="1" ht="6.9" customHeight="1">
      <c r="B27" s="32"/>
      <c r="AR27" s="32"/>
      <c r="BE27" s="285"/>
    </row>
    <row r="28" spans="2:71" s="1" customFormat="1" ht="12.5">
      <c r="B28" s="32"/>
      <c r="L28" s="294" t="s">
        <v>41</v>
      </c>
      <c r="M28" s="294"/>
      <c r="N28" s="294"/>
      <c r="O28" s="294"/>
      <c r="P28" s="294"/>
      <c r="W28" s="294" t="s">
        <v>42</v>
      </c>
      <c r="X28" s="294"/>
      <c r="Y28" s="294"/>
      <c r="Z28" s="294"/>
      <c r="AA28" s="294"/>
      <c r="AB28" s="294"/>
      <c r="AC28" s="294"/>
      <c r="AD28" s="294"/>
      <c r="AE28" s="294"/>
      <c r="AK28" s="294" t="s">
        <v>43</v>
      </c>
      <c r="AL28" s="294"/>
      <c r="AM28" s="294"/>
      <c r="AN28" s="294"/>
      <c r="AO28" s="294"/>
      <c r="AR28" s="32"/>
      <c r="BE28" s="285"/>
    </row>
    <row r="29" spans="2:71" s="2" customFormat="1" ht="14.4" customHeight="1">
      <c r="B29" s="36"/>
      <c r="D29" s="27" t="s">
        <v>44</v>
      </c>
      <c r="F29" s="27" t="s">
        <v>45</v>
      </c>
      <c r="L29" s="279">
        <v>0.21</v>
      </c>
      <c r="M29" s="278"/>
      <c r="N29" s="278"/>
      <c r="O29" s="278"/>
      <c r="P29" s="278"/>
      <c r="W29" s="277">
        <f>ROUND(AZ54, 2)</f>
        <v>0</v>
      </c>
      <c r="X29" s="278"/>
      <c r="Y29" s="278"/>
      <c r="Z29" s="278"/>
      <c r="AA29" s="278"/>
      <c r="AB29" s="278"/>
      <c r="AC29" s="278"/>
      <c r="AD29" s="278"/>
      <c r="AE29" s="278"/>
      <c r="AK29" s="277">
        <f>ROUND(AV54, 2)</f>
        <v>0</v>
      </c>
      <c r="AL29" s="278"/>
      <c r="AM29" s="278"/>
      <c r="AN29" s="278"/>
      <c r="AO29" s="278"/>
      <c r="AR29" s="36"/>
      <c r="BE29" s="286"/>
    </row>
    <row r="30" spans="2:71" s="2" customFormat="1" ht="14.4" customHeight="1">
      <c r="B30" s="36"/>
      <c r="F30" s="27" t="s">
        <v>46</v>
      </c>
      <c r="L30" s="279">
        <v>0.12</v>
      </c>
      <c r="M30" s="278"/>
      <c r="N30" s="278"/>
      <c r="O30" s="278"/>
      <c r="P30" s="278"/>
      <c r="W30" s="277">
        <f>ROUND(BA54, 2)</f>
        <v>0</v>
      </c>
      <c r="X30" s="278"/>
      <c r="Y30" s="278"/>
      <c r="Z30" s="278"/>
      <c r="AA30" s="278"/>
      <c r="AB30" s="278"/>
      <c r="AC30" s="278"/>
      <c r="AD30" s="278"/>
      <c r="AE30" s="278"/>
      <c r="AK30" s="277">
        <f>ROUND(AW54, 2)</f>
        <v>0</v>
      </c>
      <c r="AL30" s="278"/>
      <c r="AM30" s="278"/>
      <c r="AN30" s="278"/>
      <c r="AO30" s="278"/>
      <c r="AR30" s="36"/>
      <c r="BE30" s="286"/>
    </row>
    <row r="31" spans="2:71" s="2" customFormat="1" ht="14.4" hidden="1" customHeight="1">
      <c r="B31" s="36"/>
      <c r="F31" s="27" t="s">
        <v>47</v>
      </c>
      <c r="L31" s="279">
        <v>0.21</v>
      </c>
      <c r="M31" s="278"/>
      <c r="N31" s="278"/>
      <c r="O31" s="278"/>
      <c r="P31" s="278"/>
      <c r="W31" s="277">
        <f>ROUND(BB54, 2)</f>
        <v>0</v>
      </c>
      <c r="X31" s="278"/>
      <c r="Y31" s="278"/>
      <c r="Z31" s="278"/>
      <c r="AA31" s="278"/>
      <c r="AB31" s="278"/>
      <c r="AC31" s="278"/>
      <c r="AD31" s="278"/>
      <c r="AE31" s="278"/>
      <c r="AK31" s="277">
        <v>0</v>
      </c>
      <c r="AL31" s="278"/>
      <c r="AM31" s="278"/>
      <c r="AN31" s="278"/>
      <c r="AO31" s="278"/>
      <c r="AR31" s="36"/>
      <c r="BE31" s="286"/>
    </row>
    <row r="32" spans="2:71" s="2" customFormat="1" ht="14.4" hidden="1" customHeight="1">
      <c r="B32" s="36"/>
      <c r="F32" s="27" t="s">
        <v>48</v>
      </c>
      <c r="L32" s="279">
        <v>0.12</v>
      </c>
      <c r="M32" s="278"/>
      <c r="N32" s="278"/>
      <c r="O32" s="278"/>
      <c r="P32" s="278"/>
      <c r="W32" s="277">
        <f>ROUND(BC54, 2)</f>
        <v>0</v>
      </c>
      <c r="X32" s="278"/>
      <c r="Y32" s="278"/>
      <c r="Z32" s="278"/>
      <c r="AA32" s="278"/>
      <c r="AB32" s="278"/>
      <c r="AC32" s="278"/>
      <c r="AD32" s="278"/>
      <c r="AE32" s="278"/>
      <c r="AK32" s="277">
        <v>0</v>
      </c>
      <c r="AL32" s="278"/>
      <c r="AM32" s="278"/>
      <c r="AN32" s="278"/>
      <c r="AO32" s="278"/>
      <c r="AR32" s="36"/>
      <c r="BE32" s="286"/>
    </row>
    <row r="33" spans="2:44" s="2" customFormat="1" ht="14.4" hidden="1" customHeight="1">
      <c r="B33" s="36"/>
      <c r="F33" s="27" t="s">
        <v>49</v>
      </c>
      <c r="L33" s="279">
        <v>0</v>
      </c>
      <c r="M33" s="278"/>
      <c r="N33" s="278"/>
      <c r="O33" s="278"/>
      <c r="P33" s="278"/>
      <c r="W33" s="277">
        <f>ROUND(BD54, 2)</f>
        <v>0</v>
      </c>
      <c r="X33" s="278"/>
      <c r="Y33" s="278"/>
      <c r="Z33" s="278"/>
      <c r="AA33" s="278"/>
      <c r="AB33" s="278"/>
      <c r="AC33" s="278"/>
      <c r="AD33" s="278"/>
      <c r="AE33" s="278"/>
      <c r="AK33" s="277">
        <v>0</v>
      </c>
      <c r="AL33" s="278"/>
      <c r="AM33" s="278"/>
      <c r="AN33" s="278"/>
      <c r="AO33" s="278"/>
      <c r="AR33" s="36"/>
    </row>
    <row r="34" spans="2:44" s="1" customFormat="1" ht="6.9" customHeight="1">
      <c r="B34" s="32"/>
      <c r="AR34" s="32"/>
    </row>
    <row r="35" spans="2:44" s="1" customFormat="1" ht="26" customHeight="1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80" t="s">
        <v>52</v>
      </c>
      <c r="Y35" s="281"/>
      <c r="Z35" s="281"/>
      <c r="AA35" s="281"/>
      <c r="AB35" s="281"/>
      <c r="AC35" s="39"/>
      <c r="AD35" s="39"/>
      <c r="AE35" s="39"/>
      <c r="AF35" s="39"/>
      <c r="AG35" s="39"/>
      <c r="AH35" s="39"/>
      <c r="AI35" s="39"/>
      <c r="AJ35" s="39"/>
      <c r="AK35" s="282">
        <f>SUM(AK26:AK33)</f>
        <v>0</v>
      </c>
      <c r="AL35" s="281"/>
      <c r="AM35" s="281"/>
      <c r="AN35" s="281"/>
      <c r="AO35" s="283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53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C5KH207S</v>
      </c>
      <c r="AR44" s="45"/>
    </row>
    <row r="45" spans="2:44" s="4" customFormat="1" ht="36.9" customHeight="1">
      <c r="B45" s="46"/>
      <c r="C45" s="47" t="s">
        <v>16</v>
      </c>
      <c r="L45" s="268" t="str">
        <f>K6</f>
        <v>Výměna evakuačního výtahu - DPS Bažantnice Hodonín</v>
      </c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třída Bří Čapků 3273/1, 69501 Hodonín</v>
      </c>
      <c r="AI47" s="27" t="s">
        <v>23</v>
      </c>
      <c r="AM47" s="270" t="str">
        <f>IF(AN8= "","",AN8)</f>
        <v>31. 3. 2025</v>
      </c>
      <c r="AN47" s="270"/>
      <c r="AR47" s="32"/>
    </row>
    <row r="48" spans="2:44" s="1" customFormat="1" ht="6.9" customHeight="1">
      <c r="B48" s="32"/>
      <c r="AR48" s="32"/>
    </row>
    <row r="49" spans="1:90" s="1" customFormat="1" ht="15.15" customHeight="1">
      <c r="B49" s="32"/>
      <c r="C49" s="27" t="s">
        <v>25</v>
      </c>
      <c r="L49" s="3" t="str">
        <f>IF(E11= "","",E11)</f>
        <v>Domov pro seniory Bažantnice, příspěvková organiza</v>
      </c>
      <c r="AI49" s="27" t="s">
        <v>32</v>
      </c>
      <c r="AM49" s="271" t="str">
        <f>IF(E17="","",E17)</f>
        <v>OTIS a.s.</v>
      </c>
      <c r="AN49" s="272"/>
      <c r="AO49" s="272"/>
      <c r="AP49" s="272"/>
      <c r="AR49" s="32"/>
      <c r="AS49" s="273" t="s">
        <v>54</v>
      </c>
      <c r="AT49" s="274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0" s="1" customFormat="1" ht="15.15" customHeight="1">
      <c r="B50" s="32"/>
      <c r="C50" s="27" t="s">
        <v>30</v>
      </c>
      <c r="L50" s="3" t="str">
        <f>IF(E14= "Vyplň údaj","",E14)</f>
        <v/>
      </c>
      <c r="AI50" s="27" t="s">
        <v>37</v>
      </c>
      <c r="AM50" s="271" t="str">
        <f>IF(E20="","",E20)</f>
        <v>OTIS a.s.</v>
      </c>
      <c r="AN50" s="272"/>
      <c r="AO50" s="272"/>
      <c r="AP50" s="272"/>
      <c r="AR50" s="32"/>
      <c r="AS50" s="275"/>
      <c r="AT50" s="276"/>
      <c r="BD50" s="53"/>
    </row>
    <row r="51" spans="1:90" s="1" customFormat="1" ht="10.75" customHeight="1">
      <c r="B51" s="32"/>
      <c r="AR51" s="32"/>
      <c r="AS51" s="275"/>
      <c r="AT51" s="276"/>
      <c r="BD51" s="53"/>
    </row>
    <row r="52" spans="1:90" s="1" customFormat="1" ht="29.25" customHeight="1">
      <c r="B52" s="32"/>
      <c r="C52" s="259" t="s">
        <v>55</v>
      </c>
      <c r="D52" s="260"/>
      <c r="E52" s="260"/>
      <c r="F52" s="260"/>
      <c r="G52" s="260"/>
      <c r="H52" s="54"/>
      <c r="I52" s="261" t="s">
        <v>56</v>
      </c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2" t="s">
        <v>57</v>
      </c>
      <c r="AH52" s="260"/>
      <c r="AI52" s="260"/>
      <c r="AJ52" s="260"/>
      <c r="AK52" s="260"/>
      <c r="AL52" s="260"/>
      <c r="AM52" s="260"/>
      <c r="AN52" s="261" t="s">
        <v>58</v>
      </c>
      <c r="AO52" s="260"/>
      <c r="AP52" s="260"/>
      <c r="AQ52" s="55" t="s">
        <v>59</v>
      </c>
      <c r="AR52" s="32"/>
      <c r="AS52" s="56" t="s">
        <v>60</v>
      </c>
      <c r="AT52" s="57" t="s">
        <v>61</v>
      </c>
      <c r="AU52" s="57" t="s">
        <v>62</v>
      </c>
      <c r="AV52" s="57" t="s">
        <v>63</v>
      </c>
      <c r="AW52" s="57" t="s">
        <v>64</v>
      </c>
      <c r="AX52" s="57" t="s">
        <v>65</v>
      </c>
      <c r="AY52" s="57" t="s">
        <v>66</v>
      </c>
      <c r="AZ52" s="57" t="s">
        <v>67</v>
      </c>
      <c r="BA52" s="57" t="s">
        <v>68</v>
      </c>
      <c r="BB52" s="57" t="s">
        <v>69</v>
      </c>
      <c r="BC52" s="57" t="s">
        <v>70</v>
      </c>
      <c r="BD52" s="58" t="s">
        <v>71</v>
      </c>
    </row>
    <row r="53" spans="1:90" s="1" customFormat="1" ht="10.75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0" s="5" customFormat="1" ht="32.4" customHeight="1">
      <c r="B54" s="60"/>
      <c r="C54" s="61" t="s">
        <v>72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66">
        <f>ROUND(AG55,2)</f>
        <v>0</v>
      </c>
      <c r="AH54" s="266"/>
      <c r="AI54" s="266"/>
      <c r="AJ54" s="266"/>
      <c r="AK54" s="266"/>
      <c r="AL54" s="266"/>
      <c r="AM54" s="266"/>
      <c r="AN54" s="267">
        <f>SUM(AG54,AT54)</f>
        <v>0</v>
      </c>
      <c r="AO54" s="267"/>
      <c r="AP54" s="267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73</v>
      </c>
      <c r="BT54" s="69" t="s">
        <v>74</v>
      </c>
      <c r="BV54" s="69" t="s">
        <v>75</v>
      </c>
      <c r="BW54" s="69" t="s">
        <v>5</v>
      </c>
      <c r="BX54" s="69" t="s">
        <v>76</v>
      </c>
      <c r="CL54" s="69" t="s">
        <v>19</v>
      </c>
    </row>
    <row r="55" spans="1:90" s="6" customFormat="1" ht="24.75" customHeight="1">
      <c r="A55" s="70" t="s">
        <v>77</v>
      </c>
      <c r="B55" s="71"/>
      <c r="C55" s="72"/>
      <c r="D55" s="265" t="s">
        <v>14</v>
      </c>
      <c r="E55" s="265"/>
      <c r="F55" s="265"/>
      <c r="G55" s="265"/>
      <c r="H55" s="265"/>
      <c r="I55" s="73"/>
      <c r="J55" s="265" t="s">
        <v>17</v>
      </c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3">
        <f>'C5KH207S - Výměna evakuač...'!J28</f>
        <v>0</v>
      </c>
      <c r="AH55" s="264"/>
      <c r="AI55" s="264"/>
      <c r="AJ55" s="264"/>
      <c r="AK55" s="264"/>
      <c r="AL55" s="264"/>
      <c r="AM55" s="264"/>
      <c r="AN55" s="263">
        <f>SUM(AG55,AT55)</f>
        <v>0</v>
      </c>
      <c r="AO55" s="264"/>
      <c r="AP55" s="264"/>
      <c r="AQ55" s="74" t="s">
        <v>78</v>
      </c>
      <c r="AR55" s="71"/>
      <c r="AS55" s="75">
        <v>0</v>
      </c>
      <c r="AT55" s="76">
        <f>ROUND(SUM(AV55:AW55),2)</f>
        <v>0</v>
      </c>
      <c r="AU55" s="77">
        <f>'C5KH207S - Výměna evakuač...'!P91</f>
        <v>0</v>
      </c>
      <c r="AV55" s="76">
        <f>'C5KH207S - Výměna evakuač...'!J31</f>
        <v>0</v>
      </c>
      <c r="AW55" s="76">
        <f>'C5KH207S - Výměna evakuač...'!J32</f>
        <v>0</v>
      </c>
      <c r="AX55" s="76">
        <f>'C5KH207S - Výměna evakuač...'!J33</f>
        <v>0</v>
      </c>
      <c r="AY55" s="76">
        <f>'C5KH207S - Výměna evakuač...'!J34</f>
        <v>0</v>
      </c>
      <c r="AZ55" s="76">
        <f>'C5KH207S - Výměna evakuač...'!F31</f>
        <v>0</v>
      </c>
      <c r="BA55" s="76">
        <f>'C5KH207S - Výměna evakuač...'!F32</f>
        <v>0</v>
      </c>
      <c r="BB55" s="76">
        <f>'C5KH207S - Výměna evakuač...'!F33</f>
        <v>0</v>
      </c>
      <c r="BC55" s="76">
        <f>'C5KH207S - Výměna evakuač...'!F34</f>
        <v>0</v>
      </c>
      <c r="BD55" s="78">
        <f>'C5KH207S - Výměna evakuač...'!F35</f>
        <v>0</v>
      </c>
      <c r="BT55" s="79" t="s">
        <v>79</v>
      </c>
      <c r="BU55" s="79" t="s">
        <v>80</v>
      </c>
      <c r="BV55" s="79" t="s">
        <v>75</v>
      </c>
      <c r="BW55" s="79" t="s">
        <v>5</v>
      </c>
      <c r="BX55" s="79" t="s">
        <v>76</v>
      </c>
      <c r="CL55" s="79" t="s">
        <v>19</v>
      </c>
    </row>
    <row r="56" spans="1:90" s="1" customFormat="1" ht="30" customHeight="1">
      <c r="B56" s="32"/>
      <c r="AR56" s="32"/>
    </row>
    <row r="57" spans="1:90" s="1" customFormat="1" ht="6.9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BeIxrPf9YvpnOtvQ7HgSi4Nmw0C6gr+zKKscfHw3FUfs6FcRu6o8VmK5avV+jP4PYUFOu6ZUhWf/0DzvTDVBQw==" saltValue="HQiFvZK3q+6DJJsUO+jHI8YL2yzxf0zLhVtrPWLIheDJ5LT64b6skCD6La2rnS6wqIByGd1I4J8+RI8K/FGzXA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C5KH207S - Výměna evakuač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7"/>
  <sheetViews>
    <sheetView showGridLines="0" tabSelected="1" workbookViewId="0">
      <selection activeCell="I107" sqref="I10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10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17" t="s">
        <v>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customHeight="1">
      <c r="B4" s="20"/>
      <c r="D4" s="21" t="s">
        <v>82</v>
      </c>
      <c r="L4" s="20"/>
      <c r="M4" s="80" t="s">
        <v>10</v>
      </c>
      <c r="AT4" s="17" t="s">
        <v>4</v>
      </c>
    </row>
    <row r="5" spans="2:46" ht="6.9" customHeight="1">
      <c r="B5" s="20"/>
      <c r="L5" s="20"/>
    </row>
    <row r="6" spans="2:46" s="1" customFormat="1" ht="12" customHeight="1">
      <c r="B6" s="32"/>
      <c r="D6" s="27" t="s">
        <v>16</v>
      </c>
      <c r="L6" s="32"/>
    </row>
    <row r="7" spans="2:46" s="1" customFormat="1" ht="16.5" customHeight="1">
      <c r="B7" s="32"/>
      <c r="E7" s="268" t="s">
        <v>17</v>
      </c>
      <c r="F7" s="295"/>
      <c r="G7" s="295"/>
      <c r="H7" s="295"/>
      <c r="L7" s="32"/>
    </row>
    <row r="8" spans="2:46" s="1" customFormat="1">
      <c r="B8" s="32"/>
      <c r="L8" s="32"/>
    </row>
    <row r="9" spans="2:46" s="1" customFormat="1" ht="12" customHeight="1">
      <c r="B9" s="32"/>
      <c r="D9" s="27" t="s">
        <v>18</v>
      </c>
      <c r="F9" s="25" t="s">
        <v>19</v>
      </c>
      <c r="I9" s="27" t="s">
        <v>20</v>
      </c>
      <c r="J9" s="25" t="s">
        <v>19</v>
      </c>
      <c r="L9" s="32"/>
    </row>
    <row r="10" spans="2:46" s="1" customFormat="1" ht="12" customHeight="1">
      <c r="B10" s="32"/>
      <c r="D10" s="27" t="s">
        <v>21</v>
      </c>
      <c r="F10" s="25" t="s">
        <v>22</v>
      </c>
      <c r="I10" s="27" t="s">
        <v>23</v>
      </c>
      <c r="J10" s="49" t="str">
        <f>'Rekapitulace stavby'!AN8</f>
        <v>31. 3. 2025</v>
      </c>
      <c r="L10" s="32"/>
    </row>
    <row r="11" spans="2:46" s="1" customFormat="1" ht="10.75" customHeight="1">
      <c r="B11" s="32"/>
      <c r="L11" s="32"/>
    </row>
    <row r="12" spans="2:46" s="1" customFormat="1" ht="12" customHeight="1">
      <c r="B12" s="32"/>
      <c r="D12" s="27" t="s">
        <v>25</v>
      </c>
      <c r="I12" s="27" t="s">
        <v>26</v>
      </c>
      <c r="J12" s="25" t="s">
        <v>27</v>
      </c>
      <c r="L12" s="32"/>
    </row>
    <row r="13" spans="2:46" s="1" customFormat="1" ht="18" customHeight="1">
      <c r="B13" s="32"/>
      <c r="E13" s="25" t="s">
        <v>28</v>
      </c>
      <c r="I13" s="27" t="s">
        <v>29</v>
      </c>
      <c r="J13" s="25" t="s">
        <v>19</v>
      </c>
      <c r="L13" s="32"/>
    </row>
    <row r="14" spans="2:46" s="1" customFormat="1" ht="6.9" customHeight="1">
      <c r="B14" s="32"/>
      <c r="L14" s="32"/>
    </row>
    <row r="15" spans="2:46" s="1" customFormat="1" ht="12" customHeight="1">
      <c r="B15" s="32"/>
      <c r="D15" s="27" t="s">
        <v>30</v>
      </c>
      <c r="I15" s="27" t="s">
        <v>26</v>
      </c>
      <c r="J15" s="28" t="str">
        <f>'Rekapitulace stavby'!AN13</f>
        <v>Vyplň údaj</v>
      </c>
      <c r="L15" s="32"/>
    </row>
    <row r="16" spans="2:46" s="1" customFormat="1" ht="18" customHeight="1">
      <c r="B16" s="32"/>
      <c r="E16" s="296" t="str">
        <f>'Rekapitulace stavby'!E14</f>
        <v>Vyplň údaj</v>
      </c>
      <c r="F16" s="287"/>
      <c r="G16" s="287"/>
      <c r="H16" s="287"/>
      <c r="I16" s="27" t="s">
        <v>29</v>
      </c>
      <c r="J16" s="28" t="str">
        <f>'Rekapitulace stavby'!AN14</f>
        <v>Vyplň údaj</v>
      </c>
      <c r="L16" s="32"/>
    </row>
    <row r="17" spans="2:12" s="1" customFormat="1" ht="6.9" customHeight="1">
      <c r="B17" s="32"/>
      <c r="L17" s="32"/>
    </row>
    <row r="18" spans="2:12" s="1" customFormat="1" ht="12" customHeight="1">
      <c r="B18" s="32"/>
      <c r="D18" s="27" t="s">
        <v>32</v>
      </c>
      <c r="I18" s="27" t="s">
        <v>26</v>
      </c>
      <c r="J18" s="25" t="s">
        <v>33</v>
      </c>
      <c r="L18" s="32"/>
    </row>
    <row r="19" spans="2:12" s="1" customFormat="1" ht="18" customHeight="1">
      <c r="B19" s="32"/>
      <c r="E19" s="25" t="s">
        <v>34</v>
      </c>
      <c r="I19" s="27" t="s">
        <v>29</v>
      </c>
      <c r="J19" s="25" t="s">
        <v>35</v>
      </c>
      <c r="L19" s="32"/>
    </row>
    <row r="20" spans="2:12" s="1" customFormat="1" ht="6.9" customHeight="1">
      <c r="B20" s="32"/>
      <c r="L20" s="32"/>
    </row>
    <row r="21" spans="2:12" s="1" customFormat="1" ht="12" customHeight="1">
      <c r="B21" s="32"/>
      <c r="D21" s="27" t="s">
        <v>37</v>
      </c>
      <c r="I21" s="27" t="s">
        <v>26</v>
      </c>
      <c r="J21" s="25" t="s">
        <v>33</v>
      </c>
      <c r="L21" s="32"/>
    </row>
    <row r="22" spans="2:12" s="1" customFormat="1" ht="18" customHeight="1">
      <c r="B22" s="32"/>
      <c r="E22" s="25" t="s">
        <v>34</v>
      </c>
      <c r="I22" s="27" t="s">
        <v>29</v>
      </c>
      <c r="J22" s="25" t="s">
        <v>35</v>
      </c>
      <c r="L22" s="32"/>
    </row>
    <row r="23" spans="2:12" s="1" customFormat="1" ht="6.9" customHeight="1">
      <c r="B23" s="32"/>
      <c r="L23" s="32"/>
    </row>
    <row r="24" spans="2:12" s="1" customFormat="1" ht="12" customHeight="1">
      <c r="B24" s="32"/>
      <c r="D24" s="27" t="s">
        <v>38</v>
      </c>
      <c r="L24" s="32"/>
    </row>
    <row r="25" spans="2:12" s="7" customFormat="1" ht="47.25" customHeight="1">
      <c r="B25" s="81"/>
      <c r="E25" s="291" t="s">
        <v>39</v>
      </c>
      <c r="F25" s="291"/>
      <c r="G25" s="291"/>
      <c r="H25" s="291"/>
      <c r="L25" s="81"/>
    </row>
    <row r="26" spans="2:12" s="1" customFormat="1" ht="6.9" customHeight="1">
      <c r="B26" s="32"/>
      <c r="L26" s="32"/>
    </row>
    <row r="27" spans="2:12" s="1" customFormat="1" ht="6.9" customHeight="1">
      <c r="B27" s="32"/>
      <c r="D27" s="50"/>
      <c r="E27" s="50"/>
      <c r="F27" s="50"/>
      <c r="G27" s="50"/>
      <c r="H27" s="50"/>
      <c r="I27" s="50"/>
      <c r="J27" s="50"/>
      <c r="K27" s="50"/>
      <c r="L27" s="32"/>
    </row>
    <row r="28" spans="2:12" s="1" customFormat="1" ht="25.4" customHeight="1">
      <c r="B28" s="32"/>
      <c r="D28" s="82" t="s">
        <v>40</v>
      </c>
      <c r="J28" s="63">
        <f>ROUND(J91, 2)</f>
        <v>0</v>
      </c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14.4" customHeight="1">
      <c r="B30" s="32"/>
      <c r="F30" s="35" t="s">
        <v>42</v>
      </c>
      <c r="I30" s="35" t="s">
        <v>41</v>
      </c>
      <c r="J30" s="35" t="s">
        <v>43</v>
      </c>
      <c r="L30" s="32"/>
    </row>
    <row r="31" spans="2:12" s="1" customFormat="1" ht="14.4" customHeight="1">
      <c r="B31" s="32"/>
      <c r="D31" s="52" t="s">
        <v>44</v>
      </c>
      <c r="E31" s="27" t="s">
        <v>45</v>
      </c>
      <c r="F31" s="83">
        <f>ROUND((SUM(BE91:BE286)),  2)</f>
        <v>0</v>
      </c>
      <c r="I31" s="84">
        <v>0.21</v>
      </c>
      <c r="J31" s="83">
        <f>ROUND(((SUM(BE91:BE286))*I31),  2)</f>
        <v>0</v>
      </c>
      <c r="L31" s="32"/>
    </row>
    <row r="32" spans="2:12" s="1" customFormat="1" ht="14.4" customHeight="1">
      <c r="B32" s="32"/>
      <c r="E32" s="27" t="s">
        <v>46</v>
      </c>
      <c r="F32" s="83">
        <f>ROUND((SUM(BF91:BF286)),  2)</f>
        <v>0</v>
      </c>
      <c r="I32" s="84">
        <v>0.12</v>
      </c>
      <c r="J32" s="83">
        <f>ROUND(((SUM(BF91:BF286))*I32),  2)</f>
        <v>0</v>
      </c>
      <c r="L32" s="32"/>
    </row>
    <row r="33" spans="2:12" s="1" customFormat="1" ht="14.4" hidden="1" customHeight="1">
      <c r="B33" s="32"/>
      <c r="E33" s="27" t="s">
        <v>47</v>
      </c>
      <c r="F33" s="83">
        <f>ROUND((SUM(BG91:BG286)),  2)</f>
        <v>0</v>
      </c>
      <c r="I33" s="84">
        <v>0.21</v>
      </c>
      <c r="J33" s="83">
        <f>0</f>
        <v>0</v>
      </c>
      <c r="L33" s="32"/>
    </row>
    <row r="34" spans="2:12" s="1" customFormat="1" ht="14.4" hidden="1" customHeight="1">
      <c r="B34" s="32"/>
      <c r="E34" s="27" t="s">
        <v>48</v>
      </c>
      <c r="F34" s="83">
        <f>ROUND((SUM(BH91:BH286)),  2)</f>
        <v>0</v>
      </c>
      <c r="I34" s="84">
        <v>0.12</v>
      </c>
      <c r="J34" s="83">
        <f>0</f>
        <v>0</v>
      </c>
      <c r="L34" s="32"/>
    </row>
    <row r="35" spans="2:12" s="1" customFormat="1" ht="14.4" hidden="1" customHeight="1">
      <c r="B35" s="32"/>
      <c r="E35" s="27" t="s">
        <v>49</v>
      </c>
      <c r="F35" s="83">
        <f>ROUND((SUM(BI91:BI286)),  2)</f>
        <v>0</v>
      </c>
      <c r="I35" s="84">
        <v>0</v>
      </c>
      <c r="J35" s="83">
        <f>0</f>
        <v>0</v>
      </c>
      <c r="L35" s="32"/>
    </row>
    <row r="36" spans="2:12" s="1" customFormat="1" ht="6.9" customHeight="1">
      <c r="B36" s="32"/>
      <c r="L36" s="32"/>
    </row>
    <row r="37" spans="2:12" s="1" customFormat="1" ht="25.4" customHeight="1">
      <c r="B37" s="32"/>
      <c r="C37" s="85"/>
      <c r="D37" s="86" t="s">
        <v>50</v>
      </c>
      <c r="E37" s="54"/>
      <c r="F37" s="54"/>
      <c r="G37" s="87" t="s">
        <v>51</v>
      </c>
      <c r="H37" s="88" t="s">
        <v>52</v>
      </c>
      <c r="I37" s="54"/>
      <c r="J37" s="89">
        <f>SUM(J28:J35)</f>
        <v>0</v>
      </c>
      <c r="K37" s="90"/>
      <c r="L37" s="32"/>
    </row>
    <row r="38" spans="2:12" s="1" customFormat="1" ht="14.4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32"/>
    </row>
    <row r="42" spans="2:12" s="1" customFormat="1" ht="6.9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2"/>
    </row>
    <row r="43" spans="2:12" s="1" customFormat="1" ht="24.9" customHeight="1">
      <c r="B43" s="32"/>
      <c r="C43" s="21" t="s">
        <v>83</v>
      </c>
      <c r="L43" s="32"/>
    </row>
    <row r="44" spans="2:12" s="1" customFormat="1" ht="6.9" customHeight="1">
      <c r="B44" s="32"/>
      <c r="L44" s="32"/>
    </row>
    <row r="45" spans="2:12" s="1" customFormat="1" ht="12" customHeight="1">
      <c r="B45" s="32"/>
      <c r="C45" s="27" t="s">
        <v>16</v>
      </c>
      <c r="L45" s="32"/>
    </row>
    <row r="46" spans="2:12" s="1" customFormat="1" ht="16.5" customHeight="1">
      <c r="B46" s="32"/>
      <c r="E46" s="268" t="str">
        <f>E7</f>
        <v>Výměna evakuačního výtahu - DPS Bažantnice Hodonín</v>
      </c>
      <c r="F46" s="295"/>
      <c r="G46" s="295"/>
      <c r="H46" s="295"/>
      <c r="L46" s="32"/>
    </row>
    <row r="47" spans="2:12" s="1" customFormat="1" ht="6.9" customHeight="1">
      <c r="B47" s="32"/>
      <c r="L47" s="32"/>
    </row>
    <row r="48" spans="2:12" s="1" customFormat="1" ht="12" customHeight="1">
      <c r="B48" s="32"/>
      <c r="C48" s="27" t="s">
        <v>21</v>
      </c>
      <c r="F48" s="25" t="str">
        <f>F10</f>
        <v>třída Bří Čapků 3273/1, 69501 Hodonín</v>
      </c>
      <c r="I48" s="27" t="s">
        <v>23</v>
      </c>
      <c r="J48" s="49" t="str">
        <f>IF(J10="","",J10)</f>
        <v>31. 3. 2025</v>
      </c>
      <c r="L48" s="32"/>
    </row>
    <row r="49" spans="2:47" s="1" customFormat="1" ht="6.9" customHeight="1">
      <c r="B49" s="32"/>
      <c r="L49" s="32"/>
    </row>
    <row r="50" spans="2:47" s="1" customFormat="1" ht="15.15" customHeight="1">
      <c r="B50" s="32"/>
      <c r="C50" s="27" t="s">
        <v>25</v>
      </c>
      <c r="F50" s="25" t="str">
        <f>E13</f>
        <v>Domov pro seniory Bažantnice, příspěvková organiza</v>
      </c>
      <c r="I50" s="27" t="s">
        <v>32</v>
      </c>
      <c r="J50" s="30" t="str">
        <f>E19</f>
        <v>OTIS a.s.</v>
      </c>
      <c r="L50" s="32"/>
    </row>
    <row r="51" spans="2:47" s="1" customFormat="1" ht="15.15" customHeight="1">
      <c r="B51" s="32"/>
      <c r="C51" s="27" t="s">
        <v>30</v>
      </c>
      <c r="F51" s="25" t="str">
        <f>IF(E16="","",E16)</f>
        <v>Vyplň údaj</v>
      </c>
      <c r="I51" s="27" t="s">
        <v>37</v>
      </c>
      <c r="J51" s="30" t="str">
        <f>E22</f>
        <v>OTIS a.s.</v>
      </c>
      <c r="L51" s="32"/>
    </row>
    <row r="52" spans="2:47" s="1" customFormat="1" ht="10.4" customHeight="1">
      <c r="B52" s="32"/>
      <c r="L52" s="32"/>
    </row>
    <row r="53" spans="2:47" s="1" customFormat="1" ht="29.25" customHeight="1">
      <c r="B53" s="32"/>
      <c r="C53" s="91" t="s">
        <v>84</v>
      </c>
      <c r="D53" s="85"/>
      <c r="E53" s="85"/>
      <c r="F53" s="85"/>
      <c r="G53" s="85"/>
      <c r="H53" s="85"/>
      <c r="I53" s="85"/>
      <c r="J53" s="92" t="s">
        <v>85</v>
      </c>
      <c r="K53" s="85"/>
      <c r="L53" s="32"/>
    </row>
    <row r="54" spans="2:47" s="1" customFormat="1" ht="10.4" customHeight="1">
      <c r="B54" s="32"/>
      <c r="L54" s="32"/>
    </row>
    <row r="55" spans="2:47" s="1" customFormat="1" ht="22.75" customHeight="1">
      <c r="B55" s="32"/>
      <c r="C55" s="93" t="s">
        <v>72</v>
      </c>
      <c r="J55" s="63">
        <f>J91</f>
        <v>0</v>
      </c>
      <c r="L55" s="32"/>
      <c r="AU55" s="17" t="s">
        <v>86</v>
      </c>
    </row>
    <row r="56" spans="2:47" s="8" customFormat="1" ht="24.9" customHeight="1">
      <c r="B56" s="94"/>
      <c r="D56" s="95" t="s">
        <v>87</v>
      </c>
      <c r="E56" s="96"/>
      <c r="F56" s="96"/>
      <c r="G56" s="96"/>
      <c r="H56" s="96"/>
      <c r="I56" s="96"/>
      <c r="J56" s="97">
        <f>J92</f>
        <v>0</v>
      </c>
      <c r="L56" s="94"/>
    </row>
    <row r="57" spans="2:47" s="9" customFormat="1" ht="20" customHeight="1">
      <c r="B57" s="98"/>
      <c r="D57" s="99" t="s">
        <v>88</v>
      </c>
      <c r="E57" s="100"/>
      <c r="F57" s="100"/>
      <c r="G57" s="100"/>
      <c r="H57" s="100"/>
      <c r="I57" s="100"/>
      <c r="J57" s="101">
        <f>J93</f>
        <v>0</v>
      </c>
      <c r="L57" s="98"/>
    </row>
    <row r="58" spans="2:47" s="9" customFormat="1" ht="20" customHeight="1">
      <c r="B58" s="98"/>
      <c r="D58" s="99" t="s">
        <v>89</v>
      </c>
      <c r="E58" s="100"/>
      <c r="F58" s="100"/>
      <c r="G58" s="100"/>
      <c r="H58" s="100"/>
      <c r="I58" s="100"/>
      <c r="J58" s="101">
        <f>J107</f>
        <v>0</v>
      </c>
      <c r="L58" s="98"/>
    </row>
    <row r="59" spans="2:47" s="9" customFormat="1" ht="20" customHeight="1">
      <c r="B59" s="98"/>
      <c r="D59" s="99" t="s">
        <v>90</v>
      </c>
      <c r="E59" s="100"/>
      <c r="F59" s="100"/>
      <c r="G59" s="100"/>
      <c r="H59" s="100"/>
      <c r="I59" s="100"/>
      <c r="J59" s="101">
        <f>J126</f>
        <v>0</v>
      </c>
      <c r="L59" s="98"/>
    </row>
    <row r="60" spans="2:47" s="9" customFormat="1" ht="20" customHeight="1">
      <c r="B60" s="98"/>
      <c r="D60" s="99" t="s">
        <v>91</v>
      </c>
      <c r="E60" s="100"/>
      <c r="F60" s="100"/>
      <c r="G60" s="100"/>
      <c r="H60" s="100"/>
      <c r="I60" s="100"/>
      <c r="J60" s="101">
        <f>J148</f>
        <v>0</v>
      </c>
      <c r="L60" s="98"/>
    </row>
    <row r="61" spans="2:47" s="9" customFormat="1" ht="20" customHeight="1">
      <c r="B61" s="98"/>
      <c r="D61" s="99" t="s">
        <v>92</v>
      </c>
      <c r="E61" s="100"/>
      <c r="F61" s="100"/>
      <c r="G61" s="100"/>
      <c r="H61" s="100"/>
      <c r="I61" s="100"/>
      <c r="J61" s="101">
        <f>J158</f>
        <v>0</v>
      </c>
      <c r="L61" s="98"/>
    </row>
    <row r="62" spans="2:47" s="8" customFormat="1" ht="24.9" customHeight="1">
      <c r="B62" s="94"/>
      <c r="D62" s="95" t="s">
        <v>93</v>
      </c>
      <c r="E62" s="96"/>
      <c r="F62" s="96"/>
      <c r="G62" s="96"/>
      <c r="H62" s="96"/>
      <c r="I62" s="96"/>
      <c r="J62" s="97">
        <f>J161</f>
        <v>0</v>
      </c>
      <c r="L62" s="94"/>
    </row>
    <row r="63" spans="2:47" s="9" customFormat="1" ht="20" customHeight="1">
      <c r="B63" s="98"/>
      <c r="D63" s="99" t="s">
        <v>94</v>
      </c>
      <c r="E63" s="100"/>
      <c r="F63" s="100"/>
      <c r="G63" s="100"/>
      <c r="H63" s="100"/>
      <c r="I63" s="100"/>
      <c r="J63" s="101">
        <f>J162</f>
        <v>0</v>
      </c>
      <c r="L63" s="98"/>
    </row>
    <row r="64" spans="2:47" s="9" customFormat="1" ht="20" customHeight="1">
      <c r="B64" s="98"/>
      <c r="D64" s="99" t="s">
        <v>95</v>
      </c>
      <c r="E64" s="100"/>
      <c r="F64" s="100"/>
      <c r="G64" s="100"/>
      <c r="H64" s="100"/>
      <c r="I64" s="100"/>
      <c r="J64" s="101">
        <f>J177</f>
        <v>0</v>
      </c>
      <c r="L64" s="98"/>
    </row>
    <row r="65" spans="2:12" s="9" customFormat="1" ht="20" customHeight="1">
      <c r="B65" s="98"/>
      <c r="D65" s="99" t="s">
        <v>96</v>
      </c>
      <c r="E65" s="100"/>
      <c r="F65" s="100"/>
      <c r="G65" s="100"/>
      <c r="H65" s="100"/>
      <c r="I65" s="100"/>
      <c r="J65" s="101">
        <f>J182</f>
        <v>0</v>
      </c>
      <c r="L65" s="98"/>
    </row>
    <row r="66" spans="2:12" s="9" customFormat="1" ht="20" customHeight="1">
      <c r="B66" s="98"/>
      <c r="D66" s="99" t="s">
        <v>97</v>
      </c>
      <c r="E66" s="100"/>
      <c r="F66" s="100"/>
      <c r="G66" s="100"/>
      <c r="H66" s="100"/>
      <c r="I66" s="100"/>
      <c r="J66" s="101">
        <f>J219</f>
        <v>0</v>
      </c>
      <c r="L66" s="98"/>
    </row>
    <row r="67" spans="2:12" s="8" customFormat="1" ht="24.9" customHeight="1">
      <c r="B67" s="94"/>
      <c r="D67" s="95" t="s">
        <v>98</v>
      </c>
      <c r="E67" s="96"/>
      <c r="F67" s="96"/>
      <c r="G67" s="96"/>
      <c r="H67" s="96"/>
      <c r="I67" s="96"/>
      <c r="J67" s="97">
        <f>J253</f>
        <v>0</v>
      </c>
      <c r="L67" s="94"/>
    </row>
    <row r="68" spans="2:12" s="9" customFormat="1" ht="20" customHeight="1">
      <c r="B68" s="98"/>
      <c r="D68" s="99" t="s">
        <v>99</v>
      </c>
      <c r="E68" s="100"/>
      <c r="F68" s="100"/>
      <c r="G68" s="100"/>
      <c r="H68" s="100"/>
      <c r="I68" s="100"/>
      <c r="J68" s="101">
        <f>J254</f>
        <v>0</v>
      </c>
      <c r="L68" s="98"/>
    </row>
    <row r="69" spans="2:12" s="8" customFormat="1" ht="24.9" customHeight="1">
      <c r="B69" s="94"/>
      <c r="D69" s="95" t="s">
        <v>100</v>
      </c>
      <c r="E69" s="96"/>
      <c r="F69" s="96"/>
      <c r="G69" s="96"/>
      <c r="H69" s="96"/>
      <c r="I69" s="96"/>
      <c r="J69" s="97">
        <f>J261</f>
        <v>0</v>
      </c>
      <c r="L69" s="94"/>
    </row>
    <row r="70" spans="2:12" s="9" customFormat="1" ht="20" customHeight="1">
      <c r="B70" s="98"/>
      <c r="D70" s="99" t="s">
        <v>101</v>
      </c>
      <c r="E70" s="100"/>
      <c r="F70" s="100"/>
      <c r="G70" s="100"/>
      <c r="H70" s="100"/>
      <c r="I70" s="100"/>
      <c r="J70" s="101">
        <f>J262</f>
        <v>0</v>
      </c>
      <c r="L70" s="98"/>
    </row>
    <row r="71" spans="2:12" s="9" customFormat="1" ht="20" customHeight="1">
      <c r="B71" s="98"/>
      <c r="D71" s="99" t="s">
        <v>102</v>
      </c>
      <c r="E71" s="100"/>
      <c r="F71" s="100"/>
      <c r="G71" s="100"/>
      <c r="H71" s="100"/>
      <c r="I71" s="100"/>
      <c r="J71" s="101">
        <f>J267</f>
        <v>0</v>
      </c>
      <c r="L71" s="98"/>
    </row>
    <row r="72" spans="2:12" s="9" customFormat="1" ht="20" customHeight="1">
      <c r="B72" s="98"/>
      <c r="D72" s="99" t="s">
        <v>103</v>
      </c>
      <c r="E72" s="100"/>
      <c r="F72" s="100"/>
      <c r="G72" s="100"/>
      <c r="H72" s="100"/>
      <c r="I72" s="100"/>
      <c r="J72" s="101">
        <f>J270</f>
        <v>0</v>
      </c>
      <c r="L72" s="98"/>
    </row>
    <row r="73" spans="2:12" s="9" customFormat="1" ht="20" customHeight="1">
      <c r="B73" s="98"/>
      <c r="D73" s="99" t="s">
        <v>104</v>
      </c>
      <c r="E73" s="100"/>
      <c r="F73" s="100"/>
      <c r="G73" s="100"/>
      <c r="H73" s="100"/>
      <c r="I73" s="100"/>
      <c r="J73" s="101">
        <f>J276</f>
        <v>0</v>
      </c>
      <c r="L73" s="98"/>
    </row>
    <row r="74" spans="2:12" s="1" customFormat="1" ht="21.75" customHeight="1">
      <c r="B74" s="32"/>
      <c r="L74" s="32"/>
    </row>
    <row r="75" spans="2:12" s="1" customFormat="1" ht="6.9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32"/>
    </row>
    <row r="79" spans="2:12" s="1" customFormat="1" ht="6.9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2"/>
    </row>
    <row r="80" spans="2:12" s="1" customFormat="1" ht="24.9" customHeight="1">
      <c r="B80" s="32"/>
      <c r="C80" s="21" t="s">
        <v>105</v>
      </c>
      <c r="L80" s="32"/>
    </row>
    <row r="81" spans="2:65" s="1" customFormat="1" ht="6.9" customHeight="1">
      <c r="B81" s="32"/>
      <c r="L81" s="32"/>
    </row>
    <row r="82" spans="2:65" s="1" customFormat="1" ht="12" customHeight="1">
      <c r="B82" s="32"/>
      <c r="C82" s="27" t="s">
        <v>16</v>
      </c>
      <c r="L82" s="32"/>
    </row>
    <row r="83" spans="2:65" s="1" customFormat="1" ht="16.5" customHeight="1">
      <c r="B83" s="32"/>
      <c r="E83" s="268" t="str">
        <f>E7</f>
        <v>Výměna evakuačního výtahu - DPS Bažantnice Hodonín</v>
      </c>
      <c r="F83" s="295"/>
      <c r="G83" s="295"/>
      <c r="H83" s="295"/>
      <c r="L83" s="32"/>
    </row>
    <row r="84" spans="2:65" s="1" customFormat="1" ht="6.9" customHeight="1">
      <c r="B84" s="32"/>
      <c r="L84" s="32"/>
    </row>
    <row r="85" spans="2:65" s="1" customFormat="1" ht="12" customHeight="1">
      <c r="B85" s="32"/>
      <c r="C85" s="27" t="s">
        <v>21</v>
      </c>
      <c r="F85" s="25" t="str">
        <f>F10</f>
        <v>třída Bří Čapků 3273/1, 69501 Hodonín</v>
      </c>
      <c r="I85" s="27" t="s">
        <v>23</v>
      </c>
      <c r="J85" s="49" t="str">
        <f>IF(J10="","",J10)</f>
        <v>31. 3. 2025</v>
      </c>
      <c r="L85" s="32"/>
    </row>
    <row r="86" spans="2:65" s="1" customFormat="1" ht="6.9" customHeight="1">
      <c r="B86" s="32"/>
      <c r="L86" s="32"/>
    </row>
    <row r="87" spans="2:65" s="1" customFormat="1" ht="15.15" customHeight="1">
      <c r="B87" s="32"/>
      <c r="C87" s="27" t="s">
        <v>25</v>
      </c>
      <c r="F87" s="25" t="str">
        <f>E13</f>
        <v>Domov pro seniory Bažantnice, příspěvková organiza</v>
      </c>
      <c r="I87" s="27" t="s">
        <v>32</v>
      </c>
      <c r="J87" s="30" t="str">
        <f>E19</f>
        <v>OTIS a.s.</v>
      </c>
      <c r="L87" s="32"/>
    </row>
    <row r="88" spans="2:65" s="1" customFormat="1" ht="15.15" customHeight="1">
      <c r="B88" s="32"/>
      <c r="C88" s="27" t="s">
        <v>30</v>
      </c>
      <c r="F88" s="25" t="str">
        <f>IF(E16="","",E16)</f>
        <v>Vyplň údaj</v>
      </c>
      <c r="I88" s="27" t="s">
        <v>37</v>
      </c>
      <c r="J88" s="30" t="str">
        <f>E22</f>
        <v>OTIS a.s.</v>
      </c>
      <c r="L88" s="32"/>
    </row>
    <row r="89" spans="2:65" s="1" customFormat="1" ht="10.4" customHeight="1">
      <c r="B89" s="32"/>
      <c r="L89" s="32"/>
    </row>
    <row r="90" spans="2:65" s="10" customFormat="1" ht="29.25" customHeight="1">
      <c r="B90" s="102"/>
      <c r="C90" s="103" t="s">
        <v>106</v>
      </c>
      <c r="D90" s="104" t="s">
        <v>59</v>
      </c>
      <c r="E90" s="104" t="s">
        <v>55</v>
      </c>
      <c r="F90" s="104" t="s">
        <v>56</v>
      </c>
      <c r="G90" s="104" t="s">
        <v>107</v>
      </c>
      <c r="H90" s="104" t="s">
        <v>108</v>
      </c>
      <c r="I90" s="104" t="s">
        <v>109</v>
      </c>
      <c r="J90" s="104" t="s">
        <v>85</v>
      </c>
      <c r="K90" s="105" t="s">
        <v>110</v>
      </c>
      <c r="L90" s="102"/>
      <c r="M90" s="56" t="s">
        <v>19</v>
      </c>
      <c r="N90" s="57" t="s">
        <v>44</v>
      </c>
      <c r="O90" s="57" t="s">
        <v>111</v>
      </c>
      <c r="P90" s="57" t="s">
        <v>112</v>
      </c>
      <c r="Q90" s="57" t="s">
        <v>113</v>
      </c>
      <c r="R90" s="57" t="s">
        <v>114</v>
      </c>
      <c r="S90" s="57" t="s">
        <v>115</v>
      </c>
      <c r="T90" s="58" t="s">
        <v>116</v>
      </c>
    </row>
    <row r="91" spans="2:65" s="1" customFormat="1" ht="22.75" customHeight="1">
      <c r="B91" s="32"/>
      <c r="C91" s="61" t="s">
        <v>117</v>
      </c>
      <c r="J91" s="106">
        <f>BK91</f>
        <v>0</v>
      </c>
      <c r="L91" s="32"/>
      <c r="M91" s="59"/>
      <c r="N91" s="50"/>
      <c r="O91" s="50"/>
      <c r="P91" s="107">
        <f>P92+P161+P253+P261</f>
        <v>0</v>
      </c>
      <c r="Q91" s="50"/>
      <c r="R91" s="107">
        <f>R92+R161+R253+R261</f>
        <v>7.97738893</v>
      </c>
      <c r="S91" s="50"/>
      <c r="T91" s="108">
        <f>T92+T161+T253+T261</f>
        <v>1</v>
      </c>
      <c r="AT91" s="17" t="s">
        <v>73</v>
      </c>
      <c r="AU91" s="17" t="s">
        <v>86</v>
      </c>
      <c r="BK91" s="109">
        <f>BK92+BK161+BK253+BK261</f>
        <v>0</v>
      </c>
    </row>
    <row r="92" spans="2:65" s="11" customFormat="1" ht="26" customHeight="1">
      <c r="B92" s="110"/>
      <c r="D92" s="111" t="s">
        <v>73</v>
      </c>
      <c r="E92" s="112" t="s">
        <v>118</v>
      </c>
      <c r="F92" s="112" t="s">
        <v>119</v>
      </c>
      <c r="I92" s="113"/>
      <c r="J92" s="114">
        <f>BK92</f>
        <v>0</v>
      </c>
      <c r="L92" s="110"/>
      <c r="M92" s="115"/>
      <c r="P92" s="116">
        <f>P93+P107+P126+P148+P158</f>
        <v>0</v>
      </c>
      <c r="R92" s="116">
        <f>R93+R107+R126+R148+R158</f>
        <v>3.2523427299999996</v>
      </c>
      <c r="T92" s="117">
        <f>T93+T107+T126+T148+T158</f>
        <v>0</v>
      </c>
      <c r="AR92" s="111" t="s">
        <v>79</v>
      </c>
      <c r="AT92" s="118" t="s">
        <v>73</v>
      </c>
      <c r="AU92" s="118" t="s">
        <v>74</v>
      </c>
      <c r="AY92" s="111" t="s">
        <v>120</v>
      </c>
      <c r="BK92" s="119">
        <f>BK93+BK107+BK126+BK148+BK158</f>
        <v>0</v>
      </c>
    </row>
    <row r="93" spans="2:65" s="11" customFormat="1" ht="22.75" customHeight="1">
      <c r="B93" s="110"/>
      <c r="D93" s="111" t="s">
        <v>73</v>
      </c>
      <c r="E93" s="120" t="s">
        <v>121</v>
      </c>
      <c r="F93" s="120" t="s">
        <v>122</v>
      </c>
      <c r="I93" s="113"/>
      <c r="J93" s="121">
        <f>BK93</f>
        <v>0</v>
      </c>
      <c r="L93" s="110"/>
      <c r="M93" s="115"/>
      <c r="P93" s="116">
        <f>SUM(P94:P106)</f>
        <v>0</v>
      </c>
      <c r="R93" s="116">
        <f>SUM(R94:R106)</f>
        <v>0.32936203999999997</v>
      </c>
      <c r="T93" s="117">
        <f>SUM(T94:T106)</f>
        <v>0</v>
      </c>
      <c r="AR93" s="111" t="s">
        <v>79</v>
      </c>
      <c r="AT93" s="118" t="s">
        <v>73</v>
      </c>
      <c r="AU93" s="118" t="s">
        <v>79</v>
      </c>
      <c r="AY93" s="111" t="s">
        <v>120</v>
      </c>
      <c r="BK93" s="119">
        <f>SUM(BK94:BK106)</f>
        <v>0</v>
      </c>
    </row>
    <row r="94" spans="2:65" s="1" customFormat="1" ht="24.15" customHeight="1">
      <c r="B94" s="32"/>
      <c r="C94" s="122" t="s">
        <v>79</v>
      </c>
      <c r="D94" s="122" t="s">
        <v>123</v>
      </c>
      <c r="E94" s="123" t="s">
        <v>124</v>
      </c>
      <c r="F94" s="124" t="s">
        <v>125</v>
      </c>
      <c r="G94" s="125" t="s">
        <v>126</v>
      </c>
      <c r="H94" s="126">
        <v>0.06</v>
      </c>
      <c r="I94" s="127"/>
      <c r="J94" s="128">
        <f>ROUND(I94*H94,2)</f>
        <v>0</v>
      </c>
      <c r="K94" s="124" t="s">
        <v>127</v>
      </c>
      <c r="L94" s="32"/>
      <c r="M94" s="129" t="s">
        <v>19</v>
      </c>
      <c r="N94" s="130" t="s">
        <v>45</v>
      </c>
      <c r="P94" s="131">
        <f>O94*H94</f>
        <v>0</v>
      </c>
      <c r="Q94" s="131">
        <v>1.7090000000000001E-2</v>
      </c>
      <c r="R94" s="131">
        <f>Q94*H94</f>
        <v>1.0254000000000001E-3</v>
      </c>
      <c r="S94" s="131">
        <v>0</v>
      </c>
      <c r="T94" s="132">
        <f>S94*H94</f>
        <v>0</v>
      </c>
      <c r="AR94" s="133" t="s">
        <v>128</v>
      </c>
      <c r="AT94" s="133" t="s">
        <v>123</v>
      </c>
      <c r="AU94" s="133" t="s">
        <v>81</v>
      </c>
      <c r="AY94" s="17" t="s">
        <v>120</v>
      </c>
      <c r="BE94" s="134">
        <f>IF(N94="základní",J94,0)</f>
        <v>0</v>
      </c>
      <c r="BF94" s="134">
        <f>IF(N94="snížená",J94,0)</f>
        <v>0</v>
      </c>
      <c r="BG94" s="134">
        <f>IF(N94="zákl. přenesená",J94,0)</f>
        <v>0</v>
      </c>
      <c r="BH94" s="134">
        <f>IF(N94="sníž. přenesená",J94,0)</f>
        <v>0</v>
      </c>
      <c r="BI94" s="134">
        <f>IF(N94="nulová",J94,0)</f>
        <v>0</v>
      </c>
      <c r="BJ94" s="17" t="s">
        <v>79</v>
      </c>
      <c r="BK94" s="134">
        <f>ROUND(I94*H94,2)</f>
        <v>0</v>
      </c>
      <c r="BL94" s="17" t="s">
        <v>128</v>
      </c>
      <c r="BM94" s="133" t="s">
        <v>129</v>
      </c>
    </row>
    <row r="95" spans="2:65" s="1" customFormat="1">
      <c r="B95" s="32"/>
      <c r="D95" s="135" t="s">
        <v>130</v>
      </c>
      <c r="F95" s="136" t="s">
        <v>131</v>
      </c>
      <c r="I95" s="137"/>
      <c r="L95" s="32"/>
      <c r="M95" s="138"/>
      <c r="T95" s="53"/>
      <c r="AT95" s="17" t="s">
        <v>130</v>
      </c>
      <c r="AU95" s="17" t="s">
        <v>81</v>
      </c>
    </row>
    <row r="96" spans="2:65" s="1" customFormat="1" ht="16.5" customHeight="1">
      <c r="B96" s="32"/>
      <c r="C96" s="139" t="s">
        <v>81</v>
      </c>
      <c r="D96" s="139" t="s">
        <v>132</v>
      </c>
      <c r="E96" s="140" t="s">
        <v>133</v>
      </c>
      <c r="F96" s="141" t="s">
        <v>134</v>
      </c>
      <c r="G96" s="142" t="s">
        <v>126</v>
      </c>
      <c r="H96" s="143">
        <v>5.1999999999999998E-2</v>
      </c>
      <c r="I96" s="144"/>
      <c r="J96" s="145">
        <f>ROUND(I96*H96,2)</f>
        <v>0</v>
      </c>
      <c r="K96" s="141" t="s">
        <v>127</v>
      </c>
      <c r="L96" s="146"/>
      <c r="M96" s="147" t="s">
        <v>19</v>
      </c>
      <c r="N96" s="148" t="s">
        <v>45</v>
      </c>
      <c r="P96" s="131">
        <f>O96*H96</f>
        <v>0</v>
      </c>
      <c r="Q96" s="131">
        <v>1</v>
      </c>
      <c r="R96" s="131">
        <f>Q96*H96</f>
        <v>5.1999999999999998E-2</v>
      </c>
      <c r="S96" s="131">
        <v>0</v>
      </c>
      <c r="T96" s="132">
        <f>S96*H96</f>
        <v>0</v>
      </c>
      <c r="AR96" s="133" t="s">
        <v>135</v>
      </c>
      <c r="AT96" s="133" t="s">
        <v>132</v>
      </c>
      <c r="AU96" s="133" t="s">
        <v>81</v>
      </c>
      <c r="AY96" s="17" t="s">
        <v>120</v>
      </c>
      <c r="BE96" s="134">
        <f>IF(N96="základní",J96,0)</f>
        <v>0</v>
      </c>
      <c r="BF96" s="134">
        <f>IF(N96="snížená",J96,0)</f>
        <v>0</v>
      </c>
      <c r="BG96" s="134">
        <f>IF(N96="zákl. přenesená",J96,0)</f>
        <v>0</v>
      </c>
      <c r="BH96" s="134">
        <f>IF(N96="sníž. přenesená",J96,0)</f>
        <v>0</v>
      </c>
      <c r="BI96" s="134">
        <f>IF(N96="nulová",J96,0)</f>
        <v>0</v>
      </c>
      <c r="BJ96" s="17" t="s">
        <v>79</v>
      </c>
      <c r="BK96" s="134">
        <f>ROUND(I96*H96,2)</f>
        <v>0</v>
      </c>
      <c r="BL96" s="17" t="s">
        <v>128</v>
      </c>
      <c r="BM96" s="133" t="s">
        <v>136</v>
      </c>
    </row>
    <row r="97" spans="2:65" s="12" customFormat="1">
      <c r="B97" s="149"/>
      <c r="D97" s="150" t="s">
        <v>137</v>
      </c>
      <c r="E97" s="151" t="s">
        <v>19</v>
      </c>
      <c r="F97" s="152" t="s">
        <v>138</v>
      </c>
      <c r="H97" s="151" t="s">
        <v>19</v>
      </c>
      <c r="I97" s="153"/>
      <c r="L97" s="149"/>
      <c r="M97" s="154"/>
      <c r="T97" s="155"/>
      <c r="AT97" s="151" t="s">
        <v>137</v>
      </c>
      <c r="AU97" s="151" t="s">
        <v>81</v>
      </c>
      <c r="AV97" s="12" t="s">
        <v>79</v>
      </c>
      <c r="AW97" s="12" t="s">
        <v>36</v>
      </c>
      <c r="AX97" s="12" t="s">
        <v>74</v>
      </c>
      <c r="AY97" s="151" t="s">
        <v>120</v>
      </c>
    </row>
    <row r="98" spans="2:65" s="13" customFormat="1">
      <c r="B98" s="156"/>
      <c r="D98" s="150" t="s">
        <v>137</v>
      </c>
      <c r="E98" s="157" t="s">
        <v>19</v>
      </c>
      <c r="F98" s="158" t="s">
        <v>139</v>
      </c>
      <c r="H98" s="159">
        <v>5.1999999999999998E-2</v>
      </c>
      <c r="I98" s="160"/>
      <c r="L98" s="156"/>
      <c r="M98" s="161"/>
      <c r="T98" s="162"/>
      <c r="AT98" s="157" t="s">
        <v>137</v>
      </c>
      <c r="AU98" s="157" t="s">
        <v>81</v>
      </c>
      <c r="AV98" s="13" t="s">
        <v>81</v>
      </c>
      <c r="AW98" s="13" t="s">
        <v>36</v>
      </c>
      <c r="AX98" s="13" t="s">
        <v>79</v>
      </c>
      <c r="AY98" s="157" t="s">
        <v>120</v>
      </c>
    </row>
    <row r="99" spans="2:65" s="1" customFormat="1" ht="16.5" customHeight="1">
      <c r="B99" s="32"/>
      <c r="C99" s="139" t="s">
        <v>121</v>
      </c>
      <c r="D99" s="139" t="s">
        <v>132</v>
      </c>
      <c r="E99" s="140" t="s">
        <v>140</v>
      </c>
      <c r="F99" s="141" t="s">
        <v>141</v>
      </c>
      <c r="G99" s="142" t="s">
        <v>126</v>
      </c>
      <c r="H99" s="143">
        <v>8.0000000000000002E-3</v>
      </c>
      <c r="I99" s="144"/>
      <c r="J99" s="145">
        <f>ROUND(I99*H99,2)</f>
        <v>0</v>
      </c>
      <c r="K99" s="141" t="s">
        <v>127</v>
      </c>
      <c r="L99" s="146"/>
      <c r="M99" s="147" t="s">
        <v>19</v>
      </c>
      <c r="N99" s="148" t="s">
        <v>45</v>
      </c>
      <c r="P99" s="131">
        <f>O99*H99</f>
        <v>0</v>
      </c>
      <c r="Q99" s="131">
        <v>1</v>
      </c>
      <c r="R99" s="131">
        <f>Q99*H99</f>
        <v>8.0000000000000002E-3</v>
      </c>
      <c r="S99" s="131">
        <v>0</v>
      </c>
      <c r="T99" s="132">
        <f>S99*H99</f>
        <v>0</v>
      </c>
      <c r="AR99" s="133" t="s">
        <v>135</v>
      </c>
      <c r="AT99" s="133" t="s">
        <v>132</v>
      </c>
      <c r="AU99" s="133" t="s">
        <v>81</v>
      </c>
      <c r="AY99" s="17" t="s">
        <v>120</v>
      </c>
      <c r="BE99" s="134">
        <f>IF(N99="základní",J99,0)</f>
        <v>0</v>
      </c>
      <c r="BF99" s="134">
        <f>IF(N99="snížená",J99,0)</f>
        <v>0</v>
      </c>
      <c r="BG99" s="134">
        <f>IF(N99="zákl. přenesená",J99,0)</f>
        <v>0</v>
      </c>
      <c r="BH99" s="134">
        <f>IF(N99="sníž. přenesená",J99,0)</f>
        <v>0</v>
      </c>
      <c r="BI99" s="134">
        <f>IF(N99="nulová",J99,0)</f>
        <v>0</v>
      </c>
      <c r="BJ99" s="17" t="s">
        <v>79</v>
      </c>
      <c r="BK99" s="134">
        <f>ROUND(I99*H99,2)</f>
        <v>0</v>
      </c>
      <c r="BL99" s="17" t="s">
        <v>128</v>
      </c>
      <c r="BM99" s="133" t="s">
        <v>142</v>
      </c>
    </row>
    <row r="100" spans="2:65" s="12" customFormat="1">
      <c r="B100" s="149"/>
      <c r="D100" s="150" t="s">
        <v>137</v>
      </c>
      <c r="E100" s="151" t="s">
        <v>19</v>
      </c>
      <c r="F100" s="152" t="s">
        <v>143</v>
      </c>
      <c r="H100" s="151" t="s">
        <v>19</v>
      </c>
      <c r="I100" s="153"/>
      <c r="L100" s="149"/>
      <c r="M100" s="154"/>
      <c r="T100" s="155"/>
      <c r="AT100" s="151" t="s">
        <v>137</v>
      </c>
      <c r="AU100" s="151" t="s">
        <v>81</v>
      </c>
      <c r="AV100" s="12" t="s">
        <v>79</v>
      </c>
      <c r="AW100" s="12" t="s">
        <v>36</v>
      </c>
      <c r="AX100" s="12" t="s">
        <v>74</v>
      </c>
      <c r="AY100" s="151" t="s">
        <v>120</v>
      </c>
    </row>
    <row r="101" spans="2:65" s="13" customFormat="1">
      <c r="B101" s="156"/>
      <c r="D101" s="150" t="s">
        <v>137</v>
      </c>
      <c r="E101" s="157" t="s">
        <v>19</v>
      </c>
      <c r="F101" s="158" t="s">
        <v>144</v>
      </c>
      <c r="H101" s="159">
        <v>8.0000000000000002E-3</v>
      </c>
      <c r="I101" s="160"/>
      <c r="L101" s="156"/>
      <c r="M101" s="161"/>
      <c r="T101" s="162"/>
      <c r="AT101" s="157" t="s">
        <v>137</v>
      </c>
      <c r="AU101" s="157" t="s">
        <v>81</v>
      </c>
      <c r="AV101" s="13" t="s">
        <v>81</v>
      </c>
      <c r="AW101" s="13" t="s">
        <v>36</v>
      </c>
      <c r="AX101" s="13" t="s">
        <v>79</v>
      </c>
      <c r="AY101" s="157" t="s">
        <v>120</v>
      </c>
    </row>
    <row r="102" spans="2:65" s="1" customFormat="1" ht="16.5" customHeight="1">
      <c r="B102" s="32"/>
      <c r="C102" s="122" t="s">
        <v>128</v>
      </c>
      <c r="D102" s="122" t="s">
        <v>123</v>
      </c>
      <c r="E102" s="123" t="s">
        <v>145</v>
      </c>
      <c r="F102" s="124" t="s">
        <v>146</v>
      </c>
      <c r="G102" s="125" t="s">
        <v>147</v>
      </c>
      <c r="H102" s="126">
        <v>3.3279999999999998</v>
      </c>
      <c r="I102" s="127"/>
      <c r="J102" s="128">
        <f>ROUND(I102*H102,2)</f>
        <v>0</v>
      </c>
      <c r="K102" s="124" t="s">
        <v>19</v>
      </c>
      <c r="L102" s="32"/>
      <c r="M102" s="129" t="s">
        <v>19</v>
      </c>
      <c r="N102" s="130" t="s">
        <v>45</v>
      </c>
      <c r="P102" s="131">
        <f>O102*H102</f>
        <v>0</v>
      </c>
      <c r="Q102" s="131">
        <v>8.0629999999999993E-2</v>
      </c>
      <c r="R102" s="131">
        <f>Q102*H102</f>
        <v>0.26833663999999996</v>
      </c>
      <c r="S102" s="131">
        <v>0</v>
      </c>
      <c r="T102" s="132">
        <f>S102*H102</f>
        <v>0</v>
      </c>
      <c r="AR102" s="133" t="s">
        <v>128</v>
      </c>
      <c r="AT102" s="133" t="s">
        <v>123</v>
      </c>
      <c r="AU102" s="133" t="s">
        <v>81</v>
      </c>
      <c r="AY102" s="17" t="s">
        <v>120</v>
      </c>
      <c r="BE102" s="134">
        <f>IF(N102="základní",J102,0)</f>
        <v>0</v>
      </c>
      <c r="BF102" s="134">
        <f>IF(N102="snížená",J102,0)</f>
        <v>0</v>
      </c>
      <c r="BG102" s="134">
        <f>IF(N102="zákl. přenesená",J102,0)</f>
        <v>0</v>
      </c>
      <c r="BH102" s="134">
        <f>IF(N102="sníž. přenesená",J102,0)</f>
        <v>0</v>
      </c>
      <c r="BI102" s="134">
        <f>IF(N102="nulová",J102,0)</f>
        <v>0</v>
      </c>
      <c r="BJ102" s="17" t="s">
        <v>79</v>
      </c>
      <c r="BK102" s="134">
        <f>ROUND(I102*H102,2)</f>
        <v>0</v>
      </c>
      <c r="BL102" s="17" t="s">
        <v>128</v>
      </c>
      <c r="BM102" s="133" t="s">
        <v>148</v>
      </c>
    </row>
    <row r="103" spans="2:65" s="12" customFormat="1">
      <c r="B103" s="149"/>
      <c r="D103" s="150" t="s">
        <v>137</v>
      </c>
      <c r="E103" s="151" t="s">
        <v>19</v>
      </c>
      <c r="F103" s="152" t="s">
        <v>149</v>
      </c>
      <c r="H103" s="151" t="s">
        <v>19</v>
      </c>
      <c r="I103" s="153"/>
      <c r="L103" s="149"/>
      <c r="M103" s="154"/>
      <c r="T103" s="155"/>
      <c r="AT103" s="151" t="s">
        <v>137</v>
      </c>
      <c r="AU103" s="151" t="s">
        <v>81</v>
      </c>
      <c r="AV103" s="12" t="s">
        <v>79</v>
      </c>
      <c r="AW103" s="12" t="s">
        <v>36</v>
      </c>
      <c r="AX103" s="12" t="s">
        <v>74</v>
      </c>
      <c r="AY103" s="151" t="s">
        <v>120</v>
      </c>
    </row>
    <row r="104" spans="2:65" s="13" customFormat="1">
      <c r="B104" s="156"/>
      <c r="D104" s="150" t="s">
        <v>137</v>
      </c>
      <c r="E104" s="157" t="s">
        <v>19</v>
      </c>
      <c r="F104" s="158" t="s">
        <v>150</v>
      </c>
      <c r="H104" s="159">
        <v>2.56</v>
      </c>
      <c r="I104" s="160"/>
      <c r="L104" s="156"/>
      <c r="M104" s="161"/>
      <c r="T104" s="162"/>
      <c r="AT104" s="157" t="s">
        <v>137</v>
      </c>
      <c r="AU104" s="157" t="s">
        <v>81</v>
      </c>
      <c r="AV104" s="13" t="s">
        <v>81</v>
      </c>
      <c r="AW104" s="13" t="s">
        <v>36</v>
      </c>
      <c r="AX104" s="13" t="s">
        <v>74</v>
      </c>
      <c r="AY104" s="157" t="s">
        <v>120</v>
      </c>
    </row>
    <row r="105" spans="2:65" s="13" customFormat="1">
      <c r="B105" s="156"/>
      <c r="D105" s="150" t="s">
        <v>137</v>
      </c>
      <c r="E105" s="157" t="s">
        <v>19</v>
      </c>
      <c r="F105" s="158" t="s">
        <v>151</v>
      </c>
      <c r="H105" s="159">
        <v>0.76800000000000002</v>
      </c>
      <c r="I105" s="160"/>
      <c r="L105" s="156"/>
      <c r="M105" s="161"/>
      <c r="T105" s="162"/>
      <c r="AT105" s="157" t="s">
        <v>137</v>
      </c>
      <c r="AU105" s="157" t="s">
        <v>81</v>
      </c>
      <c r="AV105" s="13" t="s">
        <v>81</v>
      </c>
      <c r="AW105" s="13" t="s">
        <v>36</v>
      </c>
      <c r="AX105" s="13" t="s">
        <v>74</v>
      </c>
      <c r="AY105" s="157" t="s">
        <v>120</v>
      </c>
    </row>
    <row r="106" spans="2:65" s="14" customFormat="1">
      <c r="B106" s="163"/>
      <c r="D106" s="150" t="s">
        <v>137</v>
      </c>
      <c r="E106" s="164" t="s">
        <v>19</v>
      </c>
      <c r="F106" s="165" t="s">
        <v>152</v>
      </c>
      <c r="H106" s="166">
        <v>3.3279999999999998</v>
      </c>
      <c r="I106" s="167"/>
      <c r="L106" s="163"/>
      <c r="M106" s="168"/>
      <c r="T106" s="169"/>
      <c r="AT106" s="164" t="s">
        <v>137</v>
      </c>
      <c r="AU106" s="164" t="s">
        <v>81</v>
      </c>
      <c r="AV106" s="14" t="s">
        <v>128</v>
      </c>
      <c r="AW106" s="14" t="s">
        <v>36</v>
      </c>
      <c r="AX106" s="14" t="s">
        <v>79</v>
      </c>
      <c r="AY106" s="164" t="s">
        <v>120</v>
      </c>
    </row>
    <row r="107" spans="2:65" s="11" customFormat="1" ht="22.75" customHeight="1">
      <c r="B107" s="110"/>
      <c r="D107" s="111" t="s">
        <v>73</v>
      </c>
      <c r="E107" s="120" t="s">
        <v>153</v>
      </c>
      <c r="F107" s="120" t="s">
        <v>154</v>
      </c>
      <c r="I107" s="113"/>
      <c r="J107" s="121">
        <f>BK107</f>
        <v>0</v>
      </c>
      <c r="L107" s="110"/>
      <c r="M107" s="115"/>
      <c r="P107" s="116">
        <f>SUM(P108:P125)</f>
        <v>0</v>
      </c>
      <c r="R107" s="116">
        <f>SUM(R108:R125)</f>
        <v>2.9100483299999995</v>
      </c>
      <c r="T107" s="117">
        <f>SUM(T108:T125)</f>
        <v>0</v>
      </c>
      <c r="AR107" s="111" t="s">
        <v>79</v>
      </c>
      <c r="AT107" s="118" t="s">
        <v>73</v>
      </c>
      <c r="AU107" s="118" t="s">
        <v>79</v>
      </c>
      <c r="AY107" s="111" t="s">
        <v>120</v>
      </c>
      <c r="BK107" s="119">
        <f>SUM(BK108:BK125)</f>
        <v>0</v>
      </c>
    </row>
    <row r="108" spans="2:65" s="1" customFormat="1" ht="16.5" customHeight="1">
      <c r="B108" s="32"/>
      <c r="C108" s="122" t="s">
        <v>155</v>
      </c>
      <c r="D108" s="122" t="s">
        <v>123</v>
      </c>
      <c r="E108" s="123" t="s">
        <v>156</v>
      </c>
      <c r="F108" s="124" t="s">
        <v>157</v>
      </c>
      <c r="G108" s="125" t="s">
        <v>147</v>
      </c>
      <c r="H108" s="126">
        <v>35.68</v>
      </c>
      <c r="I108" s="127"/>
      <c r="J108" s="128">
        <f>ROUND(I108*H108,2)</f>
        <v>0</v>
      </c>
      <c r="K108" s="124" t="s">
        <v>127</v>
      </c>
      <c r="L108" s="32"/>
      <c r="M108" s="129" t="s">
        <v>19</v>
      </c>
      <c r="N108" s="130" t="s">
        <v>45</v>
      </c>
      <c r="P108" s="131">
        <f>O108*H108</f>
        <v>0</v>
      </c>
      <c r="Q108" s="131">
        <v>3.4680000000000002E-2</v>
      </c>
      <c r="R108" s="131">
        <f>Q108*H108</f>
        <v>1.2373824</v>
      </c>
      <c r="S108" s="131">
        <v>0</v>
      </c>
      <c r="T108" s="132">
        <f>S108*H108</f>
        <v>0</v>
      </c>
      <c r="AR108" s="133" t="s">
        <v>128</v>
      </c>
      <c r="AT108" s="133" t="s">
        <v>123</v>
      </c>
      <c r="AU108" s="133" t="s">
        <v>81</v>
      </c>
      <c r="AY108" s="17" t="s">
        <v>120</v>
      </c>
      <c r="BE108" s="134">
        <f>IF(N108="základní",J108,0)</f>
        <v>0</v>
      </c>
      <c r="BF108" s="134">
        <f>IF(N108="snížená",J108,0)</f>
        <v>0</v>
      </c>
      <c r="BG108" s="134">
        <f>IF(N108="zákl. přenesená",J108,0)</f>
        <v>0</v>
      </c>
      <c r="BH108" s="134">
        <f>IF(N108="sníž. přenesená",J108,0)</f>
        <v>0</v>
      </c>
      <c r="BI108" s="134">
        <f>IF(N108="nulová",J108,0)</f>
        <v>0</v>
      </c>
      <c r="BJ108" s="17" t="s">
        <v>79</v>
      </c>
      <c r="BK108" s="134">
        <f>ROUND(I108*H108,2)</f>
        <v>0</v>
      </c>
      <c r="BL108" s="17" t="s">
        <v>128</v>
      </c>
      <c r="BM108" s="133" t="s">
        <v>158</v>
      </c>
    </row>
    <row r="109" spans="2:65" s="1" customFormat="1">
      <c r="B109" s="32"/>
      <c r="D109" s="135" t="s">
        <v>130</v>
      </c>
      <c r="F109" s="136" t="s">
        <v>159</v>
      </c>
      <c r="I109" s="137"/>
      <c r="L109" s="32"/>
      <c r="M109" s="138"/>
      <c r="T109" s="53"/>
      <c r="AT109" s="17" t="s">
        <v>130</v>
      </c>
      <c r="AU109" s="17" t="s">
        <v>81</v>
      </c>
    </row>
    <row r="110" spans="2:65" s="12" customFormat="1">
      <c r="B110" s="149"/>
      <c r="D110" s="150" t="s">
        <v>137</v>
      </c>
      <c r="E110" s="151" t="s">
        <v>19</v>
      </c>
      <c r="F110" s="152" t="s">
        <v>160</v>
      </c>
      <c r="H110" s="151" t="s">
        <v>19</v>
      </c>
      <c r="I110" s="153"/>
      <c r="L110" s="149"/>
      <c r="M110" s="154"/>
      <c r="T110" s="155"/>
      <c r="AT110" s="151" t="s">
        <v>137</v>
      </c>
      <c r="AU110" s="151" t="s">
        <v>81</v>
      </c>
      <c r="AV110" s="12" t="s">
        <v>79</v>
      </c>
      <c r="AW110" s="12" t="s">
        <v>36</v>
      </c>
      <c r="AX110" s="12" t="s">
        <v>74</v>
      </c>
      <c r="AY110" s="151" t="s">
        <v>120</v>
      </c>
    </row>
    <row r="111" spans="2:65" s="13" customFormat="1">
      <c r="B111" s="156"/>
      <c r="D111" s="150" t="s">
        <v>137</v>
      </c>
      <c r="E111" s="157" t="s">
        <v>19</v>
      </c>
      <c r="F111" s="158" t="s">
        <v>161</v>
      </c>
      <c r="H111" s="159">
        <v>15.36</v>
      </c>
      <c r="I111" s="160"/>
      <c r="L111" s="156"/>
      <c r="M111" s="161"/>
      <c r="T111" s="162"/>
      <c r="AT111" s="157" t="s">
        <v>137</v>
      </c>
      <c r="AU111" s="157" t="s">
        <v>81</v>
      </c>
      <c r="AV111" s="13" t="s">
        <v>81</v>
      </c>
      <c r="AW111" s="13" t="s">
        <v>36</v>
      </c>
      <c r="AX111" s="13" t="s">
        <v>74</v>
      </c>
      <c r="AY111" s="157" t="s">
        <v>120</v>
      </c>
    </row>
    <row r="112" spans="2:65" s="13" customFormat="1">
      <c r="B112" s="156"/>
      <c r="D112" s="150" t="s">
        <v>137</v>
      </c>
      <c r="E112" s="157" t="s">
        <v>19</v>
      </c>
      <c r="F112" s="158" t="s">
        <v>162</v>
      </c>
      <c r="H112" s="159">
        <v>8.32</v>
      </c>
      <c r="I112" s="160"/>
      <c r="L112" s="156"/>
      <c r="M112" s="161"/>
      <c r="T112" s="162"/>
      <c r="AT112" s="157" t="s">
        <v>137</v>
      </c>
      <c r="AU112" s="157" t="s">
        <v>81</v>
      </c>
      <c r="AV112" s="13" t="s">
        <v>81</v>
      </c>
      <c r="AW112" s="13" t="s">
        <v>36</v>
      </c>
      <c r="AX112" s="13" t="s">
        <v>74</v>
      </c>
      <c r="AY112" s="157" t="s">
        <v>120</v>
      </c>
    </row>
    <row r="113" spans="2:65" s="13" customFormat="1">
      <c r="B113" s="156"/>
      <c r="D113" s="150" t="s">
        <v>137</v>
      </c>
      <c r="E113" s="157" t="s">
        <v>19</v>
      </c>
      <c r="F113" s="158" t="s">
        <v>163</v>
      </c>
      <c r="H113" s="159">
        <v>12</v>
      </c>
      <c r="I113" s="160"/>
      <c r="L113" s="156"/>
      <c r="M113" s="161"/>
      <c r="T113" s="162"/>
      <c r="AT113" s="157" t="s">
        <v>137</v>
      </c>
      <c r="AU113" s="157" t="s">
        <v>81</v>
      </c>
      <c r="AV113" s="13" t="s">
        <v>81</v>
      </c>
      <c r="AW113" s="13" t="s">
        <v>36</v>
      </c>
      <c r="AX113" s="13" t="s">
        <v>74</v>
      </c>
      <c r="AY113" s="157" t="s">
        <v>120</v>
      </c>
    </row>
    <row r="114" spans="2:65" s="14" customFormat="1">
      <c r="B114" s="163"/>
      <c r="D114" s="150" t="s">
        <v>137</v>
      </c>
      <c r="E114" s="164" t="s">
        <v>19</v>
      </c>
      <c r="F114" s="165" t="s">
        <v>152</v>
      </c>
      <c r="H114" s="166">
        <v>35.68</v>
      </c>
      <c r="I114" s="167"/>
      <c r="L114" s="163"/>
      <c r="M114" s="168"/>
      <c r="T114" s="169"/>
      <c r="AT114" s="164" t="s">
        <v>137</v>
      </c>
      <c r="AU114" s="164" t="s">
        <v>81</v>
      </c>
      <c r="AV114" s="14" t="s">
        <v>128</v>
      </c>
      <c r="AW114" s="14" t="s">
        <v>36</v>
      </c>
      <c r="AX114" s="14" t="s">
        <v>79</v>
      </c>
      <c r="AY114" s="164" t="s">
        <v>120</v>
      </c>
    </row>
    <row r="115" spans="2:65" s="1" customFormat="1" ht="24.15" customHeight="1">
      <c r="B115" s="32"/>
      <c r="C115" s="122" t="s">
        <v>153</v>
      </c>
      <c r="D115" s="122" t="s">
        <v>123</v>
      </c>
      <c r="E115" s="123" t="s">
        <v>164</v>
      </c>
      <c r="F115" s="124" t="s">
        <v>165</v>
      </c>
      <c r="G115" s="125" t="s">
        <v>147</v>
      </c>
      <c r="H115" s="126">
        <v>315.00299999999999</v>
      </c>
      <c r="I115" s="127"/>
      <c r="J115" s="128">
        <f>ROUND(I115*H115,2)</f>
        <v>0</v>
      </c>
      <c r="K115" s="124" t="s">
        <v>127</v>
      </c>
      <c r="L115" s="32"/>
      <c r="M115" s="129" t="s">
        <v>19</v>
      </c>
      <c r="N115" s="130" t="s">
        <v>45</v>
      </c>
      <c r="P115" s="131">
        <f>O115*H115</f>
        <v>0</v>
      </c>
      <c r="Q115" s="131">
        <v>5.3099999999999996E-3</v>
      </c>
      <c r="R115" s="131">
        <f>Q115*H115</f>
        <v>1.6726659299999997</v>
      </c>
      <c r="S115" s="131">
        <v>0</v>
      </c>
      <c r="T115" s="132">
        <f>S115*H115</f>
        <v>0</v>
      </c>
      <c r="AR115" s="133" t="s">
        <v>128</v>
      </c>
      <c r="AT115" s="133" t="s">
        <v>123</v>
      </c>
      <c r="AU115" s="133" t="s">
        <v>81</v>
      </c>
      <c r="AY115" s="17" t="s">
        <v>120</v>
      </c>
      <c r="BE115" s="134">
        <f>IF(N115="základní",J115,0)</f>
        <v>0</v>
      </c>
      <c r="BF115" s="134">
        <f>IF(N115="snížená",J115,0)</f>
        <v>0</v>
      </c>
      <c r="BG115" s="134">
        <f>IF(N115="zákl. přenesená",J115,0)</f>
        <v>0</v>
      </c>
      <c r="BH115" s="134">
        <f>IF(N115="sníž. přenesená",J115,0)</f>
        <v>0</v>
      </c>
      <c r="BI115" s="134">
        <f>IF(N115="nulová",J115,0)</f>
        <v>0</v>
      </c>
      <c r="BJ115" s="17" t="s">
        <v>79</v>
      </c>
      <c r="BK115" s="134">
        <f>ROUND(I115*H115,2)</f>
        <v>0</v>
      </c>
      <c r="BL115" s="17" t="s">
        <v>128</v>
      </c>
      <c r="BM115" s="133" t="s">
        <v>166</v>
      </c>
    </row>
    <row r="116" spans="2:65" s="1" customFormat="1">
      <c r="B116" s="32"/>
      <c r="D116" s="135" t="s">
        <v>130</v>
      </c>
      <c r="F116" s="136" t="s">
        <v>167</v>
      </c>
      <c r="I116" s="137"/>
      <c r="L116" s="32"/>
      <c r="M116" s="138"/>
      <c r="T116" s="53"/>
      <c r="AT116" s="17" t="s">
        <v>130</v>
      </c>
      <c r="AU116" s="17" t="s">
        <v>81</v>
      </c>
    </row>
    <row r="117" spans="2:65" s="12" customFormat="1">
      <c r="B117" s="149"/>
      <c r="D117" s="150" t="s">
        <v>137</v>
      </c>
      <c r="E117" s="151" t="s">
        <v>19</v>
      </c>
      <c r="F117" s="152" t="s">
        <v>168</v>
      </c>
      <c r="H117" s="151" t="s">
        <v>19</v>
      </c>
      <c r="I117" s="153"/>
      <c r="L117" s="149"/>
      <c r="M117" s="154"/>
      <c r="T117" s="155"/>
      <c r="AT117" s="151" t="s">
        <v>137</v>
      </c>
      <c r="AU117" s="151" t="s">
        <v>81</v>
      </c>
      <c r="AV117" s="12" t="s">
        <v>79</v>
      </c>
      <c r="AW117" s="12" t="s">
        <v>36</v>
      </c>
      <c r="AX117" s="12" t="s">
        <v>74</v>
      </c>
      <c r="AY117" s="151" t="s">
        <v>120</v>
      </c>
    </row>
    <row r="118" spans="2:65" s="13" customFormat="1">
      <c r="B118" s="156"/>
      <c r="D118" s="150" t="s">
        <v>137</v>
      </c>
      <c r="E118" s="157" t="s">
        <v>19</v>
      </c>
      <c r="F118" s="158" t="s">
        <v>169</v>
      </c>
      <c r="H118" s="159">
        <v>257.96499999999997</v>
      </c>
      <c r="I118" s="160"/>
      <c r="L118" s="156"/>
      <c r="M118" s="161"/>
      <c r="T118" s="162"/>
      <c r="AT118" s="157" t="s">
        <v>137</v>
      </c>
      <c r="AU118" s="157" t="s">
        <v>81</v>
      </c>
      <c r="AV118" s="13" t="s">
        <v>81</v>
      </c>
      <c r="AW118" s="13" t="s">
        <v>36</v>
      </c>
      <c r="AX118" s="13" t="s">
        <v>74</v>
      </c>
      <c r="AY118" s="157" t="s">
        <v>120</v>
      </c>
    </row>
    <row r="119" spans="2:65" s="12" customFormat="1">
      <c r="B119" s="149"/>
      <c r="D119" s="150" t="s">
        <v>137</v>
      </c>
      <c r="E119" s="151" t="s">
        <v>19</v>
      </c>
      <c r="F119" s="152" t="s">
        <v>170</v>
      </c>
      <c r="H119" s="151" t="s">
        <v>19</v>
      </c>
      <c r="I119" s="153"/>
      <c r="L119" s="149"/>
      <c r="M119" s="154"/>
      <c r="T119" s="155"/>
      <c r="AT119" s="151" t="s">
        <v>137</v>
      </c>
      <c r="AU119" s="151" t="s">
        <v>81</v>
      </c>
      <c r="AV119" s="12" t="s">
        <v>79</v>
      </c>
      <c r="AW119" s="12" t="s">
        <v>36</v>
      </c>
      <c r="AX119" s="12" t="s">
        <v>74</v>
      </c>
      <c r="AY119" s="151" t="s">
        <v>120</v>
      </c>
    </row>
    <row r="120" spans="2:65" s="13" customFormat="1">
      <c r="B120" s="156"/>
      <c r="D120" s="150" t="s">
        <v>137</v>
      </c>
      <c r="E120" s="157" t="s">
        <v>19</v>
      </c>
      <c r="F120" s="158" t="s">
        <v>171</v>
      </c>
      <c r="H120" s="159">
        <v>17.283000000000001</v>
      </c>
      <c r="I120" s="160"/>
      <c r="L120" s="156"/>
      <c r="M120" s="161"/>
      <c r="T120" s="162"/>
      <c r="AT120" s="157" t="s">
        <v>137</v>
      </c>
      <c r="AU120" s="157" t="s">
        <v>81</v>
      </c>
      <c r="AV120" s="13" t="s">
        <v>81</v>
      </c>
      <c r="AW120" s="13" t="s">
        <v>36</v>
      </c>
      <c r="AX120" s="13" t="s">
        <v>74</v>
      </c>
      <c r="AY120" s="157" t="s">
        <v>120</v>
      </c>
    </row>
    <row r="121" spans="2:65" s="12" customFormat="1">
      <c r="B121" s="149"/>
      <c r="D121" s="150" t="s">
        <v>137</v>
      </c>
      <c r="E121" s="151" t="s">
        <v>19</v>
      </c>
      <c r="F121" s="152" t="s">
        <v>172</v>
      </c>
      <c r="H121" s="151" t="s">
        <v>19</v>
      </c>
      <c r="I121" s="153"/>
      <c r="L121" s="149"/>
      <c r="M121" s="154"/>
      <c r="T121" s="155"/>
      <c r="AT121" s="151" t="s">
        <v>137</v>
      </c>
      <c r="AU121" s="151" t="s">
        <v>81</v>
      </c>
      <c r="AV121" s="12" t="s">
        <v>79</v>
      </c>
      <c r="AW121" s="12" t="s">
        <v>36</v>
      </c>
      <c r="AX121" s="12" t="s">
        <v>74</v>
      </c>
      <c r="AY121" s="151" t="s">
        <v>120</v>
      </c>
    </row>
    <row r="122" spans="2:65" s="13" customFormat="1">
      <c r="B122" s="156"/>
      <c r="D122" s="150" t="s">
        <v>137</v>
      </c>
      <c r="E122" s="157" t="s">
        <v>19</v>
      </c>
      <c r="F122" s="158" t="s">
        <v>173</v>
      </c>
      <c r="H122" s="159">
        <v>6.4</v>
      </c>
      <c r="I122" s="160"/>
      <c r="L122" s="156"/>
      <c r="M122" s="161"/>
      <c r="T122" s="162"/>
      <c r="AT122" s="157" t="s">
        <v>137</v>
      </c>
      <c r="AU122" s="157" t="s">
        <v>81</v>
      </c>
      <c r="AV122" s="13" t="s">
        <v>81</v>
      </c>
      <c r="AW122" s="13" t="s">
        <v>36</v>
      </c>
      <c r="AX122" s="13" t="s">
        <v>74</v>
      </c>
      <c r="AY122" s="157" t="s">
        <v>120</v>
      </c>
    </row>
    <row r="123" spans="2:65" s="12" customFormat="1">
      <c r="B123" s="149"/>
      <c r="D123" s="150" t="s">
        <v>137</v>
      </c>
      <c r="E123" s="151" t="s">
        <v>19</v>
      </c>
      <c r="F123" s="152" t="s">
        <v>174</v>
      </c>
      <c r="H123" s="151" t="s">
        <v>19</v>
      </c>
      <c r="I123" s="153"/>
      <c r="L123" s="149"/>
      <c r="M123" s="154"/>
      <c r="T123" s="155"/>
      <c r="AT123" s="151" t="s">
        <v>137</v>
      </c>
      <c r="AU123" s="151" t="s">
        <v>81</v>
      </c>
      <c r="AV123" s="12" t="s">
        <v>79</v>
      </c>
      <c r="AW123" s="12" t="s">
        <v>36</v>
      </c>
      <c r="AX123" s="12" t="s">
        <v>74</v>
      </c>
      <c r="AY123" s="151" t="s">
        <v>120</v>
      </c>
    </row>
    <row r="124" spans="2:65" s="13" customFormat="1">
      <c r="B124" s="156"/>
      <c r="D124" s="150" t="s">
        <v>137</v>
      </c>
      <c r="E124" s="157" t="s">
        <v>19</v>
      </c>
      <c r="F124" s="158" t="s">
        <v>175</v>
      </c>
      <c r="H124" s="159">
        <v>33.354999999999997</v>
      </c>
      <c r="I124" s="160"/>
      <c r="L124" s="156"/>
      <c r="M124" s="161"/>
      <c r="T124" s="162"/>
      <c r="AT124" s="157" t="s">
        <v>137</v>
      </c>
      <c r="AU124" s="157" t="s">
        <v>81</v>
      </c>
      <c r="AV124" s="13" t="s">
        <v>81</v>
      </c>
      <c r="AW124" s="13" t="s">
        <v>36</v>
      </c>
      <c r="AX124" s="13" t="s">
        <v>74</v>
      </c>
      <c r="AY124" s="157" t="s">
        <v>120</v>
      </c>
    </row>
    <row r="125" spans="2:65" s="14" customFormat="1">
      <c r="B125" s="163"/>
      <c r="D125" s="150" t="s">
        <v>137</v>
      </c>
      <c r="E125" s="164" t="s">
        <v>19</v>
      </c>
      <c r="F125" s="165" t="s">
        <v>152</v>
      </c>
      <c r="H125" s="166">
        <v>315.00299999999999</v>
      </c>
      <c r="I125" s="167"/>
      <c r="L125" s="163"/>
      <c r="M125" s="168"/>
      <c r="T125" s="169"/>
      <c r="AT125" s="164" t="s">
        <v>137</v>
      </c>
      <c r="AU125" s="164" t="s">
        <v>81</v>
      </c>
      <c r="AV125" s="14" t="s">
        <v>128</v>
      </c>
      <c r="AW125" s="14" t="s">
        <v>36</v>
      </c>
      <c r="AX125" s="14" t="s">
        <v>79</v>
      </c>
      <c r="AY125" s="164" t="s">
        <v>120</v>
      </c>
    </row>
    <row r="126" spans="2:65" s="11" customFormat="1" ht="22.75" customHeight="1">
      <c r="B126" s="110"/>
      <c r="D126" s="111" t="s">
        <v>73</v>
      </c>
      <c r="E126" s="120" t="s">
        <v>176</v>
      </c>
      <c r="F126" s="120" t="s">
        <v>177</v>
      </c>
      <c r="I126" s="113"/>
      <c r="J126" s="121">
        <f>BK126</f>
        <v>0</v>
      </c>
      <c r="L126" s="110"/>
      <c r="M126" s="115"/>
      <c r="P126" s="116">
        <f>SUM(P127:P147)</f>
        <v>0</v>
      </c>
      <c r="R126" s="116">
        <f>SUM(R127:R147)</f>
        <v>1.293236E-2</v>
      </c>
      <c r="T126" s="117">
        <f>SUM(T127:T147)</f>
        <v>0</v>
      </c>
      <c r="AR126" s="111" t="s">
        <v>79</v>
      </c>
      <c r="AT126" s="118" t="s">
        <v>73</v>
      </c>
      <c r="AU126" s="118" t="s">
        <v>79</v>
      </c>
      <c r="AY126" s="111" t="s">
        <v>120</v>
      </c>
      <c r="BK126" s="119">
        <f>SUM(BK127:BK147)</f>
        <v>0</v>
      </c>
    </row>
    <row r="127" spans="2:65" s="1" customFormat="1" ht="21.75" customHeight="1">
      <c r="B127" s="32"/>
      <c r="C127" s="122" t="s">
        <v>178</v>
      </c>
      <c r="D127" s="122" t="s">
        <v>123</v>
      </c>
      <c r="E127" s="123" t="s">
        <v>179</v>
      </c>
      <c r="F127" s="124" t="s">
        <v>180</v>
      </c>
      <c r="G127" s="125" t="s">
        <v>181</v>
      </c>
      <c r="H127" s="126">
        <v>25</v>
      </c>
      <c r="I127" s="127"/>
      <c r="J127" s="128">
        <f>ROUND(I127*H127,2)</f>
        <v>0</v>
      </c>
      <c r="K127" s="124" t="s">
        <v>127</v>
      </c>
      <c r="L127" s="32"/>
      <c r="M127" s="129" t="s">
        <v>19</v>
      </c>
      <c r="N127" s="130" t="s">
        <v>45</v>
      </c>
      <c r="P127" s="131">
        <f>O127*H127</f>
        <v>0</v>
      </c>
      <c r="Q127" s="131">
        <v>0</v>
      </c>
      <c r="R127" s="131">
        <f>Q127*H127</f>
        <v>0</v>
      </c>
      <c r="S127" s="131">
        <v>0</v>
      </c>
      <c r="T127" s="132">
        <f>S127*H127</f>
        <v>0</v>
      </c>
      <c r="AR127" s="133" t="s">
        <v>128</v>
      </c>
      <c r="AT127" s="133" t="s">
        <v>123</v>
      </c>
      <c r="AU127" s="133" t="s">
        <v>81</v>
      </c>
      <c r="AY127" s="17" t="s">
        <v>120</v>
      </c>
      <c r="BE127" s="134">
        <f>IF(N127="základní",J127,0)</f>
        <v>0</v>
      </c>
      <c r="BF127" s="134">
        <f>IF(N127="snížená",J127,0)</f>
        <v>0</v>
      </c>
      <c r="BG127" s="134">
        <f>IF(N127="zákl. přenesená",J127,0)</f>
        <v>0</v>
      </c>
      <c r="BH127" s="134">
        <f>IF(N127="sníž. přenesená",J127,0)</f>
        <v>0</v>
      </c>
      <c r="BI127" s="134">
        <f>IF(N127="nulová",J127,0)</f>
        <v>0</v>
      </c>
      <c r="BJ127" s="17" t="s">
        <v>79</v>
      </c>
      <c r="BK127" s="134">
        <f>ROUND(I127*H127,2)</f>
        <v>0</v>
      </c>
      <c r="BL127" s="17" t="s">
        <v>128</v>
      </c>
      <c r="BM127" s="133" t="s">
        <v>182</v>
      </c>
    </row>
    <row r="128" spans="2:65" s="1" customFormat="1">
      <c r="B128" s="32"/>
      <c r="D128" s="135" t="s">
        <v>130</v>
      </c>
      <c r="F128" s="136" t="s">
        <v>183</v>
      </c>
      <c r="I128" s="137"/>
      <c r="L128" s="32"/>
      <c r="M128" s="138"/>
      <c r="T128" s="53"/>
      <c r="AT128" s="17" t="s">
        <v>130</v>
      </c>
      <c r="AU128" s="17" t="s">
        <v>81</v>
      </c>
    </row>
    <row r="129" spans="2:65" s="12" customFormat="1">
      <c r="B129" s="149"/>
      <c r="D129" s="150" t="s">
        <v>137</v>
      </c>
      <c r="E129" s="151" t="s">
        <v>19</v>
      </c>
      <c r="F129" s="152" t="s">
        <v>184</v>
      </c>
      <c r="H129" s="151" t="s">
        <v>19</v>
      </c>
      <c r="I129" s="153"/>
      <c r="L129" s="149"/>
      <c r="M129" s="154"/>
      <c r="T129" s="155"/>
      <c r="AT129" s="151" t="s">
        <v>137</v>
      </c>
      <c r="AU129" s="151" t="s">
        <v>81</v>
      </c>
      <c r="AV129" s="12" t="s">
        <v>79</v>
      </c>
      <c r="AW129" s="12" t="s">
        <v>36</v>
      </c>
      <c r="AX129" s="12" t="s">
        <v>74</v>
      </c>
      <c r="AY129" s="151" t="s">
        <v>120</v>
      </c>
    </row>
    <row r="130" spans="2:65" s="13" customFormat="1">
      <c r="B130" s="156"/>
      <c r="D130" s="150" t="s">
        <v>137</v>
      </c>
      <c r="E130" s="157" t="s">
        <v>19</v>
      </c>
      <c r="F130" s="158" t="s">
        <v>185</v>
      </c>
      <c r="H130" s="159">
        <v>25</v>
      </c>
      <c r="I130" s="160"/>
      <c r="L130" s="156"/>
      <c r="M130" s="161"/>
      <c r="T130" s="162"/>
      <c r="AT130" s="157" t="s">
        <v>137</v>
      </c>
      <c r="AU130" s="157" t="s">
        <v>81</v>
      </c>
      <c r="AV130" s="13" t="s">
        <v>81</v>
      </c>
      <c r="AW130" s="13" t="s">
        <v>36</v>
      </c>
      <c r="AX130" s="13" t="s">
        <v>79</v>
      </c>
      <c r="AY130" s="157" t="s">
        <v>120</v>
      </c>
    </row>
    <row r="131" spans="2:65" s="1" customFormat="1" ht="24.15" customHeight="1">
      <c r="B131" s="32"/>
      <c r="C131" s="122" t="s">
        <v>135</v>
      </c>
      <c r="D131" s="122" t="s">
        <v>123</v>
      </c>
      <c r="E131" s="123" t="s">
        <v>186</v>
      </c>
      <c r="F131" s="124" t="s">
        <v>187</v>
      </c>
      <c r="G131" s="125" t="s">
        <v>181</v>
      </c>
      <c r="H131" s="126">
        <v>1500</v>
      </c>
      <c r="I131" s="127"/>
      <c r="J131" s="128">
        <f>ROUND(I131*H131,2)</f>
        <v>0</v>
      </c>
      <c r="K131" s="124" t="s">
        <v>127</v>
      </c>
      <c r="L131" s="32"/>
      <c r="M131" s="129" t="s">
        <v>19</v>
      </c>
      <c r="N131" s="130" t="s">
        <v>45</v>
      </c>
      <c r="P131" s="131">
        <f>O131*H131</f>
        <v>0</v>
      </c>
      <c r="Q131" s="131">
        <v>0</v>
      </c>
      <c r="R131" s="131">
        <f>Q131*H131</f>
        <v>0</v>
      </c>
      <c r="S131" s="131">
        <v>0</v>
      </c>
      <c r="T131" s="132">
        <f>S131*H131</f>
        <v>0</v>
      </c>
      <c r="AR131" s="133" t="s">
        <v>128</v>
      </c>
      <c r="AT131" s="133" t="s">
        <v>123</v>
      </c>
      <c r="AU131" s="133" t="s">
        <v>81</v>
      </c>
      <c r="AY131" s="17" t="s">
        <v>120</v>
      </c>
      <c r="BE131" s="134">
        <f>IF(N131="základní",J131,0)</f>
        <v>0</v>
      </c>
      <c r="BF131" s="134">
        <f>IF(N131="snížená",J131,0)</f>
        <v>0</v>
      </c>
      <c r="BG131" s="134">
        <f>IF(N131="zákl. přenesená",J131,0)</f>
        <v>0</v>
      </c>
      <c r="BH131" s="134">
        <f>IF(N131="sníž. přenesená",J131,0)</f>
        <v>0</v>
      </c>
      <c r="BI131" s="134">
        <f>IF(N131="nulová",J131,0)</f>
        <v>0</v>
      </c>
      <c r="BJ131" s="17" t="s">
        <v>79</v>
      </c>
      <c r="BK131" s="134">
        <f>ROUND(I131*H131,2)</f>
        <v>0</v>
      </c>
      <c r="BL131" s="17" t="s">
        <v>128</v>
      </c>
      <c r="BM131" s="133" t="s">
        <v>188</v>
      </c>
    </row>
    <row r="132" spans="2:65" s="1" customFormat="1">
      <c r="B132" s="32"/>
      <c r="D132" s="135" t="s">
        <v>130</v>
      </c>
      <c r="F132" s="136" t="s">
        <v>189</v>
      </c>
      <c r="I132" s="137"/>
      <c r="L132" s="32"/>
      <c r="M132" s="138"/>
      <c r="T132" s="53"/>
      <c r="AT132" s="17" t="s">
        <v>130</v>
      </c>
      <c r="AU132" s="17" t="s">
        <v>81</v>
      </c>
    </row>
    <row r="133" spans="2:65" s="12" customFormat="1">
      <c r="B133" s="149"/>
      <c r="D133" s="150" t="s">
        <v>137</v>
      </c>
      <c r="E133" s="151" t="s">
        <v>19</v>
      </c>
      <c r="F133" s="152" t="s">
        <v>190</v>
      </c>
      <c r="H133" s="151" t="s">
        <v>19</v>
      </c>
      <c r="I133" s="153"/>
      <c r="L133" s="149"/>
      <c r="M133" s="154"/>
      <c r="T133" s="155"/>
      <c r="AT133" s="151" t="s">
        <v>137</v>
      </c>
      <c r="AU133" s="151" t="s">
        <v>81</v>
      </c>
      <c r="AV133" s="12" t="s">
        <v>79</v>
      </c>
      <c r="AW133" s="12" t="s">
        <v>36</v>
      </c>
      <c r="AX133" s="12" t="s">
        <v>74</v>
      </c>
      <c r="AY133" s="151" t="s">
        <v>120</v>
      </c>
    </row>
    <row r="134" spans="2:65" s="13" customFormat="1">
      <c r="B134" s="156"/>
      <c r="D134" s="150" t="s">
        <v>137</v>
      </c>
      <c r="E134" s="157" t="s">
        <v>19</v>
      </c>
      <c r="F134" s="158" t="s">
        <v>191</v>
      </c>
      <c r="H134" s="159">
        <v>1500</v>
      </c>
      <c r="I134" s="160"/>
      <c r="L134" s="156"/>
      <c r="M134" s="161"/>
      <c r="T134" s="162"/>
      <c r="AT134" s="157" t="s">
        <v>137</v>
      </c>
      <c r="AU134" s="157" t="s">
        <v>81</v>
      </c>
      <c r="AV134" s="13" t="s">
        <v>81</v>
      </c>
      <c r="AW134" s="13" t="s">
        <v>36</v>
      </c>
      <c r="AX134" s="13" t="s">
        <v>79</v>
      </c>
      <c r="AY134" s="157" t="s">
        <v>120</v>
      </c>
    </row>
    <row r="135" spans="2:65" s="1" customFormat="1" ht="24.15" customHeight="1">
      <c r="B135" s="32"/>
      <c r="C135" s="122" t="s">
        <v>176</v>
      </c>
      <c r="D135" s="122" t="s">
        <v>123</v>
      </c>
      <c r="E135" s="123" t="s">
        <v>192</v>
      </c>
      <c r="F135" s="124" t="s">
        <v>193</v>
      </c>
      <c r="G135" s="125" t="s">
        <v>181</v>
      </c>
      <c r="H135" s="126">
        <v>25</v>
      </c>
      <c r="I135" s="127"/>
      <c r="J135" s="128">
        <f>ROUND(I135*H135,2)</f>
        <v>0</v>
      </c>
      <c r="K135" s="124" t="s">
        <v>127</v>
      </c>
      <c r="L135" s="32"/>
      <c r="M135" s="129" t="s">
        <v>19</v>
      </c>
      <c r="N135" s="130" t="s">
        <v>45</v>
      </c>
      <c r="P135" s="131">
        <f>O135*H135</f>
        <v>0</v>
      </c>
      <c r="Q135" s="131">
        <v>0</v>
      </c>
      <c r="R135" s="131">
        <f>Q135*H135</f>
        <v>0</v>
      </c>
      <c r="S135" s="131">
        <v>0</v>
      </c>
      <c r="T135" s="132">
        <f>S135*H135</f>
        <v>0</v>
      </c>
      <c r="AR135" s="133" t="s">
        <v>128</v>
      </c>
      <c r="AT135" s="133" t="s">
        <v>123</v>
      </c>
      <c r="AU135" s="133" t="s">
        <v>81</v>
      </c>
      <c r="AY135" s="17" t="s">
        <v>120</v>
      </c>
      <c r="BE135" s="134">
        <f>IF(N135="základní",J135,0)</f>
        <v>0</v>
      </c>
      <c r="BF135" s="134">
        <f>IF(N135="snížená",J135,0)</f>
        <v>0</v>
      </c>
      <c r="BG135" s="134">
        <f>IF(N135="zákl. přenesená",J135,0)</f>
        <v>0</v>
      </c>
      <c r="BH135" s="134">
        <f>IF(N135="sníž. přenesená",J135,0)</f>
        <v>0</v>
      </c>
      <c r="BI135" s="134">
        <f>IF(N135="nulová",J135,0)</f>
        <v>0</v>
      </c>
      <c r="BJ135" s="17" t="s">
        <v>79</v>
      </c>
      <c r="BK135" s="134">
        <f>ROUND(I135*H135,2)</f>
        <v>0</v>
      </c>
      <c r="BL135" s="17" t="s">
        <v>128</v>
      </c>
      <c r="BM135" s="133" t="s">
        <v>194</v>
      </c>
    </row>
    <row r="136" spans="2:65" s="1" customFormat="1">
      <c r="B136" s="32"/>
      <c r="D136" s="135" t="s">
        <v>130</v>
      </c>
      <c r="F136" s="136" t="s">
        <v>195</v>
      </c>
      <c r="I136" s="137"/>
      <c r="L136" s="32"/>
      <c r="M136" s="138"/>
      <c r="T136" s="53"/>
      <c r="AT136" s="17" t="s">
        <v>130</v>
      </c>
      <c r="AU136" s="17" t="s">
        <v>81</v>
      </c>
    </row>
    <row r="137" spans="2:65" s="12" customFormat="1">
      <c r="B137" s="149"/>
      <c r="D137" s="150" t="s">
        <v>137</v>
      </c>
      <c r="E137" s="151" t="s">
        <v>19</v>
      </c>
      <c r="F137" s="152" t="s">
        <v>184</v>
      </c>
      <c r="H137" s="151" t="s">
        <v>19</v>
      </c>
      <c r="I137" s="153"/>
      <c r="L137" s="149"/>
      <c r="M137" s="154"/>
      <c r="T137" s="155"/>
      <c r="AT137" s="151" t="s">
        <v>137</v>
      </c>
      <c r="AU137" s="151" t="s">
        <v>81</v>
      </c>
      <c r="AV137" s="12" t="s">
        <v>79</v>
      </c>
      <c r="AW137" s="12" t="s">
        <v>36</v>
      </c>
      <c r="AX137" s="12" t="s">
        <v>74</v>
      </c>
      <c r="AY137" s="151" t="s">
        <v>120</v>
      </c>
    </row>
    <row r="138" spans="2:65" s="13" customFormat="1">
      <c r="B138" s="156"/>
      <c r="D138" s="150" t="s">
        <v>137</v>
      </c>
      <c r="E138" s="157" t="s">
        <v>19</v>
      </c>
      <c r="F138" s="158" t="s">
        <v>185</v>
      </c>
      <c r="H138" s="159">
        <v>25</v>
      </c>
      <c r="I138" s="160"/>
      <c r="L138" s="156"/>
      <c r="M138" s="161"/>
      <c r="T138" s="162"/>
      <c r="AT138" s="157" t="s">
        <v>137</v>
      </c>
      <c r="AU138" s="157" t="s">
        <v>81</v>
      </c>
      <c r="AV138" s="13" t="s">
        <v>81</v>
      </c>
      <c r="AW138" s="13" t="s">
        <v>36</v>
      </c>
      <c r="AX138" s="13" t="s">
        <v>79</v>
      </c>
      <c r="AY138" s="157" t="s">
        <v>120</v>
      </c>
    </row>
    <row r="139" spans="2:65" s="1" customFormat="1" ht="24.15" customHeight="1">
      <c r="B139" s="32"/>
      <c r="C139" s="122" t="s">
        <v>196</v>
      </c>
      <c r="D139" s="122" t="s">
        <v>123</v>
      </c>
      <c r="E139" s="123" t="s">
        <v>197</v>
      </c>
      <c r="F139" s="124" t="s">
        <v>198</v>
      </c>
      <c r="G139" s="125" t="s">
        <v>147</v>
      </c>
      <c r="H139" s="126">
        <v>95.558999999999997</v>
      </c>
      <c r="I139" s="127"/>
      <c r="J139" s="128">
        <f>ROUND(I139*H139,2)</f>
        <v>0</v>
      </c>
      <c r="K139" s="124" t="s">
        <v>127</v>
      </c>
      <c r="L139" s="32"/>
      <c r="M139" s="129" t="s">
        <v>19</v>
      </c>
      <c r="N139" s="130" t="s">
        <v>45</v>
      </c>
      <c r="P139" s="131">
        <f>O139*H139</f>
        <v>0</v>
      </c>
      <c r="Q139" s="131">
        <v>4.0000000000000003E-5</v>
      </c>
      <c r="R139" s="131">
        <f>Q139*H139</f>
        <v>3.8223600000000003E-3</v>
      </c>
      <c r="S139" s="131">
        <v>0</v>
      </c>
      <c r="T139" s="132">
        <f>S139*H139</f>
        <v>0</v>
      </c>
      <c r="AR139" s="133" t="s">
        <v>128</v>
      </c>
      <c r="AT139" s="133" t="s">
        <v>123</v>
      </c>
      <c r="AU139" s="133" t="s">
        <v>81</v>
      </c>
      <c r="AY139" s="17" t="s">
        <v>120</v>
      </c>
      <c r="BE139" s="134">
        <f>IF(N139="základní",J139,0)</f>
        <v>0</v>
      </c>
      <c r="BF139" s="134">
        <f>IF(N139="snížená",J139,0)</f>
        <v>0</v>
      </c>
      <c r="BG139" s="134">
        <f>IF(N139="zákl. přenesená",J139,0)</f>
        <v>0</v>
      </c>
      <c r="BH139" s="134">
        <f>IF(N139="sníž. přenesená",J139,0)</f>
        <v>0</v>
      </c>
      <c r="BI139" s="134">
        <f>IF(N139="nulová",J139,0)</f>
        <v>0</v>
      </c>
      <c r="BJ139" s="17" t="s">
        <v>79</v>
      </c>
      <c r="BK139" s="134">
        <f>ROUND(I139*H139,2)</f>
        <v>0</v>
      </c>
      <c r="BL139" s="17" t="s">
        <v>128</v>
      </c>
      <c r="BM139" s="133" t="s">
        <v>199</v>
      </c>
    </row>
    <row r="140" spans="2:65" s="1" customFormat="1">
      <c r="B140" s="32"/>
      <c r="D140" s="135" t="s">
        <v>130</v>
      </c>
      <c r="F140" s="136" t="s">
        <v>200</v>
      </c>
      <c r="I140" s="137"/>
      <c r="L140" s="32"/>
      <c r="M140" s="138"/>
      <c r="T140" s="53"/>
      <c r="AT140" s="17" t="s">
        <v>130</v>
      </c>
      <c r="AU140" s="17" t="s">
        <v>81</v>
      </c>
    </row>
    <row r="141" spans="2:65" s="13" customFormat="1">
      <c r="B141" s="156"/>
      <c r="D141" s="150" t="s">
        <v>137</v>
      </c>
      <c r="E141" s="157" t="s">
        <v>19</v>
      </c>
      <c r="F141" s="158" t="s">
        <v>201</v>
      </c>
      <c r="H141" s="159">
        <v>9.2430000000000003</v>
      </c>
      <c r="I141" s="160"/>
      <c r="L141" s="156"/>
      <c r="M141" s="161"/>
      <c r="T141" s="162"/>
      <c r="AT141" s="157" t="s">
        <v>137</v>
      </c>
      <c r="AU141" s="157" t="s">
        <v>81</v>
      </c>
      <c r="AV141" s="13" t="s">
        <v>81</v>
      </c>
      <c r="AW141" s="13" t="s">
        <v>36</v>
      </c>
      <c r="AX141" s="13" t="s">
        <v>74</v>
      </c>
      <c r="AY141" s="157" t="s">
        <v>120</v>
      </c>
    </row>
    <row r="142" spans="2:65" s="13" customFormat="1">
      <c r="B142" s="156"/>
      <c r="D142" s="150" t="s">
        <v>137</v>
      </c>
      <c r="E142" s="157" t="s">
        <v>19</v>
      </c>
      <c r="F142" s="158" t="s">
        <v>202</v>
      </c>
      <c r="H142" s="159">
        <v>6.3159999999999998</v>
      </c>
      <c r="I142" s="160"/>
      <c r="L142" s="156"/>
      <c r="M142" s="161"/>
      <c r="T142" s="162"/>
      <c r="AT142" s="157" t="s">
        <v>137</v>
      </c>
      <c r="AU142" s="157" t="s">
        <v>81</v>
      </c>
      <c r="AV142" s="13" t="s">
        <v>81</v>
      </c>
      <c r="AW142" s="13" t="s">
        <v>36</v>
      </c>
      <c r="AX142" s="13" t="s">
        <v>74</v>
      </c>
      <c r="AY142" s="157" t="s">
        <v>120</v>
      </c>
    </row>
    <row r="143" spans="2:65" s="13" customFormat="1">
      <c r="B143" s="156"/>
      <c r="D143" s="150" t="s">
        <v>137</v>
      </c>
      <c r="E143" s="157" t="s">
        <v>19</v>
      </c>
      <c r="F143" s="158" t="s">
        <v>203</v>
      </c>
      <c r="H143" s="159">
        <v>80</v>
      </c>
      <c r="I143" s="160"/>
      <c r="L143" s="156"/>
      <c r="M143" s="161"/>
      <c r="T143" s="162"/>
      <c r="AT143" s="157" t="s">
        <v>137</v>
      </c>
      <c r="AU143" s="157" t="s">
        <v>81</v>
      </c>
      <c r="AV143" s="13" t="s">
        <v>81</v>
      </c>
      <c r="AW143" s="13" t="s">
        <v>36</v>
      </c>
      <c r="AX143" s="13" t="s">
        <v>74</v>
      </c>
      <c r="AY143" s="157" t="s">
        <v>120</v>
      </c>
    </row>
    <row r="144" spans="2:65" s="14" customFormat="1">
      <c r="B144" s="163"/>
      <c r="D144" s="150" t="s">
        <v>137</v>
      </c>
      <c r="E144" s="164" t="s">
        <v>19</v>
      </c>
      <c r="F144" s="165" t="s">
        <v>152</v>
      </c>
      <c r="H144" s="166">
        <v>95.558999999999997</v>
      </c>
      <c r="I144" s="167"/>
      <c r="L144" s="163"/>
      <c r="M144" s="168"/>
      <c r="T144" s="169"/>
      <c r="AT144" s="164" t="s">
        <v>137</v>
      </c>
      <c r="AU144" s="164" t="s">
        <v>81</v>
      </c>
      <c r="AV144" s="14" t="s">
        <v>128</v>
      </c>
      <c r="AW144" s="14" t="s">
        <v>36</v>
      </c>
      <c r="AX144" s="14" t="s">
        <v>79</v>
      </c>
      <c r="AY144" s="164" t="s">
        <v>120</v>
      </c>
    </row>
    <row r="145" spans="2:65" s="1" customFormat="1" ht="16.5" customHeight="1">
      <c r="B145" s="32"/>
      <c r="C145" s="122" t="s">
        <v>204</v>
      </c>
      <c r="D145" s="122" t="s">
        <v>123</v>
      </c>
      <c r="E145" s="123" t="s">
        <v>205</v>
      </c>
      <c r="F145" s="124" t="s">
        <v>206</v>
      </c>
      <c r="G145" s="125" t="s">
        <v>207</v>
      </c>
      <c r="H145" s="126">
        <v>1</v>
      </c>
      <c r="I145" s="127"/>
      <c r="J145" s="128">
        <f>ROUND(I145*H145,2)</f>
        <v>0</v>
      </c>
      <c r="K145" s="124" t="s">
        <v>127</v>
      </c>
      <c r="L145" s="32"/>
      <c r="M145" s="129" t="s">
        <v>19</v>
      </c>
      <c r="N145" s="130" t="s">
        <v>45</v>
      </c>
      <c r="P145" s="131">
        <f>O145*H145</f>
        <v>0</v>
      </c>
      <c r="Q145" s="131">
        <v>1.1E-4</v>
      </c>
      <c r="R145" s="131">
        <f>Q145*H145</f>
        <v>1.1E-4</v>
      </c>
      <c r="S145" s="131">
        <v>0</v>
      </c>
      <c r="T145" s="132">
        <f>S145*H145</f>
        <v>0</v>
      </c>
      <c r="AR145" s="133" t="s">
        <v>128</v>
      </c>
      <c r="AT145" s="133" t="s">
        <v>123</v>
      </c>
      <c r="AU145" s="133" t="s">
        <v>81</v>
      </c>
      <c r="AY145" s="17" t="s">
        <v>120</v>
      </c>
      <c r="BE145" s="134">
        <f>IF(N145="základní",J145,0)</f>
        <v>0</v>
      </c>
      <c r="BF145" s="134">
        <f>IF(N145="snížená",J145,0)</f>
        <v>0</v>
      </c>
      <c r="BG145" s="134">
        <f>IF(N145="zákl. přenesená",J145,0)</f>
        <v>0</v>
      </c>
      <c r="BH145" s="134">
        <f>IF(N145="sníž. přenesená",J145,0)</f>
        <v>0</v>
      </c>
      <c r="BI145" s="134">
        <f>IF(N145="nulová",J145,0)</f>
        <v>0</v>
      </c>
      <c r="BJ145" s="17" t="s">
        <v>79</v>
      </c>
      <c r="BK145" s="134">
        <f>ROUND(I145*H145,2)</f>
        <v>0</v>
      </c>
      <c r="BL145" s="17" t="s">
        <v>128</v>
      </c>
      <c r="BM145" s="133" t="s">
        <v>208</v>
      </c>
    </row>
    <row r="146" spans="2:65" s="1" customFormat="1">
      <c r="B146" s="32"/>
      <c r="D146" s="135" t="s">
        <v>130</v>
      </c>
      <c r="F146" s="136" t="s">
        <v>209</v>
      </c>
      <c r="I146" s="137"/>
      <c r="L146" s="32"/>
      <c r="M146" s="138"/>
      <c r="T146" s="53"/>
      <c r="AT146" s="17" t="s">
        <v>130</v>
      </c>
      <c r="AU146" s="17" t="s">
        <v>81</v>
      </c>
    </row>
    <row r="147" spans="2:65" s="1" customFormat="1" ht="16.5" customHeight="1">
      <c r="B147" s="32"/>
      <c r="C147" s="139" t="s">
        <v>8</v>
      </c>
      <c r="D147" s="139" t="s">
        <v>132</v>
      </c>
      <c r="E147" s="140" t="s">
        <v>210</v>
      </c>
      <c r="F147" s="141" t="s">
        <v>211</v>
      </c>
      <c r="G147" s="142" t="s">
        <v>207</v>
      </c>
      <c r="H147" s="143">
        <v>1</v>
      </c>
      <c r="I147" s="144"/>
      <c r="J147" s="145">
        <f>ROUND(I147*H147,2)</f>
        <v>0</v>
      </c>
      <c r="K147" s="141" t="s">
        <v>19</v>
      </c>
      <c r="L147" s="146"/>
      <c r="M147" s="147" t="s">
        <v>19</v>
      </c>
      <c r="N147" s="148" t="s">
        <v>45</v>
      </c>
      <c r="P147" s="131">
        <f>O147*H147</f>
        <v>0</v>
      </c>
      <c r="Q147" s="131">
        <v>8.9999999999999993E-3</v>
      </c>
      <c r="R147" s="131">
        <f>Q147*H147</f>
        <v>8.9999999999999993E-3</v>
      </c>
      <c r="S147" s="131">
        <v>0</v>
      </c>
      <c r="T147" s="132">
        <f>S147*H147</f>
        <v>0</v>
      </c>
      <c r="AR147" s="133" t="s">
        <v>135</v>
      </c>
      <c r="AT147" s="133" t="s">
        <v>132</v>
      </c>
      <c r="AU147" s="133" t="s">
        <v>81</v>
      </c>
      <c r="AY147" s="17" t="s">
        <v>120</v>
      </c>
      <c r="BE147" s="134">
        <f>IF(N147="základní",J147,0)</f>
        <v>0</v>
      </c>
      <c r="BF147" s="134">
        <f>IF(N147="snížená",J147,0)</f>
        <v>0</v>
      </c>
      <c r="BG147" s="134">
        <f>IF(N147="zákl. přenesená",J147,0)</f>
        <v>0</v>
      </c>
      <c r="BH147" s="134">
        <f>IF(N147="sníž. přenesená",J147,0)</f>
        <v>0</v>
      </c>
      <c r="BI147" s="134">
        <f>IF(N147="nulová",J147,0)</f>
        <v>0</v>
      </c>
      <c r="BJ147" s="17" t="s">
        <v>79</v>
      </c>
      <c r="BK147" s="134">
        <f>ROUND(I147*H147,2)</f>
        <v>0</v>
      </c>
      <c r="BL147" s="17" t="s">
        <v>128</v>
      </c>
      <c r="BM147" s="133" t="s">
        <v>212</v>
      </c>
    </row>
    <row r="148" spans="2:65" s="11" customFormat="1" ht="22.75" customHeight="1">
      <c r="B148" s="110"/>
      <c r="D148" s="111" t="s">
        <v>73</v>
      </c>
      <c r="E148" s="120" t="s">
        <v>213</v>
      </c>
      <c r="F148" s="120" t="s">
        <v>214</v>
      </c>
      <c r="I148" s="113"/>
      <c r="J148" s="121">
        <f>BK148</f>
        <v>0</v>
      </c>
      <c r="L148" s="110"/>
      <c r="M148" s="115"/>
      <c r="P148" s="116">
        <f>SUM(P149:P157)</f>
        <v>0</v>
      </c>
      <c r="R148" s="116">
        <f>SUM(R149:R157)</f>
        <v>0</v>
      </c>
      <c r="T148" s="117">
        <f>SUM(T149:T157)</f>
        <v>0</v>
      </c>
      <c r="AR148" s="111" t="s">
        <v>79</v>
      </c>
      <c r="AT148" s="118" t="s">
        <v>73</v>
      </c>
      <c r="AU148" s="118" t="s">
        <v>79</v>
      </c>
      <c r="AY148" s="111" t="s">
        <v>120</v>
      </c>
      <c r="BK148" s="119">
        <f>SUM(BK149:BK157)</f>
        <v>0</v>
      </c>
    </row>
    <row r="149" spans="2:65" s="1" customFormat="1" ht="24.15" customHeight="1">
      <c r="B149" s="32"/>
      <c r="C149" s="122" t="s">
        <v>215</v>
      </c>
      <c r="D149" s="122" t="s">
        <v>123</v>
      </c>
      <c r="E149" s="123" t="s">
        <v>216</v>
      </c>
      <c r="F149" s="124" t="s">
        <v>217</v>
      </c>
      <c r="G149" s="125" t="s">
        <v>126</v>
      </c>
      <c r="H149" s="126">
        <v>1</v>
      </c>
      <c r="I149" s="127"/>
      <c r="J149" s="128">
        <f>ROUND(I149*H149,2)</f>
        <v>0</v>
      </c>
      <c r="K149" s="124" t="s">
        <v>127</v>
      </c>
      <c r="L149" s="32"/>
      <c r="M149" s="129" t="s">
        <v>19</v>
      </c>
      <c r="N149" s="130" t="s">
        <v>45</v>
      </c>
      <c r="P149" s="131">
        <f>O149*H149</f>
        <v>0</v>
      </c>
      <c r="Q149" s="131">
        <v>0</v>
      </c>
      <c r="R149" s="131">
        <f>Q149*H149</f>
        <v>0</v>
      </c>
      <c r="S149" s="131">
        <v>0</v>
      </c>
      <c r="T149" s="132">
        <f>S149*H149</f>
        <v>0</v>
      </c>
      <c r="AR149" s="133" t="s">
        <v>128</v>
      </c>
      <c r="AT149" s="133" t="s">
        <v>123</v>
      </c>
      <c r="AU149" s="133" t="s">
        <v>81</v>
      </c>
      <c r="AY149" s="17" t="s">
        <v>120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7" t="s">
        <v>79</v>
      </c>
      <c r="BK149" s="134">
        <f>ROUND(I149*H149,2)</f>
        <v>0</v>
      </c>
      <c r="BL149" s="17" t="s">
        <v>128</v>
      </c>
      <c r="BM149" s="133" t="s">
        <v>218</v>
      </c>
    </row>
    <row r="150" spans="2:65" s="1" customFormat="1">
      <c r="B150" s="32"/>
      <c r="D150" s="135" t="s">
        <v>130</v>
      </c>
      <c r="F150" s="136" t="s">
        <v>219</v>
      </c>
      <c r="I150" s="137"/>
      <c r="L150" s="32"/>
      <c r="M150" s="138"/>
      <c r="T150" s="53"/>
      <c r="AT150" s="17" t="s">
        <v>130</v>
      </c>
      <c r="AU150" s="17" t="s">
        <v>81</v>
      </c>
    </row>
    <row r="151" spans="2:65" s="1" customFormat="1" ht="21.75" customHeight="1">
      <c r="B151" s="32"/>
      <c r="C151" s="122" t="s">
        <v>220</v>
      </c>
      <c r="D151" s="122" t="s">
        <v>123</v>
      </c>
      <c r="E151" s="123" t="s">
        <v>221</v>
      </c>
      <c r="F151" s="124" t="s">
        <v>222</v>
      </c>
      <c r="G151" s="125" t="s">
        <v>126</v>
      </c>
      <c r="H151" s="126">
        <v>1</v>
      </c>
      <c r="I151" s="127"/>
      <c r="J151" s="128">
        <f>ROUND(I151*H151,2)</f>
        <v>0</v>
      </c>
      <c r="K151" s="124" t="s">
        <v>127</v>
      </c>
      <c r="L151" s="32"/>
      <c r="M151" s="129" t="s">
        <v>19</v>
      </c>
      <c r="N151" s="130" t="s">
        <v>45</v>
      </c>
      <c r="P151" s="131">
        <f>O151*H151</f>
        <v>0</v>
      </c>
      <c r="Q151" s="131">
        <v>0</v>
      </c>
      <c r="R151" s="131">
        <f>Q151*H151</f>
        <v>0</v>
      </c>
      <c r="S151" s="131">
        <v>0</v>
      </c>
      <c r="T151" s="132">
        <f>S151*H151</f>
        <v>0</v>
      </c>
      <c r="AR151" s="133" t="s">
        <v>128</v>
      </c>
      <c r="AT151" s="133" t="s">
        <v>123</v>
      </c>
      <c r="AU151" s="133" t="s">
        <v>81</v>
      </c>
      <c r="AY151" s="17" t="s">
        <v>120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7" t="s">
        <v>79</v>
      </c>
      <c r="BK151" s="134">
        <f>ROUND(I151*H151,2)</f>
        <v>0</v>
      </c>
      <c r="BL151" s="17" t="s">
        <v>128</v>
      </c>
      <c r="BM151" s="133" t="s">
        <v>223</v>
      </c>
    </row>
    <row r="152" spans="2:65" s="1" customFormat="1">
      <c r="B152" s="32"/>
      <c r="D152" s="135" t="s">
        <v>130</v>
      </c>
      <c r="F152" s="136" t="s">
        <v>224</v>
      </c>
      <c r="I152" s="137"/>
      <c r="L152" s="32"/>
      <c r="M152" s="138"/>
      <c r="T152" s="53"/>
      <c r="AT152" s="17" t="s">
        <v>130</v>
      </c>
      <c r="AU152" s="17" t="s">
        <v>81</v>
      </c>
    </row>
    <row r="153" spans="2:65" s="1" customFormat="1" ht="24.15" customHeight="1">
      <c r="B153" s="32"/>
      <c r="C153" s="122" t="s">
        <v>225</v>
      </c>
      <c r="D153" s="122" t="s">
        <v>123</v>
      </c>
      <c r="E153" s="123" t="s">
        <v>226</v>
      </c>
      <c r="F153" s="124" t="s">
        <v>227</v>
      </c>
      <c r="G153" s="125" t="s">
        <v>126</v>
      </c>
      <c r="H153" s="126">
        <v>20</v>
      </c>
      <c r="I153" s="127"/>
      <c r="J153" s="128">
        <f>ROUND(I153*H153,2)</f>
        <v>0</v>
      </c>
      <c r="K153" s="124" t="s">
        <v>127</v>
      </c>
      <c r="L153" s="32"/>
      <c r="M153" s="129" t="s">
        <v>19</v>
      </c>
      <c r="N153" s="130" t="s">
        <v>45</v>
      </c>
      <c r="P153" s="131">
        <f>O153*H153</f>
        <v>0</v>
      </c>
      <c r="Q153" s="131">
        <v>0</v>
      </c>
      <c r="R153" s="131">
        <f>Q153*H153</f>
        <v>0</v>
      </c>
      <c r="S153" s="131">
        <v>0</v>
      </c>
      <c r="T153" s="132">
        <f>S153*H153</f>
        <v>0</v>
      </c>
      <c r="AR153" s="133" t="s">
        <v>128</v>
      </c>
      <c r="AT153" s="133" t="s">
        <v>123</v>
      </c>
      <c r="AU153" s="133" t="s">
        <v>81</v>
      </c>
      <c r="AY153" s="17" t="s">
        <v>120</v>
      </c>
      <c r="BE153" s="134">
        <f>IF(N153="základní",J153,0)</f>
        <v>0</v>
      </c>
      <c r="BF153" s="134">
        <f>IF(N153="snížená",J153,0)</f>
        <v>0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7" t="s">
        <v>79</v>
      </c>
      <c r="BK153" s="134">
        <f>ROUND(I153*H153,2)</f>
        <v>0</v>
      </c>
      <c r="BL153" s="17" t="s">
        <v>128</v>
      </c>
      <c r="BM153" s="133" t="s">
        <v>228</v>
      </c>
    </row>
    <row r="154" spans="2:65" s="1" customFormat="1">
      <c r="B154" s="32"/>
      <c r="D154" s="135" t="s">
        <v>130</v>
      </c>
      <c r="F154" s="136" t="s">
        <v>229</v>
      </c>
      <c r="I154" s="137"/>
      <c r="L154" s="32"/>
      <c r="M154" s="138"/>
      <c r="T154" s="53"/>
      <c r="AT154" s="17" t="s">
        <v>130</v>
      </c>
      <c r="AU154" s="17" t="s">
        <v>81</v>
      </c>
    </row>
    <row r="155" spans="2:65" s="13" customFormat="1">
      <c r="B155" s="156"/>
      <c r="D155" s="150" t="s">
        <v>137</v>
      </c>
      <c r="F155" s="158" t="s">
        <v>230</v>
      </c>
      <c r="H155" s="159">
        <v>20</v>
      </c>
      <c r="I155" s="160"/>
      <c r="L155" s="156"/>
      <c r="M155" s="161"/>
      <c r="T155" s="162"/>
      <c r="AT155" s="157" t="s">
        <v>137</v>
      </c>
      <c r="AU155" s="157" t="s">
        <v>81</v>
      </c>
      <c r="AV155" s="13" t="s">
        <v>81</v>
      </c>
      <c r="AW155" s="13" t="s">
        <v>4</v>
      </c>
      <c r="AX155" s="13" t="s">
        <v>79</v>
      </c>
      <c r="AY155" s="157" t="s">
        <v>120</v>
      </c>
    </row>
    <row r="156" spans="2:65" s="1" customFormat="1" ht="24.15" customHeight="1">
      <c r="B156" s="32"/>
      <c r="C156" s="122" t="s">
        <v>231</v>
      </c>
      <c r="D156" s="122" t="s">
        <v>123</v>
      </c>
      <c r="E156" s="123" t="s">
        <v>232</v>
      </c>
      <c r="F156" s="124" t="s">
        <v>233</v>
      </c>
      <c r="G156" s="125" t="s">
        <v>126</v>
      </c>
      <c r="H156" s="126">
        <v>0.183</v>
      </c>
      <c r="I156" s="127"/>
      <c r="J156" s="128">
        <f>ROUND(I156*H156,2)</f>
        <v>0</v>
      </c>
      <c r="K156" s="124" t="s">
        <v>127</v>
      </c>
      <c r="L156" s="32"/>
      <c r="M156" s="129" t="s">
        <v>19</v>
      </c>
      <c r="N156" s="130" t="s">
        <v>45</v>
      </c>
      <c r="P156" s="131">
        <f>O156*H156</f>
        <v>0</v>
      </c>
      <c r="Q156" s="131">
        <v>0</v>
      </c>
      <c r="R156" s="131">
        <f>Q156*H156</f>
        <v>0</v>
      </c>
      <c r="S156" s="131">
        <v>0</v>
      </c>
      <c r="T156" s="132">
        <f>S156*H156</f>
        <v>0</v>
      </c>
      <c r="AR156" s="133" t="s">
        <v>128</v>
      </c>
      <c r="AT156" s="133" t="s">
        <v>123</v>
      </c>
      <c r="AU156" s="133" t="s">
        <v>81</v>
      </c>
      <c r="AY156" s="17" t="s">
        <v>120</v>
      </c>
      <c r="BE156" s="134">
        <f>IF(N156="základní",J156,0)</f>
        <v>0</v>
      </c>
      <c r="BF156" s="134">
        <f>IF(N156="snížená",J156,0)</f>
        <v>0</v>
      </c>
      <c r="BG156" s="134">
        <f>IF(N156="zákl. přenesená",J156,0)</f>
        <v>0</v>
      </c>
      <c r="BH156" s="134">
        <f>IF(N156="sníž. přenesená",J156,0)</f>
        <v>0</v>
      </c>
      <c r="BI156" s="134">
        <f>IF(N156="nulová",J156,0)</f>
        <v>0</v>
      </c>
      <c r="BJ156" s="17" t="s">
        <v>79</v>
      </c>
      <c r="BK156" s="134">
        <f>ROUND(I156*H156,2)</f>
        <v>0</v>
      </c>
      <c r="BL156" s="17" t="s">
        <v>128</v>
      </c>
      <c r="BM156" s="133" t="s">
        <v>234</v>
      </c>
    </row>
    <row r="157" spans="2:65" s="1" customFormat="1">
      <c r="B157" s="32"/>
      <c r="D157" s="135" t="s">
        <v>130</v>
      </c>
      <c r="F157" s="136" t="s">
        <v>235</v>
      </c>
      <c r="I157" s="137"/>
      <c r="L157" s="32"/>
      <c r="M157" s="138"/>
      <c r="T157" s="53"/>
      <c r="AT157" s="17" t="s">
        <v>130</v>
      </c>
      <c r="AU157" s="17" t="s">
        <v>81</v>
      </c>
    </row>
    <row r="158" spans="2:65" s="11" customFormat="1" ht="22.75" customHeight="1">
      <c r="B158" s="110"/>
      <c r="D158" s="111" t="s">
        <v>73</v>
      </c>
      <c r="E158" s="120" t="s">
        <v>236</v>
      </c>
      <c r="F158" s="120" t="s">
        <v>237</v>
      </c>
      <c r="I158" s="113"/>
      <c r="J158" s="121">
        <f>BK158</f>
        <v>0</v>
      </c>
      <c r="L158" s="110"/>
      <c r="M158" s="115"/>
      <c r="P158" s="116">
        <f>SUM(P159:P160)</f>
        <v>0</v>
      </c>
      <c r="R158" s="116">
        <f>SUM(R159:R160)</f>
        <v>0</v>
      </c>
      <c r="T158" s="117">
        <f>SUM(T159:T160)</f>
        <v>0</v>
      </c>
      <c r="AR158" s="111" t="s">
        <v>79</v>
      </c>
      <c r="AT158" s="118" t="s">
        <v>73</v>
      </c>
      <c r="AU158" s="118" t="s">
        <v>79</v>
      </c>
      <c r="AY158" s="111" t="s">
        <v>120</v>
      </c>
      <c r="BK158" s="119">
        <f>SUM(BK159:BK160)</f>
        <v>0</v>
      </c>
    </row>
    <row r="159" spans="2:65" s="1" customFormat="1" ht="33" customHeight="1">
      <c r="B159" s="32"/>
      <c r="C159" s="122" t="s">
        <v>238</v>
      </c>
      <c r="D159" s="122" t="s">
        <v>123</v>
      </c>
      <c r="E159" s="123" t="s">
        <v>239</v>
      </c>
      <c r="F159" s="124" t="s">
        <v>240</v>
      </c>
      <c r="G159" s="125" t="s">
        <v>126</v>
      </c>
      <c r="H159" s="126">
        <v>3.2519999999999998</v>
      </c>
      <c r="I159" s="127"/>
      <c r="J159" s="128">
        <f>ROUND(I159*H159,2)</f>
        <v>0</v>
      </c>
      <c r="K159" s="124" t="s">
        <v>127</v>
      </c>
      <c r="L159" s="32"/>
      <c r="M159" s="129" t="s">
        <v>19</v>
      </c>
      <c r="N159" s="130" t="s">
        <v>45</v>
      </c>
      <c r="P159" s="131">
        <f>O159*H159</f>
        <v>0</v>
      </c>
      <c r="Q159" s="131">
        <v>0</v>
      </c>
      <c r="R159" s="131">
        <f>Q159*H159</f>
        <v>0</v>
      </c>
      <c r="S159" s="131">
        <v>0</v>
      </c>
      <c r="T159" s="132">
        <f>S159*H159</f>
        <v>0</v>
      </c>
      <c r="AR159" s="133" t="s">
        <v>128</v>
      </c>
      <c r="AT159" s="133" t="s">
        <v>123</v>
      </c>
      <c r="AU159" s="133" t="s">
        <v>81</v>
      </c>
      <c r="AY159" s="17" t="s">
        <v>120</v>
      </c>
      <c r="BE159" s="134">
        <f>IF(N159="základní",J159,0)</f>
        <v>0</v>
      </c>
      <c r="BF159" s="134">
        <f>IF(N159="snížená",J159,0)</f>
        <v>0</v>
      </c>
      <c r="BG159" s="134">
        <f>IF(N159="zákl. přenesená",J159,0)</f>
        <v>0</v>
      </c>
      <c r="BH159" s="134">
        <f>IF(N159="sníž. přenesená",J159,0)</f>
        <v>0</v>
      </c>
      <c r="BI159" s="134">
        <f>IF(N159="nulová",J159,0)</f>
        <v>0</v>
      </c>
      <c r="BJ159" s="17" t="s">
        <v>79</v>
      </c>
      <c r="BK159" s="134">
        <f>ROUND(I159*H159,2)</f>
        <v>0</v>
      </c>
      <c r="BL159" s="17" t="s">
        <v>128</v>
      </c>
      <c r="BM159" s="133" t="s">
        <v>241</v>
      </c>
    </row>
    <row r="160" spans="2:65" s="1" customFormat="1">
      <c r="B160" s="32"/>
      <c r="D160" s="135" t="s">
        <v>130</v>
      </c>
      <c r="F160" s="136" t="s">
        <v>242</v>
      </c>
      <c r="I160" s="137"/>
      <c r="L160" s="32"/>
      <c r="M160" s="138"/>
      <c r="T160" s="53"/>
      <c r="AT160" s="17" t="s">
        <v>130</v>
      </c>
      <c r="AU160" s="17" t="s">
        <v>81</v>
      </c>
    </row>
    <row r="161" spans="2:65" s="11" customFormat="1" ht="26" customHeight="1">
      <c r="B161" s="110"/>
      <c r="D161" s="111" t="s">
        <v>73</v>
      </c>
      <c r="E161" s="112" t="s">
        <v>243</v>
      </c>
      <c r="F161" s="112" t="s">
        <v>244</v>
      </c>
      <c r="I161" s="113"/>
      <c r="J161" s="114">
        <f>BK161</f>
        <v>0</v>
      </c>
      <c r="L161" s="110"/>
      <c r="M161" s="115"/>
      <c r="P161" s="116">
        <f>P162+P177+P182+P219</f>
        <v>0</v>
      </c>
      <c r="R161" s="116">
        <f>R162+R177+R182+R219</f>
        <v>4.7250462000000004</v>
      </c>
      <c r="T161" s="117">
        <f>T162+T177+T182+T219</f>
        <v>1</v>
      </c>
      <c r="AR161" s="111" t="s">
        <v>81</v>
      </c>
      <c r="AT161" s="118" t="s">
        <v>73</v>
      </c>
      <c r="AU161" s="118" t="s">
        <v>74</v>
      </c>
      <c r="AY161" s="111" t="s">
        <v>120</v>
      </c>
      <c r="BK161" s="119">
        <f>BK162+BK177+BK182+BK219</f>
        <v>0</v>
      </c>
    </row>
    <row r="162" spans="2:65" s="11" customFormat="1" ht="22.75" customHeight="1">
      <c r="B162" s="110"/>
      <c r="D162" s="111" t="s">
        <v>73</v>
      </c>
      <c r="E162" s="120" t="s">
        <v>245</v>
      </c>
      <c r="F162" s="120" t="s">
        <v>246</v>
      </c>
      <c r="I162" s="113"/>
      <c r="J162" s="121">
        <f>BK162</f>
        <v>0</v>
      </c>
      <c r="L162" s="110"/>
      <c r="M162" s="115"/>
      <c r="P162" s="116">
        <f>SUM(P163:P176)</f>
        <v>0</v>
      </c>
      <c r="R162" s="116">
        <f>SUM(R163:R176)</f>
        <v>4.5209999999999999</v>
      </c>
      <c r="T162" s="117">
        <f>SUM(T163:T176)</f>
        <v>0</v>
      </c>
      <c r="AR162" s="111" t="s">
        <v>81</v>
      </c>
      <c r="AT162" s="118" t="s">
        <v>73</v>
      </c>
      <c r="AU162" s="118" t="s">
        <v>79</v>
      </c>
      <c r="AY162" s="111" t="s">
        <v>120</v>
      </c>
      <c r="BK162" s="119">
        <f>SUM(BK163:BK176)</f>
        <v>0</v>
      </c>
    </row>
    <row r="163" spans="2:65" s="1" customFormat="1" ht="21.75" customHeight="1">
      <c r="B163" s="32"/>
      <c r="C163" s="122" t="s">
        <v>247</v>
      </c>
      <c r="D163" s="122" t="s">
        <v>123</v>
      </c>
      <c r="E163" s="123" t="s">
        <v>248</v>
      </c>
      <c r="F163" s="124" t="s">
        <v>249</v>
      </c>
      <c r="G163" s="125" t="s">
        <v>207</v>
      </c>
      <c r="H163" s="126">
        <v>1</v>
      </c>
      <c r="I163" s="127"/>
      <c r="J163" s="128">
        <f>ROUND(I163*H163,2)</f>
        <v>0</v>
      </c>
      <c r="K163" s="124" t="s">
        <v>19</v>
      </c>
      <c r="L163" s="32"/>
      <c r="M163" s="129" t="s">
        <v>19</v>
      </c>
      <c r="N163" s="130" t="s">
        <v>45</v>
      </c>
      <c r="P163" s="131">
        <f>O163*H163</f>
        <v>0</v>
      </c>
      <c r="Q163" s="131">
        <v>0</v>
      </c>
      <c r="R163" s="131">
        <f>Q163*H163</f>
        <v>0</v>
      </c>
      <c r="S163" s="131">
        <v>0</v>
      </c>
      <c r="T163" s="132">
        <f>S163*H163</f>
        <v>0</v>
      </c>
      <c r="AR163" s="133" t="s">
        <v>231</v>
      </c>
      <c r="AT163" s="133" t="s">
        <v>123</v>
      </c>
      <c r="AU163" s="133" t="s">
        <v>81</v>
      </c>
      <c r="AY163" s="17" t="s">
        <v>120</v>
      </c>
      <c r="BE163" s="134">
        <f>IF(N163="základní",J163,0)</f>
        <v>0</v>
      </c>
      <c r="BF163" s="134">
        <f>IF(N163="snížená",J163,0)</f>
        <v>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7" t="s">
        <v>79</v>
      </c>
      <c r="BK163" s="134">
        <f>ROUND(I163*H163,2)</f>
        <v>0</v>
      </c>
      <c r="BL163" s="17" t="s">
        <v>231</v>
      </c>
      <c r="BM163" s="133" t="s">
        <v>250</v>
      </c>
    </row>
    <row r="164" spans="2:65" s="12" customFormat="1">
      <c r="B164" s="149"/>
      <c r="D164" s="150" t="s">
        <v>137</v>
      </c>
      <c r="E164" s="151" t="s">
        <v>19</v>
      </c>
      <c r="F164" s="152" t="s">
        <v>251</v>
      </c>
      <c r="H164" s="151" t="s">
        <v>19</v>
      </c>
      <c r="I164" s="153"/>
      <c r="L164" s="149"/>
      <c r="M164" s="154"/>
      <c r="T164" s="155"/>
      <c r="AT164" s="151" t="s">
        <v>137</v>
      </c>
      <c r="AU164" s="151" t="s">
        <v>81</v>
      </c>
      <c r="AV164" s="12" t="s">
        <v>79</v>
      </c>
      <c r="AW164" s="12" t="s">
        <v>36</v>
      </c>
      <c r="AX164" s="12" t="s">
        <v>74</v>
      </c>
      <c r="AY164" s="151" t="s">
        <v>120</v>
      </c>
    </row>
    <row r="165" spans="2:65" s="12" customFormat="1">
      <c r="B165" s="149"/>
      <c r="D165" s="150" t="s">
        <v>137</v>
      </c>
      <c r="E165" s="151" t="s">
        <v>19</v>
      </c>
      <c r="F165" s="152" t="s">
        <v>252</v>
      </c>
      <c r="H165" s="151" t="s">
        <v>19</v>
      </c>
      <c r="I165" s="153"/>
      <c r="L165" s="149"/>
      <c r="M165" s="154"/>
      <c r="T165" s="155"/>
      <c r="AT165" s="151" t="s">
        <v>137</v>
      </c>
      <c r="AU165" s="151" t="s">
        <v>81</v>
      </c>
      <c r="AV165" s="12" t="s">
        <v>79</v>
      </c>
      <c r="AW165" s="12" t="s">
        <v>36</v>
      </c>
      <c r="AX165" s="12" t="s">
        <v>74</v>
      </c>
      <c r="AY165" s="151" t="s">
        <v>120</v>
      </c>
    </row>
    <row r="166" spans="2:65" s="13" customFormat="1">
      <c r="B166" s="156"/>
      <c r="D166" s="150" t="s">
        <v>137</v>
      </c>
      <c r="E166" s="157" t="s">
        <v>19</v>
      </c>
      <c r="F166" s="158" t="s">
        <v>79</v>
      </c>
      <c r="H166" s="159">
        <v>1</v>
      </c>
      <c r="I166" s="160"/>
      <c r="L166" s="156"/>
      <c r="M166" s="161"/>
      <c r="T166" s="162"/>
      <c r="AT166" s="157" t="s">
        <v>137</v>
      </c>
      <c r="AU166" s="157" t="s">
        <v>81</v>
      </c>
      <c r="AV166" s="13" t="s">
        <v>81</v>
      </c>
      <c r="AW166" s="13" t="s">
        <v>36</v>
      </c>
      <c r="AX166" s="13" t="s">
        <v>74</v>
      </c>
      <c r="AY166" s="157" t="s">
        <v>120</v>
      </c>
    </row>
    <row r="167" spans="2:65" s="14" customFormat="1">
      <c r="B167" s="163"/>
      <c r="D167" s="150" t="s">
        <v>137</v>
      </c>
      <c r="E167" s="164" t="s">
        <v>19</v>
      </c>
      <c r="F167" s="165" t="s">
        <v>152</v>
      </c>
      <c r="H167" s="166">
        <v>1</v>
      </c>
      <c r="I167" s="167"/>
      <c r="L167" s="163"/>
      <c r="M167" s="168"/>
      <c r="T167" s="169"/>
      <c r="AT167" s="164" t="s">
        <v>137</v>
      </c>
      <c r="AU167" s="164" t="s">
        <v>81</v>
      </c>
      <c r="AV167" s="14" t="s">
        <v>128</v>
      </c>
      <c r="AW167" s="14" t="s">
        <v>36</v>
      </c>
      <c r="AX167" s="14" t="s">
        <v>79</v>
      </c>
      <c r="AY167" s="164" t="s">
        <v>120</v>
      </c>
    </row>
    <row r="168" spans="2:65" s="1" customFormat="1" ht="24">
      <c r="B168" s="32"/>
      <c r="C168" s="139" t="s">
        <v>253</v>
      </c>
      <c r="D168" s="139" t="s">
        <v>132</v>
      </c>
      <c r="E168" s="140" t="s">
        <v>254</v>
      </c>
      <c r="F168" s="141" t="s">
        <v>255</v>
      </c>
      <c r="G168" s="142" t="s">
        <v>256</v>
      </c>
      <c r="H168" s="143">
        <v>1</v>
      </c>
      <c r="I168" s="144"/>
      <c r="J168" s="145">
        <f>ROUND(I168*H168,2)</f>
        <v>0</v>
      </c>
      <c r="K168" s="141" t="s">
        <v>19</v>
      </c>
      <c r="L168" s="146"/>
      <c r="M168" s="147" t="s">
        <v>19</v>
      </c>
      <c r="N168" s="148" t="s">
        <v>45</v>
      </c>
      <c r="P168" s="131">
        <f>O168*H168</f>
        <v>0</v>
      </c>
      <c r="Q168" s="131">
        <v>4.5209999999999999</v>
      </c>
      <c r="R168" s="131">
        <f>Q168*H168</f>
        <v>4.5209999999999999</v>
      </c>
      <c r="S168" s="131">
        <v>0</v>
      </c>
      <c r="T168" s="132">
        <f>S168*H168</f>
        <v>0</v>
      </c>
      <c r="AR168" s="133" t="s">
        <v>257</v>
      </c>
      <c r="AT168" s="133" t="s">
        <v>132</v>
      </c>
      <c r="AU168" s="133" t="s">
        <v>81</v>
      </c>
      <c r="AY168" s="17" t="s">
        <v>120</v>
      </c>
      <c r="BE168" s="134">
        <f>IF(N168="základní",J168,0)</f>
        <v>0</v>
      </c>
      <c r="BF168" s="134">
        <f>IF(N168="snížená",J168,0)</f>
        <v>0</v>
      </c>
      <c r="BG168" s="134">
        <f>IF(N168="zákl. přenesená",J168,0)</f>
        <v>0</v>
      </c>
      <c r="BH168" s="134">
        <f>IF(N168="sníž. přenesená",J168,0)</f>
        <v>0</v>
      </c>
      <c r="BI168" s="134">
        <f>IF(N168="nulová",J168,0)</f>
        <v>0</v>
      </c>
      <c r="BJ168" s="17" t="s">
        <v>79</v>
      </c>
      <c r="BK168" s="134">
        <f>ROUND(I168*H168,2)</f>
        <v>0</v>
      </c>
      <c r="BL168" s="17" t="s">
        <v>231</v>
      </c>
      <c r="BM168" s="133" t="s">
        <v>258</v>
      </c>
    </row>
    <row r="169" spans="2:65" s="12" customFormat="1">
      <c r="B169" s="149"/>
      <c r="D169" s="150" t="s">
        <v>137</v>
      </c>
      <c r="E169" s="151" t="s">
        <v>19</v>
      </c>
      <c r="F169" s="152" t="s">
        <v>259</v>
      </c>
      <c r="H169" s="151" t="s">
        <v>19</v>
      </c>
      <c r="I169" s="153"/>
      <c r="L169" s="149"/>
      <c r="M169" s="154"/>
      <c r="T169" s="155"/>
      <c r="AT169" s="151" t="s">
        <v>137</v>
      </c>
      <c r="AU169" s="151" t="s">
        <v>81</v>
      </c>
      <c r="AV169" s="12" t="s">
        <v>79</v>
      </c>
      <c r="AW169" s="12" t="s">
        <v>36</v>
      </c>
      <c r="AX169" s="12" t="s">
        <v>74</v>
      </c>
      <c r="AY169" s="151" t="s">
        <v>120</v>
      </c>
    </row>
    <row r="170" spans="2:65" s="12" customFormat="1">
      <c r="B170" s="149"/>
      <c r="D170" s="150" t="s">
        <v>137</v>
      </c>
      <c r="E170" s="151" t="s">
        <v>19</v>
      </c>
      <c r="F170" s="152" t="s">
        <v>260</v>
      </c>
      <c r="H170" s="151" t="s">
        <v>19</v>
      </c>
      <c r="I170" s="153"/>
      <c r="L170" s="149"/>
      <c r="M170" s="154"/>
      <c r="T170" s="155"/>
      <c r="AT170" s="151" t="s">
        <v>137</v>
      </c>
      <c r="AU170" s="151" t="s">
        <v>81</v>
      </c>
      <c r="AV170" s="12" t="s">
        <v>79</v>
      </c>
      <c r="AW170" s="12" t="s">
        <v>36</v>
      </c>
      <c r="AX170" s="12" t="s">
        <v>74</v>
      </c>
      <c r="AY170" s="151" t="s">
        <v>120</v>
      </c>
    </row>
    <row r="171" spans="2:65" s="13" customFormat="1">
      <c r="B171" s="156"/>
      <c r="D171" s="150" t="s">
        <v>137</v>
      </c>
      <c r="E171" s="157" t="s">
        <v>19</v>
      </c>
      <c r="F171" s="158" t="s">
        <v>79</v>
      </c>
      <c r="H171" s="159">
        <v>1</v>
      </c>
      <c r="I171" s="160"/>
      <c r="L171" s="156"/>
      <c r="M171" s="161"/>
      <c r="T171" s="162"/>
      <c r="AT171" s="157" t="s">
        <v>137</v>
      </c>
      <c r="AU171" s="157" t="s">
        <v>81</v>
      </c>
      <c r="AV171" s="13" t="s">
        <v>81</v>
      </c>
      <c r="AW171" s="13" t="s">
        <v>36</v>
      </c>
      <c r="AX171" s="13" t="s">
        <v>74</v>
      </c>
      <c r="AY171" s="157" t="s">
        <v>120</v>
      </c>
    </row>
    <row r="172" spans="2:65" s="14" customFormat="1">
      <c r="B172" s="163"/>
      <c r="D172" s="150" t="s">
        <v>137</v>
      </c>
      <c r="E172" s="164" t="s">
        <v>19</v>
      </c>
      <c r="F172" s="165" t="s">
        <v>152</v>
      </c>
      <c r="H172" s="166">
        <v>1</v>
      </c>
      <c r="I172" s="167"/>
      <c r="L172" s="163"/>
      <c r="M172" s="168"/>
      <c r="T172" s="169"/>
      <c r="AT172" s="164" t="s">
        <v>137</v>
      </c>
      <c r="AU172" s="164" t="s">
        <v>81</v>
      </c>
      <c r="AV172" s="14" t="s">
        <v>128</v>
      </c>
      <c r="AW172" s="14" t="s">
        <v>36</v>
      </c>
      <c r="AX172" s="14" t="s">
        <v>79</v>
      </c>
      <c r="AY172" s="164" t="s">
        <v>120</v>
      </c>
    </row>
    <row r="173" spans="2:65" s="1" customFormat="1" ht="24.15" customHeight="1">
      <c r="B173" s="32"/>
      <c r="C173" s="122" t="s">
        <v>261</v>
      </c>
      <c r="D173" s="122" t="s">
        <v>123</v>
      </c>
      <c r="E173" s="123" t="s">
        <v>262</v>
      </c>
      <c r="F173" s="124" t="s">
        <v>263</v>
      </c>
      <c r="G173" s="125" t="s">
        <v>126</v>
      </c>
      <c r="H173" s="126">
        <v>4.5209999999999999</v>
      </c>
      <c r="I173" s="127"/>
      <c r="J173" s="128">
        <f>ROUND(I173*H173,2)</f>
        <v>0</v>
      </c>
      <c r="K173" s="124" t="s">
        <v>127</v>
      </c>
      <c r="L173" s="32"/>
      <c r="M173" s="129" t="s">
        <v>19</v>
      </c>
      <c r="N173" s="130" t="s">
        <v>45</v>
      </c>
      <c r="P173" s="131">
        <f>O173*H173</f>
        <v>0</v>
      </c>
      <c r="Q173" s="131">
        <v>0</v>
      </c>
      <c r="R173" s="131">
        <f>Q173*H173</f>
        <v>0</v>
      </c>
      <c r="S173" s="131">
        <v>0</v>
      </c>
      <c r="T173" s="132">
        <f>S173*H173</f>
        <v>0</v>
      </c>
      <c r="AR173" s="133" t="s">
        <v>231</v>
      </c>
      <c r="AT173" s="133" t="s">
        <v>123</v>
      </c>
      <c r="AU173" s="133" t="s">
        <v>81</v>
      </c>
      <c r="AY173" s="17" t="s">
        <v>120</v>
      </c>
      <c r="BE173" s="134">
        <f>IF(N173="základní",J173,0)</f>
        <v>0</v>
      </c>
      <c r="BF173" s="134">
        <f>IF(N173="snížená",J173,0)</f>
        <v>0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7" t="s">
        <v>79</v>
      </c>
      <c r="BK173" s="134">
        <f>ROUND(I173*H173,2)</f>
        <v>0</v>
      </c>
      <c r="BL173" s="17" t="s">
        <v>231</v>
      </c>
      <c r="BM173" s="133" t="s">
        <v>264</v>
      </c>
    </row>
    <row r="174" spans="2:65" s="1" customFormat="1">
      <c r="B174" s="32"/>
      <c r="D174" s="135" t="s">
        <v>130</v>
      </c>
      <c r="F174" s="136" t="s">
        <v>265</v>
      </c>
      <c r="I174" s="137"/>
      <c r="L174" s="32"/>
      <c r="M174" s="138"/>
      <c r="T174" s="53"/>
      <c r="AT174" s="17" t="s">
        <v>130</v>
      </c>
      <c r="AU174" s="17" t="s">
        <v>81</v>
      </c>
    </row>
    <row r="175" spans="2:65" s="1" customFormat="1" ht="37.75" customHeight="1">
      <c r="B175" s="32"/>
      <c r="C175" s="122" t="s">
        <v>7</v>
      </c>
      <c r="D175" s="122" t="s">
        <v>123</v>
      </c>
      <c r="E175" s="123" t="s">
        <v>266</v>
      </c>
      <c r="F175" s="124" t="s">
        <v>267</v>
      </c>
      <c r="G175" s="125" t="s">
        <v>126</v>
      </c>
      <c r="H175" s="126">
        <v>4.5209999999999999</v>
      </c>
      <c r="I175" s="127"/>
      <c r="J175" s="128">
        <f>ROUND(I175*H175,2)</f>
        <v>0</v>
      </c>
      <c r="K175" s="124" t="s">
        <v>127</v>
      </c>
      <c r="L175" s="32"/>
      <c r="M175" s="129" t="s">
        <v>19</v>
      </c>
      <c r="N175" s="130" t="s">
        <v>45</v>
      </c>
      <c r="P175" s="131">
        <f>O175*H175</f>
        <v>0</v>
      </c>
      <c r="Q175" s="131">
        <v>0</v>
      </c>
      <c r="R175" s="131">
        <f>Q175*H175</f>
        <v>0</v>
      </c>
      <c r="S175" s="131">
        <v>0</v>
      </c>
      <c r="T175" s="132">
        <f>S175*H175</f>
        <v>0</v>
      </c>
      <c r="AR175" s="133" t="s">
        <v>231</v>
      </c>
      <c r="AT175" s="133" t="s">
        <v>123</v>
      </c>
      <c r="AU175" s="133" t="s">
        <v>81</v>
      </c>
      <c r="AY175" s="17" t="s">
        <v>120</v>
      </c>
      <c r="BE175" s="134">
        <f>IF(N175="základní",J175,0)</f>
        <v>0</v>
      </c>
      <c r="BF175" s="134">
        <f>IF(N175="snížená",J175,0)</f>
        <v>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7" t="s">
        <v>79</v>
      </c>
      <c r="BK175" s="134">
        <f>ROUND(I175*H175,2)</f>
        <v>0</v>
      </c>
      <c r="BL175" s="17" t="s">
        <v>231</v>
      </c>
      <c r="BM175" s="133" t="s">
        <v>268</v>
      </c>
    </row>
    <row r="176" spans="2:65" s="1" customFormat="1">
      <c r="B176" s="32"/>
      <c r="D176" s="135" t="s">
        <v>130</v>
      </c>
      <c r="F176" s="136" t="s">
        <v>269</v>
      </c>
      <c r="I176" s="137"/>
      <c r="L176" s="32"/>
      <c r="M176" s="138"/>
      <c r="T176" s="53"/>
      <c r="AT176" s="17" t="s">
        <v>130</v>
      </c>
      <c r="AU176" s="17" t="s">
        <v>81</v>
      </c>
    </row>
    <row r="177" spans="2:65" s="11" customFormat="1" ht="22.75" customHeight="1">
      <c r="B177" s="110"/>
      <c r="D177" s="111" t="s">
        <v>73</v>
      </c>
      <c r="E177" s="120" t="s">
        <v>270</v>
      </c>
      <c r="F177" s="120" t="s">
        <v>271</v>
      </c>
      <c r="I177" s="113"/>
      <c r="J177" s="121">
        <f>BK177</f>
        <v>0</v>
      </c>
      <c r="L177" s="110"/>
      <c r="M177" s="115"/>
      <c r="P177" s="116">
        <f>SUM(P178:P181)</f>
        <v>0</v>
      </c>
      <c r="R177" s="116">
        <f>SUM(R178:R181)</f>
        <v>0</v>
      </c>
      <c r="T177" s="117">
        <f>SUM(T178:T181)</f>
        <v>1</v>
      </c>
      <c r="AR177" s="111" t="s">
        <v>81</v>
      </c>
      <c r="AT177" s="118" t="s">
        <v>73</v>
      </c>
      <c r="AU177" s="118" t="s">
        <v>79</v>
      </c>
      <c r="AY177" s="111" t="s">
        <v>120</v>
      </c>
      <c r="BK177" s="119">
        <f>SUM(BK178:BK181)</f>
        <v>0</v>
      </c>
    </row>
    <row r="178" spans="2:65" s="1" customFormat="1" ht="16.5" customHeight="1">
      <c r="B178" s="32"/>
      <c r="C178" s="122" t="s">
        <v>272</v>
      </c>
      <c r="D178" s="122" t="s">
        <v>123</v>
      </c>
      <c r="E178" s="123" t="s">
        <v>273</v>
      </c>
      <c r="F178" s="124" t="s">
        <v>274</v>
      </c>
      <c r="G178" s="125" t="s">
        <v>275</v>
      </c>
      <c r="H178" s="126">
        <v>1000</v>
      </c>
      <c r="I178" s="127"/>
      <c r="J178" s="128">
        <f>ROUND(I178*H178,2)</f>
        <v>0</v>
      </c>
      <c r="K178" s="124" t="s">
        <v>127</v>
      </c>
      <c r="L178" s="32"/>
      <c r="M178" s="129" t="s">
        <v>19</v>
      </c>
      <c r="N178" s="130" t="s">
        <v>45</v>
      </c>
      <c r="P178" s="131">
        <f>O178*H178</f>
        <v>0</v>
      </c>
      <c r="Q178" s="131">
        <v>0</v>
      </c>
      <c r="R178" s="131">
        <f>Q178*H178</f>
        <v>0</v>
      </c>
      <c r="S178" s="131">
        <v>1E-3</v>
      </c>
      <c r="T178" s="132">
        <f>S178*H178</f>
        <v>1</v>
      </c>
      <c r="AR178" s="133" t="s">
        <v>231</v>
      </c>
      <c r="AT178" s="133" t="s">
        <v>123</v>
      </c>
      <c r="AU178" s="133" t="s">
        <v>81</v>
      </c>
      <c r="AY178" s="17" t="s">
        <v>120</v>
      </c>
      <c r="BE178" s="134">
        <f>IF(N178="základní",J178,0)</f>
        <v>0</v>
      </c>
      <c r="BF178" s="134">
        <f>IF(N178="snížená",J178,0)</f>
        <v>0</v>
      </c>
      <c r="BG178" s="134">
        <f>IF(N178="zákl. přenesená",J178,0)</f>
        <v>0</v>
      </c>
      <c r="BH178" s="134">
        <f>IF(N178="sníž. přenesená",J178,0)</f>
        <v>0</v>
      </c>
      <c r="BI178" s="134">
        <f>IF(N178="nulová",J178,0)</f>
        <v>0</v>
      </c>
      <c r="BJ178" s="17" t="s">
        <v>79</v>
      </c>
      <c r="BK178" s="134">
        <f>ROUND(I178*H178,2)</f>
        <v>0</v>
      </c>
      <c r="BL178" s="17" t="s">
        <v>231</v>
      </c>
      <c r="BM178" s="133" t="s">
        <v>276</v>
      </c>
    </row>
    <row r="179" spans="2:65" s="1" customFormat="1">
      <c r="B179" s="32"/>
      <c r="D179" s="135" t="s">
        <v>130</v>
      </c>
      <c r="F179" s="136" t="s">
        <v>277</v>
      </c>
      <c r="I179" s="137"/>
      <c r="L179" s="32"/>
      <c r="M179" s="138"/>
      <c r="T179" s="53"/>
      <c r="AT179" s="17" t="s">
        <v>130</v>
      </c>
      <c r="AU179" s="17" t="s">
        <v>81</v>
      </c>
    </row>
    <row r="180" spans="2:65" s="12" customFormat="1">
      <c r="B180" s="149"/>
      <c r="D180" s="150" t="s">
        <v>137</v>
      </c>
      <c r="E180" s="151" t="s">
        <v>19</v>
      </c>
      <c r="F180" s="152" t="s">
        <v>278</v>
      </c>
      <c r="H180" s="151" t="s">
        <v>19</v>
      </c>
      <c r="I180" s="153"/>
      <c r="L180" s="149"/>
      <c r="M180" s="154"/>
      <c r="T180" s="155"/>
      <c r="AT180" s="151" t="s">
        <v>137</v>
      </c>
      <c r="AU180" s="151" t="s">
        <v>81</v>
      </c>
      <c r="AV180" s="12" t="s">
        <v>79</v>
      </c>
      <c r="AW180" s="12" t="s">
        <v>36</v>
      </c>
      <c r="AX180" s="12" t="s">
        <v>74</v>
      </c>
      <c r="AY180" s="151" t="s">
        <v>120</v>
      </c>
    </row>
    <row r="181" spans="2:65" s="13" customFormat="1">
      <c r="B181" s="156"/>
      <c r="D181" s="150" t="s">
        <v>137</v>
      </c>
      <c r="E181" s="157" t="s">
        <v>19</v>
      </c>
      <c r="F181" s="158" t="s">
        <v>279</v>
      </c>
      <c r="H181" s="159">
        <v>1000</v>
      </c>
      <c r="I181" s="160"/>
      <c r="L181" s="156"/>
      <c r="M181" s="161"/>
      <c r="T181" s="162"/>
      <c r="AT181" s="157" t="s">
        <v>137</v>
      </c>
      <c r="AU181" s="157" t="s">
        <v>81</v>
      </c>
      <c r="AV181" s="13" t="s">
        <v>81</v>
      </c>
      <c r="AW181" s="13" t="s">
        <v>36</v>
      </c>
      <c r="AX181" s="13" t="s">
        <v>79</v>
      </c>
      <c r="AY181" s="157" t="s">
        <v>120</v>
      </c>
    </row>
    <row r="182" spans="2:65" s="11" customFormat="1" ht="22.75" customHeight="1">
      <c r="B182" s="110"/>
      <c r="D182" s="111" t="s">
        <v>73</v>
      </c>
      <c r="E182" s="120" t="s">
        <v>280</v>
      </c>
      <c r="F182" s="120" t="s">
        <v>281</v>
      </c>
      <c r="I182" s="113"/>
      <c r="J182" s="121">
        <f>BK182</f>
        <v>0</v>
      </c>
      <c r="L182" s="110"/>
      <c r="M182" s="115"/>
      <c r="P182" s="116">
        <f>SUM(P183:P218)</f>
        <v>0</v>
      </c>
      <c r="R182" s="116">
        <f>SUM(R183:R218)</f>
        <v>1.2525E-2</v>
      </c>
      <c r="T182" s="117">
        <f>SUM(T183:T218)</f>
        <v>0</v>
      </c>
      <c r="AR182" s="111" t="s">
        <v>81</v>
      </c>
      <c r="AT182" s="118" t="s">
        <v>73</v>
      </c>
      <c r="AU182" s="118" t="s">
        <v>79</v>
      </c>
      <c r="AY182" s="111" t="s">
        <v>120</v>
      </c>
      <c r="BK182" s="119">
        <f>SUM(BK183:BK218)</f>
        <v>0</v>
      </c>
    </row>
    <row r="183" spans="2:65" s="1" customFormat="1" ht="21.75" customHeight="1">
      <c r="B183" s="32"/>
      <c r="C183" s="122" t="s">
        <v>282</v>
      </c>
      <c r="D183" s="122" t="s">
        <v>123</v>
      </c>
      <c r="E183" s="123" t="s">
        <v>283</v>
      </c>
      <c r="F183" s="124" t="s">
        <v>284</v>
      </c>
      <c r="G183" s="125" t="s">
        <v>147</v>
      </c>
      <c r="H183" s="126">
        <v>1.2330000000000001</v>
      </c>
      <c r="I183" s="127"/>
      <c r="J183" s="128">
        <f>ROUND(I183*H183,2)</f>
        <v>0</v>
      </c>
      <c r="K183" s="124" t="s">
        <v>127</v>
      </c>
      <c r="L183" s="32"/>
      <c r="M183" s="129" t="s">
        <v>19</v>
      </c>
      <c r="N183" s="130" t="s">
        <v>45</v>
      </c>
      <c r="P183" s="131">
        <f>O183*H183</f>
        <v>0</v>
      </c>
      <c r="Q183" s="131">
        <v>0</v>
      </c>
      <c r="R183" s="131">
        <f>Q183*H183</f>
        <v>0</v>
      </c>
      <c r="S183" s="131">
        <v>0</v>
      </c>
      <c r="T183" s="132">
        <f>S183*H183</f>
        <v>0</v>
      </c>
      <c r="AR183" s="133" t="s">
        <v>231</v>
      </c>
      <c r="AT183" s="133" t="s">
        <v>123</v>
      </c>
      <c r="AU183" s="133" t="s">
        <v>81</v>
      </c>
      <c r="AY183" s="17" t="s">
        <v>120</v>
      </c>
      <c r="BE183" s="134">
        <f>IF(N183="základní",J183,0)</f>
        <v>0</v>
      </c>
      <c r="BF183" s="134">
        <f>IF(N183="snížená",J183,0)</f>
        <v>0</v>
      </c>
      <c r="BG183" s="134">
        <f>IF(N183="zákl. přenesená",J183,0)</f>
        <v>0</v>
      </c>
      <c r="BH183" s="134">
        <f>IF(N183="sníž. přenesená",J183,0)</f>
        <v>0</v>
      </c>
      <c r="BI183" s="134">
        <f>IF(N183="nulová",J183,0)</f>
        <v>0</v>
      </c>
      <c r="BJ183" s="17" t="s">
        <v>79</v>
      </c>
      <c r="BK183" s="134">
        <f>ROUND(I183*H183,2)</f>
        <v>0</v>
      </c>
      <c r="BL183" s="17" t="s">
        <v>231</v>
      </c>
      <c r="BM183" s="133" t="s">
        <v>285</v>
      </c>
    </row>
    <row r="184" spans="2:65" s="1" customFormat="1">
      <c r="B184" s="32"/>
      <c r="D184" s="135" t="s">
        <v>130</v>
      </c>
      <c r="F184" s="136" t="s">
        <v>286</v>
      </c>
      <c r="I184" s="137"/>
      <c r="L184" s="32"/>
      <c r="M184" s="138"/>
      <c r="T184" s="53"/>
      <c r="AT184" s="17" t="s">
        <v>130</v>
      </c>
      <c r="AU184" s="17" t="s">
        <v>81</v>
      </c>
    </row>
    <row r="185" spans="2:65" s="12" customFormat="1">
      <c r="B185" s="149"/>
      <c r="D185" s="150" t="s">
        <v>137</v>
      </c>
      <c r="E185" s="151" t="s">
        <v>19</v>
      </c>
      <c r="F185" s="152" t="s">
        <v>287</v>
      </c>
      <c r="H185" s="151" t="s">
        <v>19</v>
      </c>
      <c r="I185" s="153"/>
      <c r="L185" s="149"/>
      <c r="M185" s="154"/>
      <c r="T185" s="155"/>
      <c r="AT185" s="151" t="s">
        <v>137</v>
      </c>
      <c r="AU185" s="151" t="s">
        <v>81</v>
      </c>
      <c r="AV185" s="12" t="s">
        <v>79</v>
      </c>
      <c r="AW185" s="12" t="s">
        <v>36</v>
      </c>
      <c r="AX185" s="12" t="s">
        <v>74</v>
      </c>
      <c r="AY185" s="151" t="s">
        <v>120</v>
      </c>
    </row>
    <row r="186" spans="2:65" s="13" customFormat="1">
      <c r="B186" s="156"/>
      <c r="D186" s="150" t="s">
        <v>137</v>
      </c>
      <c r="E186" s="157" t="s">
        <v>19</v>
      </c>
      <c r="F186" s="158" t="s">
        <v>288</v>
      </c>
      <c r="H186" s="159">
        <v>1.2330000000000001</v>
      </c>
      <c r="I186" s="160"/>
      <c r="L186" s="156"/>
      <c r="M186" s="161"/>
      <c r="T186" s="162"/>
      <c r="AT186" s="157" t="s">
        <v>137</v>
      </c>
      <c r="AU186" s="157" t="s">
        <v>81</v>
      </c>
      <c r="AV186" s="13" t="s">
        <v>81</v>
      </c>
      <c r="AW186" s="13" t="s">
        <v>36</v>
      </c>
      <c r="AX186" s="13" t="s">
        <v>74</v>
      </c>
      <c r="AY186" s="157" t="s">
        <v>120</v>
      </c>
    </row>
    <row r="187" spans="2:65" s="14" customFormat="1">
      <c r="B187" s="163"/>
      <c r="D187" s="150" t="s">
        <v>137</v>
      </c>
      <c r="E187" s="164" t="s">
        <v>19</v>
      </c>
      <c r="F187" s="165" t="s">
        <v>152</v>
      </c>
      <c r="H187" s="166">
        <v>1.2330000000000001</v>
      </c>
      <c r="I187" s="167"/>
      <c r="L187" s="163"/>
      <c r="M187" s="168"/>
      <c r="T187" s="169"/>
      <c r="AT187" s="164" t="s">
        <v>137</v>
      </c>
      <c r="AU187" s="164" t="s">
        <v>81</v>
      </c>
      <c r="AV187" s="14" t="s">
        <v>128</v>
      </c>
      <c r="AW187" s="14" t="s">
        <v>36</v>
      </c>
      <c r="AX187" s="14" t="s">
        <v>79</v>
      </c>
      <c r="AY187" s="164" t="s">
        <v>120</v>
      </c>
    </row>
    <row r="188" spans="2:65" s="1" customFormat="1" ht="16.5" customHeight="1">
      <c r="B188" s="32"/>
      <c r="C188" s="139" t="s">
        <v>289</v>
      </c>
      <c r="D188" s="139" t="s">
        <v>132</v>
      </c>
      <c r="E188" s="140" t="s">
        <v>290</v>
      </c>
      <c r="F188" s="141" t="s">
        <v>291</v>
      </c>
      <c r="G188" s="142" t="s">
        <v>275</v>
      </c>
      <c r="H188" s="143">
        <v>0.123</v>
      </c>
      <c r="I188" s="144"/>
      <c r="J188" s="145">
        <f>ROUND(I188*H188,2)</f>
        <v>0</v>
      </c>
      <c r="K188" s="141" t="s">
        <v>127</v>
      </c>
      <c r="L188" s="146"/>
      <c r="M188" s="147" t="s">
        <v>19</v>
      </c>
      <c r="N188" s="148" t="s">
        <v>45</v>
      </c>
      <c r="P188" s="131">
        <f>O188*H188</f>
        <v>0</v>
      </c>
      <c r="Q188" s="131">
        <v>1E-3</v>
      </c>
      <c r="R188" s="131">
        <f>Q188*H188</f>
        <v>1.2300000000000001E-4</v>
      </c>
      <c r="S188" s="131">
        <v>0</v>
      </c>
      <c r="T188" s="132">
        <f>S188*H188</f>
        <v>0</v>
      </c>
      <c r="AR188" s="133" t="s">
        <v>257</v>
      </c>
      <c r="AT188" s="133" t="s">
        <v>132</v>
      </c>
      <c r="AU188" s="133" t="s">
        <v>81</v>
      </c>
      <c r="AY188" s="17" t="s">
        <v>120</v>
      </c>
      <c r="BE188" s="134">
        <f>IF(N188="základní",J188,0)</f>
        <v>0</v>
      </c>
      <c r="BF188" s="134">
        <f>IF(N188="snížená",J188,0)</f>
        <v>0</v>
      </c>
      <c r="BG188" s="134">
        <f>IF(N188="zákl. přenesená",J188,0)</f>
        <v>0</v>
      </c>
      <c r="BH188" s="134">
        <f>IF(N188="sníž. přenesená",J188,0)</f>
        <v>0</v>
      </c>
      <c r="BI188" s="134">
        <f>IF(N188="nulová",J188,0)</f>
        <v>0</v>
      </c>
      <c r="BJ188" s="17" t="s">
        <v>79</v>
      </c>
      <c r="BK188" s="134">
        <f>ROUND(I188*H188,2)</f>
        <v>0</v>
      </c>
      <c r="BL188" s="17" t="s">
        <v>231</v>
      </c>
      <c r="BM188" s="133" t="s">
        <v>292</v>
      </c>
    </row>
    <row r="189" spans="2:65" s="13" customFormat="1">
      <c r="B189" s="156"/>
      <c r="D189" s="150" t="s">
        <v>137</v>
      </c>
      <c r="F189" s="158" t="s">
        <v>293</v>
      </c>
      <c r="H189" s="159">
        <v>0.123</v>
      </c>
      <c r="I189" s="160"/>
      <c r="L189" s="156"/>
      <c r="M189" s="161"/>
      <c r="T189" s="162"/>
      <c r="AT189" s="157" t="s">
        <v>137</v>
      </c>
      <c r="AU189" s="157" t="s">
        <v>81</v>
      </c>
      <c r="AV189" s="13" t="s">
        <v>81</v>
      </c>
      <c r="AW189" s="13" t="s">
        <v>4</v>
      </c>
      <c r="AX189" s="13" t="s">
        <v>79</v>
      </c>
      <c r="AY189" s="157" t="s">
        <v>120</v>
      </c>
    </row>
    <row r="190" spans="2:65" s="1" customFormat="1" ht="16.5" customHeight="1">
      <c r="B190" s="32"/>
      <c r="C190" s="122" t="s">
        <v>185</v>
      </c>
      <c r="D190" s="122" t="s">
        <v>123</v>
      </c>
      <c r="E190" s="123" t="s">
        <v>294</v>
      </c>
      <c r="F190" s="124" t="s">
        <v>295</v>
      </c>
      <c r="G190" s="125" t="s">
        <v>147</v>
      </c>
      <c r="H190" s="126">
        <v>1.2330000000000001</v>
      </c>
      <c r="I190" s="127"/>
      <c r="J190" s="128">
        <f>ROUND(I190*H190,2)</f>
        <v>0</v>
      </c>
      <c r="K190" s="124" t="s">
        <v>127</v>
      </c>
      <c r="L190" s="32"/>
      <c r="M190" s="129" t="s">
        <v>19</v>
      </c>
      <c r="N190" s="130" t="s">
        <v>45</v>
      </c>
      <c r="P190" s="131">
        <f>O190*H190</f>
        <v>0</v>
      </c>
      <c r="Q190" s="131">
        <v>0</v>
      </c>
      <c r="R190" s="131">
        <f>Q190*H190</f>
        <v>0</v>
      </c>
      <c r="S190" s="131">
        <v>0</v>
      </c>
      <c r="T190" s="132">
        <f>S190*H190</f>
        <v>0</v>
      </c>
      <c r="AR190" s="133" t="s">
        <v>231</v>
      </c>
      <c r="AT190" s="133" t="s">
        <v>123</v>
      </c>
      <c r="AU190" s="133" t="s">
        <v>81</v>
      </c>
      <c r="AY190" s="17" t="s">
        <v>120</v>
      </c>
      <c r="BE190" s="134">
        <f>IF(N190="základní",J190,0)</f>
        <v>0</v>
      </c>
      <c r="BF190" s="134">
        <f>IF(N190="snížená",J190,0)</f>
        <v>0</v>
      </c>
      <c r="BG190" s="134">
        <f>IF(N190="zákl. přenesená",J190,0)</f>
        <v>0</v>
      </c>
      <c r="BH190" s="134">
        <f>IF(N190="sníž. přenesená",J190,0)</f>
        <v>0</v>
      </c>
      <c r="BI190" s="134">
        <f>IF(N190="nulová",J190,0)</f>
        <v>0</v>
      </c>
      <c r="BJ190" s="17" t="s">
        <v>79</v>
      </c>
      <c r="BK190" s="134">
        <f>ROUND(I190*H190,2)</f>
        <v>0</v>
      </c>
      <c r="BL190" s="17" t="s">
        <v>231</v>
      </c>
      <c r="BM190" s="133" t="s">
        <v>296</v>
      </c>
    </row>
    <row r="191" spans="2:65" s="1" customFormat="1">
      <c r="B191" s="32"/>
      <c r="D191" s="135" t="s">
        <v>130</v>
      </c>
      <c r="F191" s="136" t="s">
        <v>297</v>
      </c>
      <c r="I191" s="137"/>
      <c r="L191" s="32"/>
      <c r="M191" s="138"/>
      <c r="T191" s="53"/>
      <c r="AT191" s="17" t="s">
        <v>130</v>
      </c>
      <c r="AU191" s="17" t="s">
        <v>81</v>
      </c>
    </row>
    <row r="192" spans="2:65" s="12" customFormat="1">
      <c r="B192" s="149"/>
      <c r="D192" s="150" t="s">
        <v>137</v>
      </c>
      <c r="E192" s="151" t="s">
        <v>19</v>
      </c>
      <c r="F192" s="152" t="s">
        <v>287</v>
      </c>
      <c r="H192" s="151" t="s">
        <v>19</v>
      </c>
      <c r="I192" s="153"/>
      <c r="L192" s="149"/>
      <c r="M192" s="154"/>
      <c r="T192" s="155"/>
      <c r="AT192" s="151" t="s">
        <v>137</v>
      </c>
      <c r="AU192" s="151" t="s">
        <v>81</v>
      </c>
      <c r="AV192" s="12" t="s">
        <v>79</v>
      </c>
      <c r="AW192" s="12" t="s">
        <v>36</v>
      </c>
      <c r="AX192" s="12" t="s">
        <v>74</v>
      </c>
      <c r="AY192" s="151" t="s">
        <v>120</v>
      </c>
    </row>
    <row r="193" spans="2:65" s="13" customFormat="1">
      <c r="B193" s="156"/>
      <c r="D193" s="150" t="s">
        <v>137</v>
      </c>
      <c r="E193" s="157" t="s">
        <v>19</v>
      </c>
      <c r="F193" s="158" t="s">
        <v>288</v>
      </c>
      <c r="H193" s="159">
        <v>1.2330000000000001</v>
      </c>
      <c r="I193" s="160"/>
      <c r="L193" s="156"/>
      <c r="M193" s="161"/>
      <c r="T193" s="162"/>
      <c r="AT193" s="157" t="s">
        <v>137</v>
      </c>
      <c r="AU193" s="157" t="s">
        <v>81</v>
      </c>
      <c r="AV193" s="13" t="s">
        <v>81</v>
      </c>
      <c r="AW193" s="13" t="s">
        <v>36</v>
      </c>
      <c r="AX193" s="13" t="s">
        <v>74</v>
      </c>
      <c r="AY193" s="157" t="s">
        <v>120</v>
      </c>
    </row>
    <row r="194" spans="2:65" s="14" customFormat="1">
      <c r="B194" s="163"/>
      <c r="D194" s="150" t="s">
        <v>137</v>
      </c>
      <c r="E194" s="164" t="s">
        <v>19</v>
      </c>
      <c r="F194" s="165" t="s">
        <v>152</v>
      </c>
      <c r="H194" s="166">
        <v>1.2330000000000001</v>
      </c>
      <c r="I194" s="167"/>
      <c r="L194" s="163"/>
      <c r="M194" s="168"/>
      <c r="T194" s="169"/>
      <c r="AT194" s="164" t="s">
        <v>137</v>
      </c>
      <c r="AU194" s="164" t="s">
        <v>81</v>
      </c>
      <c r="AV194" s="14" t="s">
        <v>128</v>
      </c>
      <c r="AW194" s="14" t="s">
        <v>36</v>
      </c>
      <c r="AX194" s="14" t="s">
        <v>79</v>
      </c>
      <c r="AY194" s="164" t="s">
        <v>120</v>
      </c>
    </row>
    <row r="195" spans="2:65" s="1" customFormat="1" ht="16.5" customHeight="1">
      <c r="B195" s="32"/>
      <c r="C195" s="139" t="s">
        <v>298</v>
      </c>
      <c r="D195" s="139" t="s">
        <v>132</v>
      </c>
      <c r="E195" s="140" t="s">
        <v>299</v>
      </c>
      <c r="F195" s="141" t="s">
        <v>300</v>
      </c>
      <c r="G195" s="142" t="s">
        <v>275</v>
      </c>
      <c r="H195" s="143">
        <v>0.185</v>
      </c>
      <c r="I195" s="144"/>
      <c r="J195" s="145">
        <f>ROUND(I195*H195,2)</f>
        <v>0</v>
      </c>
      <c r="K195" s="141" t="s">
        <v>127</v>
      </c>
      <c r="L195" s="146"/>
      <c r="M195" s="147" t="s">
        <v>19</v>
      </c>
      <c r="N195" s="148" t="s">
        <v>45</v>
      </c>
      <c r="P195" s="131">
        <f>O195*H195</f>
        <v>0</v>
      </c>
      <c r="Q195" s="131">
        <v>1E-3</v>
      </c>
      <c r="R195" s="131">
        <f>Q195*H195</f>
        <v>1.85E-4</v>
      </c>
      <c r="S195" s="131">
        <v>0</v>
      </c>
      <c r="T195" s="132">
        <f>S195*H195</f>
        <v>0</v>
      </c>
      <c r="AR195" s="133" t="s">
        <v>257</v>
      </c>
      <c r="AT195" s="133" t="s">
        <v>132</v>
      </c>
      <c r="AU195" s="133" t="s">
        <v>81</v>
      </c>
      <c r="AY195" s="17" t="s">
        <v>120</v>
      </c>
      <c r="BE195" s="134">
        <f>IF(N195="základní",J195,0)</f>
        <v>0</v>
      </c>
      <c r="BF195" s="134">
        <f>IF(N195="snížená",J195,0)</f>
        <v>0</v>
      </c>
      <c r="BG195" s="134">
        <f>IF(N195="zákl. přenesená",J195,0)</f>
        <v>0</v>
      </c>
      <c r="BH195" s="134">
        <f>IF(N195="sníž. přenesená",J195,0)</f>
        <v>0</v>
      </c>
      <c r="BI195" s="134">
        <f>IF(N195="nulová",J195,0)</f>
        <v>0</v>
      </c>
      <c r="BJ195" s="17" t="s">
        <v>79</v>
      </c>
      <c r="BK195" s="134">
        <f>ROUND(I195*H195,2)</f>
        <v>0</v>
      </c>
      <c r="BL195" s="17" t="s">
        <v>231</v>
      </c>
      <c r="BM195" s="133" t="s">
        <v>301</v>
      </c>
    </row>
    <row r="196" spans="2:65" s="13" customFormat="1">
      <c r="B196" s="156"/>
      <c r="D196" s="150" t="s">
        <v>137</v>
      </c>
      <c r="F196" s="158" t="s">
        <v>302</v>
      </c>
      <c r="H196" s="159">
        <v>0.185</v>
      </c>
      <c r="I196" s="160"/>
      <c r="L196" s="156"/>
      <c r="M196" s="161"/>
      <c r="T196" s="162"/>
      <c r="AT196" s="157" t="s">
        <v>137</v>
      </c>
      <c r="AU196" s="157" t="s">
        <v>81</v>
      </c>
      <c r="AV196" s="13" t="s">
        <v>81</v>
      </c>
      <c r="AW196" s="13" t="s">
        <v>4</v>
      </c>
      <c r="AX196" s="13" t="s">
        <v>79</v>
      </c>
      <c r="AY196" s="157" t="s">
        <v>120</v>
      </c>
    </row>
    <row r="197" spans="2:65" s="1" customFormat="1" ht="24.15" customHeight="1">
      <c r="B197" s="32"/>
      <c r="C197" s="122" t="s">
        <v>303</v>
      </c>
      <c r="D197" s="122" t="s">
        <v>123</v>
      </c>
      <c r="E197" s="123" t="s">
        <v>304</v>
      </c>
      <c r="F197" s="124" t="s">
        <v>305</v>
      </c>
      <c r="G197" s="125" t="s">
        <v>147</v>
      </c>
      <c r="H197" s="126">
        <v>14.172000000000001</v>
      </c>
      <c r="I197" s="127"/>
      <c r="J197" s="128">
        <f>ROUND(I197*H197,2)</f>
        <v>0</v>
      </c>
      <c r="K197" s="124" t="s">
        <v>127</v>
      </c>
      <c r="L197" s="32"/>
      <c r="M197" s="129" t="s">
        <v>19</v>
      </c>
      <c r="N197" s="130" t="s">
        <v>45</v>
      </c>
      <c r="P197" s="131">
        <f>O197*H197</f>
        <v>0</v>
      </c>
      <c r="Q197" s="131">
        <v>0</v>
      </c>
      <c r="R197" s="131">
        <f>Q197*H197</f>
        <v>0</v>
      </c>
      <c r="S197" s="131">
        <v>0</v>
      </c>
      <c r="T197" s="132">
        <f>S197*H197</f>
        <v>0</v>
      </c>
      <c r="AR197" s="133" t="s">
        <v>231</v>
      </c>
      <c r="AT197" s="133" t="s">
        <v>123</v>
      </c>
      <c r="AU197" s="133" t="s">
        <v>81</v>
      </c>
      <c r="AY197" s="17" t="s">
        <v>120</v>
      </c>
      <c r="BE197" s="134">
        <f>IF(N197="základní",J197,0)</f>
        <v>0</v>
      </c>
      <c r="BF197" s="134">
        <f>IF(N197="snížená",J197,0)</f>
        <v>0</v>
      </c>
      <c r="BG197" s="134">
        <f>IF(N197="zákl. přenesená",J197,0)</f>
        <v>0</v>
      </c>
      <c r="BH197" s="134">
        <f>IF(N197="sníž. přenesená",J197,0)</f>
        <v>0</v>
      </c>
      <c r="BI197" s="134">
        <f>IF(N197="nulová",J197,0)</f>
        <v>0</v>
      </c>
      <c r="BJ197" s="17" t="s">
        <v>79</v>
      </c>
      <c r="BK197" s="134">
        <f>ROUND(I197*H197,2)</f>
        <v>0</v>
      </c>
      <c r="BL197" s="17" t="s">
        <v>231</v>
      </c>
      <c r="BM197" s="133" t="s">
        <v>306</v>
      </c>
    </row>
    <row r="198" spans="2:65" s="1" customFormat="1">
      <c r="B198" s="32"/>
      <c r="D198" s="135" t="s">
        <v>130</v>
      </c>
      <c r="F198" s="136" t="s">
        <v>307</v>
      </c>
      <c r="I198" s="137"/>
      <c r="L198" s="32"/>
      <c r="M198" s="138"/>
      <c r="T198" s="53"/>
      <c r="AT198" s="17" t="s">
        <v>130</v>
      </c>
      <c r="AU198" s="17" t="s">
        <v>81</v>
      </c>
    </row>
    <row r="199" spans="2:65" s="12" customFormat="1">
      <c r="B199" s="149"/>
      <c r="D199" s="150" t="s">
        <v>137</v>
      </c>
      <c r="E199" s="151" t="s">
        <v>19</v>
      </c>
      <c r="F199" s="152" t="s">
        <v>174</v>
      </c>
      <c r="H199" s="151" t="s">
        <v>19</v>
      </c>
      <c r="I199" s="153"/>
      <c r="L199" s="149"/>
      <c r="M199" s="154"/>
      <c r="T199" s="155"/>
      <c r="AT199" s="151" t="s">
        <v>137</v>
      </c>
      <c r="AU199" s="151" t="s">
        <v>81</v>
      </c>
      <c r="AV199" s="12" t="s">
        <v>79</v>
      </c>
      <c r="AW199" s="12" t="s">
        <v>36</v>
      </c>
      <c r="AX199" s="12" t="s">
        <v>74</v>
      </c>
      <c r="AY199" s="151" t="s">
        <v>120</v>
      </c>
    </row>
    <row r="200" spans="2:65" s="13" customFormat="1">
      <c r="B200" s="156"/>
      <c r="D200" s="150" t="s">
        <v>137</v>
      </c>
      <c r="E200" s="157" t="s">
        <v>19</v>
      </c>
      <c r="F200" s="158" t="s">
        <v>202</v>
      </c>
      <c r="H200" s="159">
        <v>6.3159999999999998</v>
      </c>
      <c r="I200" s="160"/>
      <c r="L200" s="156"/>
      <c r="M200" s="161"/>
      <c r="T200" s="162"/>
      <c r="AT200" s="157" t="s">
        <v>137</v>
      </c>
      <c r="AU200" s="157" t="s">
        <v>81</v>
      </c>
      <c r="AV200" s="13" t="s">
        <v>81</v>
      </c>
      <c r="AW200" s="13" t="s">
        <v>36</v>
      </c>
      <c r="AX200" s="13" t="s">
        <v>74</v>
      </c>
      <c r="AY200" s="157" t="s">
        <v>120</v>
      </c>
    </row>
    <row r="201" spans="2:65" s="13" customFormat="1">
      <c r="B201" s="156"/>
      <c r="D201" s="150" t="s">
        <v>137</v>
      </c>
      <c r="E201" s="157" t="s">
        <v>19</v>
      </c>
      <c r="F201" s="158" t="s">
        <v>308</v>
      </c>
      <c r="H201" s="159">
        <v>0.77</v>
      </c>
      <c r="I201" s="160"/>
      <c r="L201" s="156"/>
      <c r="M201" s="161"/>
      <c r="T201" s="162"/>
      <c r="AT201" s="157" t="s">
        <v>137</v>
      </c>
      <c r="AU201" s="157" t="s">
        <v>81</v>
      </c>
      <c r="AV201" s="13" t="s">
        <v>81</v>
      </c>
      <c r="AW201" s="13" t="s">
        <v>36</v>
      </c>
      <c r="AX201" s="13" t="s">
        <v>74</v>
      </c>
      <c r="AY201" s="157" t="s">
        <v>120</v>
      </c>
    </row>
    <row r="202" spans="2:65" s="12" customFormat="1">
      <c r="B202" s="149"/>
      <c r="D202" s="150" t="s">
        <v>137</v>
      </c>
      <c r="E202" s="151" t="s">
        <v>19</v>
      </c>
      <c r="F202" s="152" t="s">
        <v>309</v>
      </c>
      <c r="H202" s="151" t="s">
        <v>19</v>
      </c>
      <c r="I202" s="153"/>
      <c r="L202" s="149"/>
      <c r="M202" s="154"/>
      <c r="T202" s="155"/>
      <c r="AT202" s="151" t="s">
        <v>137</v>
      </c>
      <c r="AU202" s="151" t="s">
        <v>81</v>
      </c>
      <c r="AV202" s="12" t="s">
        <v>79</v>
      </c>
      <c r="AW202" s="12" t="s">
        <v>36</v>
      </c>
      <c r="AX202" s="12" t="s">
        <v>74</v>
      </c>
      <c r="AY202" s="151" t="s">
        <v>120</v>
      </c>
    </row>
    <row r="203" spans="2:65" s="13" customFormat="1">
      <c r="B203" s="156"/>
      <c r="D203" s="150" t="s">
        <v>137</v>
      </c>
      <c r="E203" s="157" t="s">
        <v>19</v>
      </c>
      <c r="F203" s="158" t="s">
        <v>202</v>
      </c>
      <c r="H203" s="159">
        <v>6.3159999999999998</v>
      </c>
      <c r="I203" s="160"/>
      <c r="L203" s="156"/>
      <c r="M203" s="161"/>
      <c r="T203" s="162"/>
      <c r="AT203" s="157" t="s">
        <v>137</v>
      </c>
      <c r="AU203" s="157" t="s">
        <v>81</v>
      </c>
      <c r="AV203" s="13" t="s">
        <v>81</v>
      </c>
      <c r="AW203" s="13" t="s">
        <v>36</v>
      </c>
      <c r="AX203" s="13" t="s">
        <v>74</v>
      </c>
      <c r="AY203" s="157" t="s">
        <v>120</v>
      </c>
    </row>
    <row r="204" spans="2:65" s="13" customFormat="1">
      <c r="B204" s="156"/>
      <c r="D204" s="150" t="s">
        <v>137</v>
      </c>
      <c r="E204" s="157" t="s">
        <v>19</v>
      </c>
      <c r="F204" s="158" t="s">
        <v>308</v>
      </c>
      <c r="H204" s="159">
        <v>0.77</v>
      </c>
      <c r="I204" s="160"/>
      <c r="L204" s="156"/>
      <c r="M204" s="161"/>
      <c r="T204" s="162"/>
      <c r="AT204" s="157" t="s">
        <v>137</v>
      </c>
      <c r="AU204" s="157" t="s">
        <v>81</v>
      </c>
      <c r="AV204" s="13" t="s">
        <v>81</v>
      </c>
      <c r="AW204" s="13" t="s">
        <v>36</v>
      </c>
      <c r="AX204" s="13" t="s">
        <v>74</v>
      </c>
      <c r="AY204" s="157" t="s">
        <v>120</v>
      </c>
    </row>
    <row r="205" spans="2:65" s="14" customFormat="1">
      <c r="B205" s="163"/>
      <c r="D205" s="150" t="s">
        <v>137</v>
      </c>
      <c r="E205" s="164" t="s">
        <v>19</v>
      </c>
      <c r="F205" s="165" t="s">
        <v>152</v>
      </c>
      <c r="H205" s="166">
        <v>14.172000000000001</v>
      </c>
      <c r="I205" s="167"/>
      <c r="L205" s="163"/>
      <c r="M205" s="168"/>
      <c r="T205" s="169"/>
      <c r="AT205" s="164" t="s">
        <v>137</v>
      </c>
      <c r="AU205" s="164" t="s">
        <v>81</v>
      </c>
      <c r="AV205" s="14" t="s">
        <v>128</v>
      </c>
      <c r="AW205" s="14" t="s">
        <v>36</v>
      </c>
      <c r="AX205" s="14" t="s">
        <v>79</v>
      </c>
      <c r="AY205" s="164" t="s">
        <v>120</v>
      </c>
    </row>
    <row r="206" spans="2:65" s="1" customFormat="1" ht="16.5" customHeight="1">
      <c r="B206" s="32"/>
      <c r="C206" s="139" t="s">
        <v>310</v>
      </c>
      <c r="D206" s="139" t="s">
        <v>132</v>
      </c>
      <c r="E206" s="140" t="s">
        <v>311</v>
      </c>
      <c r="F206" s="141" t="s">
        <v>312</v>
      </c>
      <c r="G206" s="142" t="s">
        <v>275</v>
      </c>
      <c r="H206" s="143">
        <v>3.6850000000000001</v>
      </c>
      <c r="I206" s="144"/>
      <c r="J206" s="145">
        <f>ROUND(I206*H206,2)</f>
        <v>0</v>
      </c>
      <c r="K206" s="141" t="s">
        <v>127</v>
      </c>
      <c r="L206" s="146"/>
      <c r="M206" s="147" t="s">
        <v>19</v>
      </c>
      <c r="N206" s="148" t="s">
        <v>45</v>
      </c>
      <c r="P206" s="131">
        <f>O206*H206</f>
        <v>0</v>
      </c>
      <c r="Q206" s="131">
        <v>1E-3</v>
      </c>
      <c r="R206" s="131">
        <f>Q206*H206</f>
        <v>3.6850000000000003E-3</v>
      </c>
      <c r="S206" s="131">
        <v>0</v>
      </c>
      <c r="T206" s="132">
        <f>S206*H206</f>
        <v>0</v>
      </c>
      <c r="AR206" s="133" t="s">
        <v>257</v>
      </c>
      <c r="AT206" s="133" t="s">
        <v>132</v>
      </c>
      <c r="AU206" s="133" t="s">
        <v>81</v>
      </c>
      <c r="AY206" s="17" t="s">
        <v>120</v>
      </c>
      <c r="BE206" s="134">
        <f>IF(N206="základní",J206,0)</f>
        <v>0</v>
      </c>
      <c r="BF206" s="134">
        <f>IF(N206="snížená",J206,0)</f>
        <v>0</v>
      </c>
      <c r="BG206" s="134">
        <f>IF(N206="zákl. přenesená",J206,0)</f>
        <v>0</v>
      </c>
      <c r="BH206" s="134">
        <f>IF(N206="sníž. přenesená",J206,0)</f>
        <v>0</v>
      </c>
      <c r="BI206" s="134">
        <f>IF(N206="nulová",J206,0)</f>
        <v>0</v>
      </c>
      <c r="BJ206" s="17" t="s">
        <v>79</v>
      </c>
      <c r="BK206" s="134">
        <f>ROUND(I206*H206,2)</f>
        <v>0</v>
      </c>
      <c r="BL206" s="17" t="s">
        <v>231</v>
      </c>
      <c r="BM206" s="133" t="s">
        <v>313</v>
      </c>
    </row>
    <row r="207" spans="2:65" s="13" customFormat="1">
      <c r="B207" s="156"/>
      <c r="D207" s="150" t="s">
        <v>137</v>
      </c>
      <c r="F207" s="158" t="s">
        <v>314</v>
      </c>
      <c r="H207" s="159">
        <v>3.6850000000000001</v>
      </c>
      <c r="I207" s="160"/>
      <c r="L207" s="156"/>
      <c r="M207" s="161"/>
      <c r="T207" s="162"/>
      <c r="AT207" s="157" t="s">
        <v>137</v>
      </c>
      <c r="AU207" s="157" t="s">
        <v>81</v>
      </c>
      <c r="AV207" s="13" t="s">
        <v>81</v>
      </c>
      <c r="AW207" s="13" t="s">
        <v>4</v>
      </c>
      <c r="AX207" s="13" t="s">
        <v>79</v>
      </c>
      <c r="AY207" s="157" t="s">
        <v>120</v>
      </c>
    </row>
    <row r="208" spans="2:65" s="1" customFormat="1" ht="16.5" customHeight="1">
      <c r="B208" s="32"/>
      <c r="C208" s="122" t="s">
        <v>315</v>
      </c>
      <c r="D208" s="122" t="s">
        <v>123</v>
      </c>
      <c r="E208" s="123" t="s">
        <v>316</v>
      </c>
      <c r="F208" s="124" t="s">
        <v>317</v>
      </c>
      <c r="G208" s="125" t="s">
        <v>147</v>
      </c>
      <c r="H208" s="126">
        <v>14.942</v>
      </c>
      <c r="I208" s="127"/>
      <c r="J208" s="128">
        <f>ROUND(I208*H208,2)</f>
        <v>0</v>
      </c>
      <c r="K208" s="124" t="s">
        <v>127</v>
      </c>
      <c r="L208" s="32"/>
      <c r="M208" s="129" t="s">
        <v>19</v>
      </c>
      <c r="N208" s="130" t="s">
        <v>45</v>
      </c>
      <c r="P208" s="131">
        <f>O208*H208</f>
        <v>0</v>
      </c>
      <c r="Q208" s="131">
        <v>0</v>
      </c>
      <c r="R208" s="131">
        <f>Q208*H208</f>
        <v>0</v>
      </c>
      <c r="S208" s="131">
        <v>0</v>
      </c>
      <c r="T208" s="132">
        <f>S208*H208</f>
        <v>0</v>
      </c>
      <c r="AR208" s="133" t="s">
        <v>231</v>
      </c>
      <c r="AT208" s="133" t="s">
        <v>123</v>
      </c>
      <c r="AU208" s="133" t="s">
        <v>81</v>
      </c>
      <c r="AY208" s="17" t="s">
        <v>120</v>
      </c>
      <c r="BE208" s="134">
        <f>IF(N208="základní",J208,0)</f>
        <v>0</v>
      </c>
      <c r="BF208" s="134">
        <f>IF(N208="snížená",J208,0)</f>
        <v>0</v>
      </c>
      <c r="BG208" s="134">
        <f>IF(N208="zákl. přenesená",J208,0)</f>
        <v>0</v>
      </c>
      <c r="BH208" s="134">
        <f>IF(N208="sníž. přenesená",J208,0)</f>
        <v>0</v>
      </c>
      <c r="BI208" s="134">
        <f>IF(N208="nulová",J208,0)</f>
        <v>0</v>
      </c>
      <c r="BJ208" s="17" t="s">
        <v>79</v>
      </c>
      <c r="BK208" s="134">
        <f>ROUND(I208*H208,2)</f>
        <v>0</v>
      </c>
      <c r="BL208" s="17" t="s">
        <v>231</v>
      </c>
      <c r="BM208" s="133" t="s">
        <v>318</v>
      </c>
    </row>
    <row r="209" spans="2:65" s="1" customFormat="1">
      <c r="B209" s="32"/>
      <c r="D209" s="135" t="s">
        <v>130</v>
      </c>
      <c r="F209" s="136" t="s">
        <v>319</v>
      </c>
      <c r="I209" s="137"/>
      <c r="L209" s="32"/>
      <c r="M209" s="138"/>
      <c r="T209" s="53"/>
      <c r="AT209" s="17" t="s">
        <v>130</v>
      </c>
      <c r="AU209" s="17" t="s">
        <v>81</v>
      </c>
    </row>
    <row r="210" spans="2:65" s="12" customFormat="1">
      <c r="B210" s="149"/>
      <c r="D210" s="150" t="s">
        <v>137</v>
      </c>
      <c r="E210" s="151" t="s">
        <v>19</v>
      </c>
      <c r="F210" s="152" t="s">
        <v>174</v>
      </c>
      <c r="H210" s="151" t="s">
        <v>19</v>
      </c>
      <c r="I210" s="153"/>
      <c r="L210" s="149"/>
      <c r="M210" s="154"/>
      <c r="T210" s="155"/>
      <c r="AT210" s="151" t="s">
        <v>137</v>
      </c>
      <c r="AU210" s="151" t="s">
        <v>81</v>
      </c>
      <c r="AV210" s="12" t="s">
        <v>79</v>
      </c>
      <c r="AW210" s="12" t="s">
        <v>36</v>
      </c>
      <c r="AX210" s="12" t="s">
        <v>74</v>
      </c>
      <c r="AY210" s="151" t="s">
        <v>120</v>
      </c>
    </row>
    <row r="211" spans="2:65" s="13" customFormat="1">
      <c r="B211" s="156"/>
      <c r="D211" s="150" t="s">
        <v>137</v>
      </c>
      <c r="E211" s="157" t="s">
        <v>19</v>
      </c>
      <c r="F211" s="158" t="s">
        <v>202</v>
      </c>
      <c r="H211" s="159">
        <v>6.3159999999999998</v>
      </c>
      <c r="I211" s="160"/>
      <c r="L211" s="156"/>
      <c r="M211" s="161"/>
      <c r="T211" s="162"/>
      <c r="AT211" s="157" t="s">
        <v>137</v>
      </c>
      <c r="AU211" s="157" t="s">
        <v>81</v>
      </c>
      <c r="AV211" s="13" t="s">
        <v>81</v>
      </c>
      <c r="AW211" s="13" t="s">
        <v>36</v>
      </c>
      <c r="AX211" s="13" t="s">
        <v>74</v>
      </c>
      <c r="AY211" s="157" t="s">
        <v>120</v>
      </c>
    </row>
    <row r="212" spans="2:65" s="13" customFormat="1">
      <c r="B212" s="156"/>
      <c r="D212" s="150" t="s">
        <v>137</v>
      </c>
      <c r="E212" s="157" t="s">
        <v>19</v>
      </c>
      <c r="F212" s="158" t="s">
        <v>308</v>
      </c>
      <c r="H212" s="159">
        <v>0.77</v>
      </c>
      <c r="I212" s="160"/>
      <c r="L212" s="156"/>
      <c r="M212" s="161"/>
      <c r="T212" s="162"/>
      <c r="AT212" s="157" t="s">
        <v>137</v>
      </c>
      <c r="AU212" s="157" t="s">
        <v>81</v>
      </c>
      <c r="AV212" s="13" t="s">
        <v>81</v>
      </c>
      <c r="AW212" s="13" t="s">
        <v>36</v>
      </c>
      <c r="AX212" s="13" t="s">
        <v>74</v>
      </c>
      <c r="AY212" s="157" t="s">
        <v>120</v>
      </c>
    </row>
    <row r="213" spans="2:65" s="12" customFormat="1">
      <c r="B213" s="149"/>
      <c r="D213" s="150" t="s">
        <v>137</v>
      </c>
      <c r="E213" s="151" t="s">
        <v>19</v>
      </c>
      <c r="F213" s="152" t="s">
        <v>309</v>
      </c>
      <c r="H213" s="151" t="s">
        <v>19</v>
      </c>
      <c r="I213" s="153"/>
      <c r="L213" s="149"/>
      <c r="M213" s="154"/>
      <c r="T213" s="155"/>
      <c r="AT213" s="151" t="s">
        <v>137</v>
      </c>
      <c r="AU213" s="151" t="s">
        <v>81</v>
      </c>
      <c r="AV213" s="12" t="s">
        <v>79</v>
      </c>
      <c r="AW213" s="12" t="s">
        <v>36</v>
      </c>
      <c r="AX213" s="12" t="s">
        <v>74</v>
      </c>
      <c r="AY213" s="151" t="s">
        <v>120</v>
      </c>
    </row>
    <row r="214" spans="2:65" s="13" customFormat="1">
      <c r="B214" s="156"/>
      <c r="D214" s="150" t="s">
        <v>137</v>
      </c>
      <c r="E214" s="157" t="s">
        <v>19</v>
      </c>
      <c r="F214" s="158" t="s">
        <v>202</v>
      </c>
      <c r="H214" s="159">
        <v>6.3159999999999998</v>
      </c>
      <c r="I214" s="160"/>
      <c r="L214" s="156"/>
      <c r="M214" s="161"/>
      <c r="T214" s="162"/>
      <c r="AT214" s="157" t="s">
        <v>137</v>
      </c>
      <c r="AU214" s="157" t="s">
        <v>81</v>
      </c>
      <c r="AV214" s="13" t="s">
        <v>81</v>
      </c>
      <c r="AW214" s="13" t="s">
        <v>36</v>
      </c>
      <c r="AX214" s="13" t="s">
        <v>74</v>
      </c>
      <c r="AY214" s="157" t="s">
        <v>120</v>
      </c>
    </row>
    <row r="215" spans="2:65" s="13" customFormat="1">
      <c r="B215" s="156"/>
      <c r="D215" s="150" t="s">
        <v>137</v>
      </c>
      <c r="E215" s="157" t="s">
        <v>19</v>
      </c>
      <c r="F215" s="158" t="s">
        <v>320</v>
      </c>
      <c r="H215" s="159">
        <v>1.54</v>
      </c>
      <c r="I215" s="160"/>
      <c r="L215" s="156"/>
      <c r="M215" s="161"/>
      <c r="T215" s="162"/>
      <c r="AT215" s="157" t="s">
        <v>137</v>
      </c>
      <c r="AU215" s="157" t="s">
        <v>81</v>
      </c>
      <c r="AV215" s="13" t="s">
        <v>81</v>
      </c>
      <c r="AW215" s="13" t="s">
        <v>36</v>
      </c>
      <c r="AX215" s="13" t="s">
        <v>74</v>
      </c>
      <c r="AY215" s="157" t="s">
        <v>120</v>
      </c>
    </row>
    <row r="216" spans="2:65" s="14" customFormat="1">
      <c r="B216" s="163"/>
      <c r="D216" s="150" t="s">
        <v>137</v>
      </c>
      <c r="E216" s="164" t="s">
        <v>19</v>
      </c>
      <c r="F216" s="165" t="s">
        <v>152</v>
      </c>
      <c r="H216" s="166">
        <v>14.942</v>
      </c>
      <c r="I216" s="167"/>
      <c r="L216" s="163"/>
      <c r="M216" s="168"/>
      <c r="T216" s="169"/>
      <c r="AT216" s="164" t="s">
        <v>137</v>
      </c>
      <c r="AU216" s="164" t="s">
        <v>81</v>
      </c>
      <c r="AV216" s="14" t="s">
        <v>128</v>
      </c>
      <c r="AW216" s="14" t="s">
        <v>36</v>
      </c>
      <c r="AX216" s="14" t="s">
        <v>79</v>
      </c>
      <c r="AY216" s="164" t="s">
        <v>120</v>
      </c>
    </row>
    <row r="217" spans="2:65" s="1" customFormat="1" ht="16.5" customHeight="1">
      <c r="B217" s="32"/>
      <c r="C217" s="139" t="s">
        <v>321</v>
      </c>
      <c r="D217" s="139" t="s">
        <v>132</v>
      </c>
      <c r="E217" s="140" t="s">
        <v>322</v>
      </c>
      <c r="F217" s="141" t="s">
        <v>323</v>
      </c>
      <c r="G217" s="142" t="s">
        <v>275</v>
      </c>
      <c r="H217" s="143">
        <v>8.532</v>
      </c>
      <c r="I217" s="144"/>
      <c r="J217" s="145">
        <f>ROUND(I217*H217,2)</f>
        <v>0</v>
      </c>
      <c r="K217" s="141" t="s">
        <v>127</v>
      </c>
      <c r="L217" s="146"/>
      <c r="M217" s="147" t="s">
        <v>19</v>
      </c>
      <c r="N217" s="148" t="s">
        <v>45</v>
      </c>
      <c r="P217" s="131">
        <f>O217*H217</f>
        <v>0</v>
      </c>
      <c r="Q217" s="131">
        <v>1E-3</v>
      </c>
      <c r="R217" s="131">
        <f>Q217*H217</f>
        <v>8.5319999999999997E-3</v>
      </c>
      <c r="S217" s="131">
        <v>0</v>
      </c>
      <c r="T217" s="132">
        <f>S217*H217</f>
        <v>0</v>
      </c>
      <c r="AR217" s="133" t="s">
        <v>257</v>
      </c>
      <c r="AT217" s="133" t="s">
        <v>132</v>
      </c>
      <c r="AU217" s="133" t="s">
        <v>81</v>
      </c>
      <c r="AY217" s="17" t="s">
        <v>120</v>
      </c>
      <c r="BE217" s="134">
        <f>IF(N217="základní",J217,0)</f>
        <v>0</v>
      </c>
      <c r="BF217" s="134">
        <f>IF(N217="snížená",J217,0)</f>
        <v>0</v>
      </c>
      <c r="BG217" s="134">
        <f>IF(N217="zákl. přenesená",J217,0)</f>
        <v>0</v>
      </c>
      <c r="BH217" s="134">
        <f>IF(N217="sníž. přenesená",J217,0)</f>
        <v>0</v>
      </c>
      <c r="BI217" s="134">
        <f>IF(N217="nulová",J217,0)</f>
        <v>0</v>
      </c>
      <c r="BJ217" s="17" t="s">
        <v>79</v>
      </c>
      <c r="BK217" s="134">
        <f>ROUND(I217*H217,2)</f>
        <v>0</v>
      </c>
      <c r="BL217" s="17" t="s">
        <v>231</v>
      </c>
      <c r="BM217" s="133" t="s">
        <v>324</v>
      </c>
    </row>
    <row r="218" spans="2:65" s="13" customFormat="1">
      <c r="B218" s="156"/>
      <c r="D218" s="150" t="s">
        <v>137</v>
      </c>
      <c r="F218" s="158" t="s">
        <v>325</v>
      </c>
      <c r="H218" s="159">
        <v>8.532</v>
      </c>
      <c r="I218" s="160"/>
      <c r="L218" s="156"/>
      <c r="M218" s="161"/>
      <c r="T218" s="162"/>
      <c r="AT218" s="157" t="s">
        <v>137</v>
      </c>
      <c r="AU218" s="157" t="s">
        <v>81</v>
      </c>
      <c r="AV218" s="13" t="s">
        <v>81</v>
      </c>
      <c r="AW218" s="13" t="s">
        <v>4</v>
      </c>
      <c r="AX218" s="13" t="s">
        <v>79</v>
      </c>
      <c r="AY218" s="157" t="s">
        <v>120</v>
      </c>
    </row>
    <row r="219" spans="2:65" s="11" customFormat="1" ht="22.75" customHeight="1">
      <c r="B219" s="110"/>
      <c r="D219" s="111" t="s">
        <v>73</v>
      </c>
      <c r="E219" s="120" t="s">
        <v>326</v>
      </c>
      <c r="F219" s="120" t="s">
        <v>327</v>
      </c>
      <c r="I219" s="113"/>
      <c r="J219" s="121">
        <f>BK219</f>
        <v>0</v>
      </c>
      <c r="L219" s="110"/>
      <c r="M219" s="115"/>
      <c r="P219" s="116">
        <f>SUM(P220:P252)</f>
        <v>0</v>
      </c>
      <c r="R219" s="116">
        <f>SUM(R220:R252)</f>
        <v>0.1915212</v>
      </c>
      <c r="T219" s="117">
        <f>SUM(T220:T252)</f>
        <v>0</v>
      </c>
      <c r="AR219" s="111" t="s">
        <v>81</v>
      </c>
      <c r="AT219" s="118" t="s">
        <v>73</v>
      </c>
      <c r="AU219" s="118" t="s">
        <v>79</v>
      </c>
      <c r="AY219" s="111" t="s">
        <v>120</v>
      </c>
      <c r="BK219" s="119">
        <f>SUM(BK220:BK252)</f>
        <v>0</v>
      </c>
    </row>
    <row r="220" spans="2:65" s="1" customFormat="1" ht="16.5" customHeight="1">
      <c r="B220" s="32"/>
      <c r="C220" s="122" t="s">
        <v>328</v>
      </c>
      <c r="D220" s="122" t="s">
        <v>123</v>
      </c>
      <c r="E220" s="123" t="s">
        <v>329</v>
      </c>
      <c r="F220" s="124" t="s">
        <v>330</v>
      </c>
      <c r="G220" s="125" t="s">
        <v>147</v>
      </c>
      <c r="H220" s="126">
        <v>343.53699999999998</v>
      </c>
      <c r="I220" s="127"/>
      <c r="J220" s="128">
        <f>ROUND(I220*H220,2)</f>
        <v>0</v>
      </c>
      <c r="K220" s="124" t="s">
        <v>127</v>
      </c>
      <c r="L220" s="32"/>
      <c r="M220" s="129" t="s">
        <v>19</v>
      </c>
      <c r="N220" s="130" t="s">
        <v>45</v>
      </c>
      <c r="P220" s="131">
        <f>O220*H220</f>
        <v>0</v>
      </c>
      <c r="Q220" s="131">
        <v>0</v>
      </c>
      <c r="R220" s="131">
        <f>Q220*H220</f>
        <v>0</v>
      </c>
      <c r="S220" s="131">
        <v>0</v>
      </c>
      <c r="T220" s="132">
        <f>S220*H220</f>
        <v>0</v>
      </c>
      <c r="AR220" s="133" t="s">
        <v>231</v>
      </c>
      <c r="AT220" s="133" t="s">
        <v>123</v>
      </c>
      <c r="AU220" s="133" t="s">
        <v>81</v>
      </c>
      <c r="AY220" s="17" t="s">
        <v>120</v>
      </c>
      <c r="BE220" s="134">
        <f>IF(N220="základní",J220,0)</f>
        <v>0</v>
      </c>
      <c r="BF220" s="134">
        <f>IF(N220="snížená",J220,0)</f>
        <v>0</v>
      </c>
      <c r="BG220" s="134">
        <f>IF(N220="zákl. přenesená",J220,0)</f>
        <v>0</v>
      </c>
      <c r="BH220" s="134">
        <f>IF(N220="sníž. přenesená",J220,0)</f>
        <v>0</v>
      </c>
      <c r="BI220" s="134">
        <f>IF(N220="nulová",J220,0)</f>
        <v>0</v>
      </c>
      <c r="BJ220" s="17" t="s">
        <v>79</v>
      </c>
      <c r="BK220" s="134">
        <f>ROUND(I220*H220,2)</f>
        <v>0</v>
      </c>
      <c r="BL220" s="17" t="s">
        <v>231</v>
      </c>
      <c r="BM220" s="133" t="s">
        <v>331</v>
      </c>
    </row>
    <row r="221" spans="2:65" s="1" customFormat="1">
      <c r="B221" s="32"/>
      <c r="D221" s="135" t="s">
        <v>130</v>
      </c>
      <c r="F221" s="136" t="s">
        <v>332</v>
      </c>
      <c r="I221" s="137"/>
      <c r="L221" s="32"/>
      <c r="M221" s="138"/>
      <c r="T221" s="53"/>
      <c r="AT221" s="17" t="s">
        <v>130</v>
      </c>
      <c r="AU221" s="17" t="s">
        <v>81</v>
      </c>
    </row>
    <row r="222" spans="2:65" s="12" customFormat="1">
      <c r="B222" s="149"/>
      <c r="D222" s="150" t="s">
        <v>137</v>
      </c>
      <c r="E222" s="151" t="s">
        <v>19</v>
      </c>
      <c r="F222" s="152" t="s">
        <v>168</v>
      </c>
      <c r="H222" s="151" t="s">
        <v>19</v>
      </c>
      <c r="I222" s="153"/>
      <c r="L222" s="149"/>
      <c r="M222" s="154"/>
      <c r="T222" s="155"/>
      <c r="AT222" s="151" t="s">
        <v>137</v>
      </c>
      <c r="AU222" s="151" t="s">
        <v>81</v>
      </c>
      <c r="AV222" s="12" t="s">
        <v>79</v>
      </c>
      <c r="AW222" s="12" t="s">
        <v>36</v>
      </c>
      <c r="AX222" s="12" t="s">
        <v>74</v>
      </c>
      <c r="AY222" s="151" t="s">
        <v>120</v>
      </c>
    </row>
    <row r="223" spans="2:65" s="13" customFormat="1">
      <c r="B223" s="156"/>
      <c r="D223" s="150" t="s">
        <v>137</v>
      </c>
      <c r="E223" s="157" t="s">
        <v>19</v>
      </c>
      <c r="F223" s="158" t="s">
        <v>333</v>
      </c>
      <c r="H223" s="159">
        <v>250.74299999999999</v>
      </c>
      <c r="I223" s="160"/>
      <c r="L223" s="156"/>
      <c r="M223" s="161"/>
      <c r="T223" s="162"/>
      <c r="AT223" s="157" t="s">
        <v>137</v>
      </c>
      <c r="AU223" s="157" t="s">
        <v>81</v>
      </c>
      <c r="AV223" s="13" t="s">
        <v>81</v>
      </c>
      <c r="AW223" s="13" t="s">
        <v>36</v>
      </c>
      <c r="AX223" s="13" t="s">
        <v>74</v>
      </c>
      <c r="AY223" s="157" t="s">
        <v>120</v>
      </c>
    </row>
    <row r="224" spans="2:65" s="13" customFormat="1">
      <c r="B224" s="156"/>
      <c r="D224" s="150" t="s">
        <v>137</v>
      </c>
      <c r="E224" s="157" t="s">
        <v>19</v>
      </c>
      <c r="F224" s="158" t="s">
        <v>202</v>
      </c>
      <c r="H224" s="159">
        <v>6.3159999999999998</v>
      </c>
      <c r="I224" s="160"/>
      <c r="L224" s="156"/>
      <c r="M224" s="161"/>
      <c r="T224" s="162"/>
      <c r="AT224" s="157" t="s">
        <v>137</v>
      </c>
      <c r="AU224" s="157" t="s">
        <v>81</v>
      </c>
      <c r="AV224" s="13" t="s">
        <v>81</v>
      </c>
      <c r="AW224" s="13" t="s">
        <v>36</v>
      </c>
      <c r="AX224" s="13" t="s">
        <v>74</v>
      </c>
      <c r="AY224" s="157" t="s">
        <v>120</v>
      </c>
    </row>
    <row r="225" spans="2:65" s="12" customFormat="1">
      <c r="B225" s="149"/>
      <c r="D225" s="150" t="s">
        <v>137</v>
      </c>
      <c r="E225" s="151" t="s">
        <v>19</v>
      </c>
      <c r="F225" s="152" t="s">
        <v>174</v>
      </c>
      <c r="H225" s="151" t="s">
        <v>19</v>
      </c>
      <c r="I225" s="153"/>
      <c r="L225" s="149"/>
      <c r="M225" s="154"/>
      <c r="T225" s="155"/>
      <c r="AT225" s="151" t="s">
        <v>137</v>
      </c>
      <c r="AU225" s="151" t="s">
        <v>81</v>
      </c>
      <c r="AV225" s="12" t="s">
        <v>79</v>
      </c>
      <c r="AW225" s="12" t="s">
        <v>36</v>
      </c>
      <c r="AX225" s="12" t="s">
        <v>74</v>
      </c>
      <c r="AY225" s="151" t="s">
        <v>120</v>
      </c>
    </row>
    <row r="226" spans="2:65" s="13" customFormat="1">
      <c r="B226" s="156"/>
      <c r="D226" s="150" t="s">
        <v>137</v>
      </c>
      <c r="E226" s="157" t="s">
        <v>19</v>
      </c>
      <c r="F226" s="158" t="s">
        <v>202</v>
      </c>
      <c r="H226" s="159">
        <v>6.3159999999999998</v>
      </c>
      <c r="I226" s="160"/>
      <c r="L226" s="156"/>
      <c r="M226" s="161"/>
      <c r="T226" s="162"/>
      <c r="AT226" s="157" t="s">
        <v>137</v>
      </c>
      <c r="AU226" s="157" t="s">
        <v>81</v>
      </c>
      <c r="AV226" s="13" t="s">
        <v>81</v>
      </c>
      <c r="AW226" s="13" t="s">
        <v>36</v>
      </c>
      <c r="AX226" s="13" t="s">
        <v>74</v>
      </c>
      <c r="AY226" s="157" t="s">
        <v>120</v>
      </c>
    </row>
    <row r="227" spans="2:65" s="13" customFormat="1">
      <c r="B227" s="156"/>
      <c r="D227" s="150" t="s">
        <v>137</v>
      </c>
      <c r="E227" s="157" t="s">
        <v>19</v>
      </c>
      <c r="F227" s="158" t="s">
        <v>334</v>
      </c>
      <c r="H227" s="159">
        <v>20.405000000000001</v>
      </c>
      <c r="I227" s="160"/>
      <c r="L227" s="156"/>
      <c r="M227" s="161"/>
      <c r="T227" s="162"/>
      <c r="AT227" s="157" t="s">
        <v>137</v>
      </c>
      <c r="AU227" s="157" t="s">
        <v>81</v>
      </c>
      <c r="AV227" s="13" t="s">
        <v>81</v>
      </c>
      <c r="AW227" s="13" t="s">
        <v>36</v>
      </c>
      <c r="AX227" s="13" t="s">
        <v>74</v>
      </c>
      <c r="AY227" s="157" t="s">
        <v>120</v>
      </c>
    </row>
    <row r="228" spans="2:65" s="12" customFormat="1">
      <c r="B228" s="149"/>
      <c r="D228" s="150" t="s">
        <v>137</v>
      </c>
      <c r="E228" s="151" t="s">
        <v>19</v>
      </c>
      <c r="F228" s="152" t="s">
        <v>170</v>
      </c>
      <c r="H228" s="151" t="s">
        <v>19</v>
      </c>
      <c r="I228" s="153"/>
      <c r="L228" s="149"/>
      <c r="M228" s="154"/>
      <c r="T228" s="155"/>
      <c r="AT228" s="151" t="s">
        <v>137</v>
      </c>
      <c r="AU228" s="151" t="s">
        <v>81</v>
      </c>
      <c r="AV228" s="12" t="s">
        <v>79</v>
      </c>
      <c r="AW228" s="12" t="s">
        <v>36</v>
      </c>
      <c r="AX228" s="12" t="s">
        <v>74</v>
      </c>
      <c r="AY228" s="151" t="s">
        <v>120</v>
      </c>
    </row>
    <row r="229" spans="2:65" s="13" customFormat="1">
      <c r="B229" s="156"/>
      <c r="D229" s="150" t="s">
        <v>137</v>
      </c>
      <c r="E229" s="157" t="s">
        <v>19</v>
      </c>
      <c r="F229" s="158" t="s">
        <v>335</v>
      </c>
      <c r="H229" s="159">
        <v>15.555</v>
      </c>
      <c r="I229" s="160"/>
      <c r="L229" s="156"/>
      <c r="M229" s="161"/>
      <c r="T229" s="162"/>
      <c r="AT229" s="157" t="s">
        <v>137</v>
      </c>
      <c r="AU229" s="157" t="s">
        <v>81</v>
      </c>
      <c r="AV229" s="13" t="s">
        <v>81</v>
      </c>
      <c r="AW229" s="13" t="s">
        <v>36</v>
      </c>
      <c r="AX229" s="13" t="s">
        <v>74</v>
      </c>
      <c r="AY229" s="157" t="s">
        <v>120</v>
      </c>
    </row>
    <row r="230" spans="2:65" s="13" customFormat="1">
      <c r="B230" s="156"/>
      <c r="D230" s="150" t="s">
        <v>137</v>
      </c>
      <c r="E230" s="157" t="s">
        <v>19</v>
      </c>
      <c r="F230" s="158" t="s">
        <v>336</v>
      </c>
      <c r="H230" s="159">
        <v>44.201999999999998</v>
      </c>
      <c r="I230" s="160"/>
      <c r="L230" s="156"/>
      <c r="M230" s="161"/>
      <c r="T230" s="162"/>
      <c r="AT230" s="157" t="s">
        <v>137</v>
      </c>
      <c r="AU230" s="157" t="s">
        <v>81</v>
      </c>
      <c r="AV230" s="13" t="s">
        <v>81</v>
      </c>
      <c r="AW230" s="13" t="s">
        <v>36</v>
      </c>
      <c r="AX230" s="13" t="s">
        <v>74</v>
      </c>
      <c r="AY230" s="157" t="s">
        <v>120</v>
      </c>
    </row>
    <row r="231" spans="2:65" s="14" customFormat="1">
      <c r="B231" s="163"/>
      <c r="D231" s="150" t="s">
        <v>137</v>
      </c>
      <c r="E231" s="164" t="s">
        <v>19</v>
      </c>
      <c r="F231" s="165" t="s">
        <v>152</v>
      </c>
      <c r="H231" s="166">
        <v>343.53699999999998</v>
      </c>
      <c r="I231" s="167"/>
      <c r="L231" s="163"/>
      <c r="M231" s="168"/>
      <c r="T231" s="169"/>
      <c r="AT231" s="164" t="s">
        <v>137</v>
      </c>
      <c r="AU231" s="164" t="s">
        <v>81</v>
      </c>
      <c r="AV231" s="14" t="s">
        <v>128</v>
      </c>
      <c r="AW231" s="14" t="s">
        <v>36</v>
      </c>
      <c r="AX231" s="14" t="s">
        <v>79</v>
      </c>
      <c r="AY231" s="164" t="s">
        <v>120</v>
      </c>
    </row>
    <row r="232" spans="2:65" s="1" customFormat="1" ht="16.5" customHeight="1">
      <c r="B232" s="32"/>
      <c r="C232" s="139" t="s">
        <v>257</v>
      </c>
      <c r="D232" s="139" t="s">
        <v>132</v>
      </c>
      <c r="E232" s="140" t="s">
        <v>337</v>
      </c>
      <c r="F232" s="141" t="s">
        <v>338</v>
      </c>
      <c r="G232" s="142" t="s">
        <v>339</v>
      </c>
      <c r="H232" s="143">
        <v>58.401000000000003</v>
      </c>
      <c r="I232" s="144"/>
      <c r="J232" s="145">
        <f>ROUND(I232*H232,2)</f>
        <v>0</v>
      </c>
      <c r="K232" s="141" t="s">
        <v>127</v>
      </c>
      <c r="L232" s="146"/>
      <c r="M232" s="147" t="s">
        <v>19</v>
      </c>
      <c r="N232" s="148" t="s">
        <v>45</v>
      </c>
      <c r="P232" s="131">
        <f>O232*H232</f>
        <v>0</v>
      </c>
      <c r="Q232" s="131">
        <v>1E-3</v>
      </c>
      <c r="R232" s="131">
        <f>Q232*H232</f>
        <v>5.8401000000000002E-2</v>
      </c>
      <c r="S232" s="131">
        <v>0</v>
      </c>
      <c r="T232" s="132">
        <f>S232*H232</f>
        <v>0</v>
      </c>
      <c r="AR232" s="133" t="s">
        <v>257</v>
      </c>
      <c r="AT232" s="133" t="s">
        <v>132</v>
      </c>
      <c r="AU232" s="133" t="s">
        <v>81</v>
      </c>
      <c r="AY232" s="17" t="s">
        <v>120</v>
      </c>
      <c r="BE232" s="134">
        <f>IF(N232="základní",J232,0)</f>
        <v>0</v>
      </c>
      <c r="BF232" s="134">
        <f>IF(N232="snížená",J232,0)</f>
        <v>0</v>
      </c>
      <c r="BG232" s="134">
        <f>IF(N232="zákl. přenesená",J232,0)</f>
        <v>0</v>
      </c>
      <c r="BH232" s="134">
        <f>IF(N232="sníž. přenesená",J232,0)</f>
        <v>0</v>
      </c>
      <c r="BI232" s="134">
        <f>IF(N232="nulová",J232,0)</f>
        <v>0</v>
      </c>
      <c r="BJ232" s="17" t="s">
        <v>79</v>
      </c>
      <c r="BK232" s="134">
        <f>ROUND(I232*H232,2)</f>
        <v>0</v>
      </c>
      <c r="BL232" s="17" t="s">
        <v>231</v>
      </c>
      <c r="BM232" s="133" t="s">
        <v>340</v>
      </c>
    </row>
    <row r="233" spans="2:65" s="13" customFormat="1">
      <c r="B233" s="156"/>
      <c r="D233" s="150" t="s">
        <v>137</v>
      </c>
      <c r="F233" s="158" t="s">
        <v>341</v>
      </c>
      <c r="H233" s="159">
        <v>58.401000000000003</v>
      </c>
      <c r="I233" s="160"/>
      <c r="L233" s="156"/>
      <c r="M233" s="161"/>
      <c r="T233" s="162"/>
      <c r="AT233" s="157" t="s">
        <v>137</v>
      </c>
      <c r="AU233" s="157" t="s">
        <v>81</v>
      </c>
      <c r="AV233" s="13" t="s">
        <v>81</v>
      </c>
      <c r="AW233" s="13" t="s">
        <v>4</v>
      </c>
      <c r="AX233" s="13" t="s">
        <v>79</v>
      </c>
      <c r="AY233" s="157" t="s">
        <v>120</v>
      </c>
    </row>
    <row r="234" spans="2:65" s="1" customFormat="1" ht="16.5" customHeight="1">
      <c r="B234" s="32"/>
      <c r="C234" s="122" t="s">
        <v>342</v>
      </c>
      <c r="D234" s="122" t="s">
        <v>123</v>
      </c>
      <c r="E234" s="123" t="s">
        <v>343</v>
      </c>
      <c r="F234" s="124" t="s">
        <v>344</v>
      </c>
      <c r="G234" s="125" t="s">
        <v>147</v>
      </c>
      <c r="H234" s="126">
        <v>343.53699999999998</v>
      </c>
      <c r="I234" s="127"/>
      <c r="J234" s="128">
        <f>ROUND(I234*H234,2)</f>
        <v>0</v>
      </c>
      <c r="K234" s="124" t="s">
        <v>127</v>
      </c>
      <c r="L234" s="32"/>
      <c r="M234" s="129" t="s">
        <v>19</v>
      </c>
      <c r="N234" s="130" t="s">
        <v>45</v>
      </c>
      <c r="P234" s="131">
        <f>O234*H234</f>
        <v>0</v>
      </c>
      <c r="Q234" s="131">
        <v>0</v>
      </c>
      <c r="R234" s="131">
        <f>Q234*H234</f>
        <v>0</v>
      </c>
      <c r="S234" s="131">
        <v>0</v>
      </c>
      <c r="T234" s="132">
        <f>S234*H234</f>
        <v>0</v>
      </c>
      <c r="AR234" s="133" t="s">
        <v>231</v>
      </c>
      <c r="AT234" s="133" t="s">
        <v>123</v>
      </c>
      <c r="AU234" s="133" t="s">
        <v>81</v>
      </c>
      <c r="AY234" s="17" t="s">
        <v>120</v>
      </c>
      <c r="BE234" s="134">
        <f>IF(N234="základní",J234,0)</f>
        <v>0</v>
      </c>
      <c r="BF234" s="134">
        <f>IF(N234="snížená",J234,0)</f>
        <v>0</v>
      </c>
      <c r="BG234" s="134">
        <f>IF(N234="zákl. přenesená",J234,0)</f>
        <v>0</v>
      </c>
      <c r="BH234" s="134">
        <f>IF(N234="sníž. přenesená",J234,0)</f>
        <v>0</v>
      </c>
      <c r="BI234" s="134">
        <f>IF(N234="nulová",J234,0)</f>
        <v>0</v>
      </c>
      <c r="BJ234" s="17" t="s">
        <v>79</v>
      </c>
      <c r="BK234" s="134">
        <f>ROUND(I234*H234,2)</f>
        <v>0</v>
      </c>
      <c r="BL234" s="17" t="s">
        <v>231</v>
      </c>
      <c r="BM234" s="133" t="s">
        <v>345</v>
      </c>
    </row>
    <row r="235" spans="2:65" s="1" customFormat="1">
      <c r="B235" s="32"/>
      <c r="D235" s="135" t="s">
        <v>130</v>
      </c>
      <c r="F235" s="136" t="s">
        <v>346</v>
      </c>
      <c r="I235" s="137"/>
      <c r="L235" s="32"/>
      <c r="M235" s="138"/>
      <c r="T235" s="53"/>
      <c r="AT235" s="17" t="s">
        <v>130</v>
      </c>
      <c r="AU235" s="17" t="s">
        <v>81</v>
      </c>
    </row>
    <row r="236" spans="2:65" s="12" customFormat="1">
      <c r="B236" s="149"/>
      <c r="D236" s="150" t="s">
        <v>137</v>
      </c>
      <c r="E236" s="151" t="s">
        <v>19</v>
      </c>
      <c r="F236" s="152" t="s">
        <v>168</v>
      </c>
      <c r="H236" s="151" t="s">
        <v>19</v>
      </c>
      <c r="I236" s="153"/>
      <c r="L236" s="149"/>
      <c r="M236" s="154"/>
      <c r="T236" s="155"/>
      <c r="AT236" s="151" t="s">
        <v>137</v>
      </c>
      <c r="AU236" s="151" t="s">
        <v>81</v>
      </c>
      <c r="AV236" s="12" t="s">
        <v>79</v>
      </c>
      <c r="AW236" s="12" t="s">
        <v>36</v>
      </c>
      <c r="AX236" s="12" t="s">
        <v>74</v>
      </c>
      <c r="AY236" s="151" t="s">
        <v>120</v>
      </c>
    </row>
    <row r="237" spans="2:65" s="13" customFormat="1">
      <c r="B237" s="156"/>
      <c r="D237" s="150" t="s">
        <v>137</v>
      </c>
      <c r="E237" s="157" t="s">
        <v>19</v>
      </c>
      <c r="F237" s="158" t="s">
        <v>333</v>
      </c>
      <c r="H237" s="159">
        <v>250.74299999999999</v>
      </c>
      <c r="I237" s="160"/>
      <c r="L237" s="156"/>
      <c r="M237" s="161"/>
      <c r="T237" s="162"/>
      <c r="AT237" s="157" t="s">
        <v>137</v>
      </c>
      <c r="AU237" s="157" t="s">
        <v>81</v>
      </c>
      <c r="AV237" s="13" t="s">
        <v>81</v>
      </c>
      <c r="AW237" s="13" t="s">
        <v>36</v>
      </c>
      <c r="AX237" s="13" t="s">
        <v>74</v>
      </c>
      <c r="AY237" s="157" t="s">
        <v>120</v>
      </c>
    </row>
    <row r="238" spans="2:65" s="13" customFormat="1">
      <c r="B238" s="156"/>
      <c r="D238" s="150" t="s">
        <v>137</v>
      </c>
      <c r="E238" s="157" t="s">
        <v>19</v>
      </c>
      <c r="F238" s="158" t="s">
        <v>202</v>
      </c>
      <c r="H238" s="159">
        <v>6.3159999999999998</v>
      </c>
      <c r="I238" s="160"/>
      <c r="L238" s="156"/>
      <c r="M238" s="161"/>
      <c r="T238" s="162"/>
      <c r="AT238" s="157" t="s">
        <v>137</v>
      </c>
      <c r="AU238" s="157" t="s">
        <v>81</v>
      </c>
      <c r="AV238" s="13" t="s">
        <v>81</v>
      </c>
      <c r="AW238" s="13" t="s">
        <v>36</v>
      </c>
      <c r="AX238" s="13" t="s">
        <v>74</v>
      </c>
      <c r="AY238" s="157" t="s">
        <v>120</v>
      </c>
    </row>
    <row r="239" spans="2:65" s="12" customFormat="1">
      <c r="B239" s="149"/>
      <c r="D239" s="150" t="s">
        <v>137</v>
      </c>
      <c r="E239" s="151" t="s">
        <v>19</v>
      </c>
      <c r="F239" s="152" t="s">
        <v>174</v>
      </c>
      <c r="H239" s="151" t="s">
        <v>19</v>
      </c>
      <c r="I239" s="153"/>
      <c r="L239" s="149"/>
      <c r="M239" s="154"/>
      <c r="T239" s="155"/>
      <c r="AT239" s="151" t="s">
        <v>137</v>
      </c>
      <c r="AU239" s="151" t="s">
        <v>81</v>
      </c>
      <c r="AV239" s="12" t="s">
        <v>79</v>
      </c>
      <c r="AW239" s="12" t="s">
        <v>36</v>
      </c>
      <c r="AX239" s="12" t="s">
        <v>74</v>
      </c>
      <c r="AY239" s="151" t="s">
        <v>120</v>
      </c>
    </row>
    <row r="240" spans="2:65" s="13" customFormat="1">
      <c r="B240" s="156"/>
      <c r="D240" s="150" t="s">
        <v>137</v>
      </c>
      <c r="E240" s="157" t="s">
        <v>19</v>
      </c>
      <c r="F240" s="158" t="s">
        <v>202</v>
      </c>
      <c r="H240" s="159">
        <v>6.3159999999999998</v>
      </c>
      <c r="I240" s="160"/>
      <c r="L240" s="156"/>
      <c r="M240" s="161"/>
      <c r="T240" s="162"/>
      <c r="AT240" s="157" t="s">
        <v>137</v>
      </c>
      <c r="AU240" s="157" t="s">
        <v>81</v>
      </c>
      <c r="AV240" s="13" t="s">
        <v>81</v>
      </c>
      <c r="AW240" s="13" t="s">
        <v>36</v>
      </c>
      <c r="AX240" s="13" t="s">
        <v>74</v>
      </c>
      <c r="AY240" s="157" t="s">
        <v>120</v>
      </c>
    </row>
    <row r="241" spans="2:65" s="13" customFormat="1">
      <c r="B241" s="156"/>
      <c r="D241" s="150" t="s">
        <v>137</v>
      </c>
      <c r="E241" s="157" t="s">
        <v>19</v>
      </c>
      <c r="F241" s="158" t="s">
        <v>334</v>
      </c>
      <c r="H241" s="159">
        <v>20.405000000000001</v>
      </c>
      <c r="I241" s="160"/>
      <c r="L241" s="156"/>
      <c r="M241" s="161"/>
      <c r="T241" s="162"/>
      <c r="AT241" s="157" t="s">
        <v>137</v>
      </c>
      <c r="AU241" s="157" t="s">
        <v>81</v>
      </c>
      <c r="AV241" s="13" t="s">
        <v>81</v>
      </c>
      <c r="AW241" s="13" t="s">
        <v>36</v>
      </c>
      <c r="AX241" s="13" t="s">
        <v>74</v>
      </c>
      <c r="AY241" s="157" t="s">
        <v>120</v>
      </c>
    </row>
    <row r="242" spans="2:65" s="12" customFormat="1">
      <c r="B242" s="149"/>
      <c r="D242" s="150" t="s">
        <v>137</v>
      </c>
      <c r="E242" s="151" t="s">
        <v>19</v>
      </c>
      <c r="F242" s="152" t="s">
        <v>170</v>
      </c>
      <c r="H242" s="151" t="s">
        <v>19</v>
      </c>
      <c r="I242" s="153"/>
      <c r="L242" s="149"/>
      <c r="M242" s="154"/>
      <c r="T242" s="155"/>
      <c r="AT242" s="151" t="s">
        <v>137</v>
      </c>
      <c r="AU242" s="151" t="s">
        <v>81</v>
      </c>
      <c r="AV242" s="12" t="s">
        <v>79</v>
      </c>
      <c r="AW242" s="12" t="s">
        <v>36</v>
      </c>
      <c r="AX242" s="12" t="s">
        <v>74</v>
      </c>
      <c r="AY242" s="151" t="s">
        <v>120</v>
      </c>
    </row>
    <row r="243" spans="2:65" s="13" customFormat="1">
      <c r="B243" s="156"/>
      <c r="D243" s="150" t="s">
        <v>137</v>
      </c>
      <c r="E243" s="157" t="s">
        <v>19</v>
      </c>
      <c r="F243" s="158" t="s">
        <v>335</v>
      </c>
      <c r="H243" s="159">
        <v>15.555</v>
      </c>
      <c r="I243" s="160"/>
      <c r="L243" s="156"/>
      <c r="M243" s="161"/>
      <c r="T243" s="162"/>
      <c r="AT243" s="157" t="s">
        <v>137</v>
      </c>
      <c r="AU243" s="157" t="s">
        <v>81</v>
      </c>
      <c r="AV243" s="13" t="s">
        <v>81</v>
      </c>
      <c r="AW243" s="13" t="s">
        <v>36</v>
      </c>
      <c r="AX243" s="13" t="s">
        <v>74</v>
      </c>
      <c r="AY243" s="157" t="s">
        <v>120</v>
      </c>
    </row>
    <row r="244" spans="2:65" s="13" customFormat="1">
      <c r="B244" s="156"/>
      <c r="D244" s="150" t="s">
        <v>137</v>
      </c>
      <c r="E244" s="157" t="s">
        <v>19</v>
      </c>
      <c r="F244" s="158" t="s">
        <v>336</v>
      </c>
      <c r="H244" s="159">
        <v>44.201999999999998</v>
      </c>
      <c r="I244" s="160"/>
      <c r="L244" s="156"/>
      <c r="M244" s="161"/>
      <c r="T244" s="162"/>
      <c r="AT244" s="157" t="s">
        <v>137</v>
      </c>
      <c r="AU244" s="157" t="s">
        <v>81</v>
      </c>
      <c r="AV244" s="13" t="s">
        <v>81</v>
      </c>
      <c r="AW244" s="13" t="s">
        <v>36</v>
      </c>
      <c r="AX244" s="13" t="s">
        <v>74</v>
      </c>
      <c r="AY244" s="157" t="s">
        <v>120</v>
      </c>
    </row>
    <row r="245" spans="2:65" s="14" customFormat="1">
      <c r="B245" s="163"/>
      <c r="D245" s="150" t="s">
        <v>137</v>
      </c>
      <c r="E245" s="164" t="s">
        <v>19</v>
      </c>
      <c r="F245" s="165" t="s">
        <v>152</v>
      </c>
      <c r="H245" s="166">
        <v>343.53699999999998</v>
      </c>
      <c r="I245" s="167"/>
      <c r="L245" s="163"/>
      <c r="M245" s="168"/>
      <c r="T245" s="169"/>
      <c r="AT245" s="164" t="s">
        <v>137</v>
      </c>
      <c r="AU245" s="164" t="s">
        <v>81</v>
      </c>
      <c r="AV245" s="14" t="s">
        <v>128</v>
      </c>
      <c r="AW245" s="14" t="s">
        <v>36</v>
      </c>
      <c r="AX245" s="14" t="s">
        <v>79</v>
      </c>
      <c r="AY245" s="164" t="s">
        <v>120</v>
      </c>
    </row>
    <row r="246" spans="2:65" s="1" customFormat="1" ht="16.5" customHeight="1">
      <c r="B246" s="32"/>
      <c r="C246" s="139" t="s">
        <v>347</v>
      </c>
      <c r="D246" s="139" t="s">
        <v>132</v>
      </c>
      <c r="E246" s="140" t="s">
        <v>348</v>
      </c>
      <c r="F246" s="141" t="s">
        <v>349</v>
      </c>
      <c r="G246" s="142" t="s">
        <v>339</v>
      </c>
      <c r="H246" s="143">
        <v>85.884</v>
      </c>
      <c r="I246" s="144"/>
      <c r="J246" s="145">
        <f>ROUND(I246*H246,2)</f>
        <v>0</v>
      </c>
      <c r="K246" s="141" t="s">
        <v>127</v>
      </c>
      <c r="L246" s="146"/>
      <c r="M246" s="147" t="s">
        <v>19</v>
      </c>
      <c r="N246" s="148" t="s">
        <v>45</v>
      </c>
      <c r="P246" s="131">
        <f>O246*H246</f>
        <v>0</v>
      </c>
      <c r="Q246" s="131">
        <v>1.5499999999999999E-3</v>
      </c>
      <c r="R246" s="131">
        <f>Q246*H246</f>
        <v>0.13312019999999999</v>
      </c>
      <c r="S246" s="131">
        <v>0</v>
      </c>
      <c r="T246" s="132">
        <f>S246*H246</f>
        <v>0</v>
      </c>
      <c r="AR246" s="133" t="s">
        <v>257</v>
      </c>
      <c r="AT246" s="133" t="s">
        <v>132</v>
      </c>
      <c r="AU246" s="133" t="s">
        <v>81</v>
      </c>
      <c r="AY246" s="17" t="s">
        <v>120</v>
      </c>
      <c r="BE246" s="134">
        <f>IF(N246="základní",J246,0)</f>
        <v>0</v>
      </c>
      <c r="BF246" s="134">
        <f>IF(N246="snížená",J246,0)</f>
        <v>0</v>
      </c>
      <c r="BG246" s="134">
        <f>IF(N246="zákl. přenesená",J246,0)</f>
        <v>0</v>
      </c>
      <c r="BH246" s="134">
        <f>IF(N246="sníž. přenesená",J246,0)</f>
        <v>0</v>
      </c>
      <c r="BI246" s="134">
        <f>IF(N246="nulová",J246,0)</f>
        <v>0</v>
      </c>
      <c r="BJ246" s="17" t="s">
        <v>79</v>
      </c>
      <c r="BK246" s="134">
        <f>ROUND(I246*H246,2)</f>
        <v>0</v>
      </c>
      <c r="BL246" s="17" t="s">
        <v>231</v>
      </c>
      <c r="BM246" s="133" t="s">
        <v>350</v>
      </c>
    </row>
    <row r="247" spans="2:65" s="13" customFormat="1">
      <c r="B247" s="156"/>
      <c r="D247" s="150" t="s">
        <v>137</v>
      </c>
      <c r="F247" s="158" t="s">
        <v>351</v>
      </c>
      <c r="H247" s="159">
        <v>85.884</v>
      </c>
      <c r="I247" s="160"/>
      <c r="L247" s="156"/>
      <c r="M247" s="161"/>
      <c r="T247" s="162"/>
      <c r="AT247" s="157" t="s">
        <v>137</v>
      </c>
      <c r="AU247" s="157" t="s">
        <v>81</v>
      </c>
      <c r="AV247" s="13" t="s">
        <v>81</v>
      </c>
      <c r="AW247" s="13" t="s">
        <v>4</v>
      </c>
      <c r="AX247" s="13" t="s">
        <v>79</v>
      </c>
      <c r="AY247" s="157" t="s">
        <v>120</v>
      </c>
    </row>
    <row r="248" spans="2:65" s="1" customFormat="1" ht="24.15" customHeight="1">
      <c r="B248" s="32"/>
      <c r="C248" s="122" t="s">
        <v>352</v>
      </c>
      <c r="D248" s="122" t="s">
        <v>123</v>
      </c>
      <c r="E248" s="123" t="s">
        <v>353</v>
      </c>
      <c r="F248" s="124" t="s">
        <v>354</v>
      </c>
      <c r="G248" s="125" t="s">
        <v>147</v>
      </c>
      <c r="H248" s="126">
        <v>15.555</v>
      </c>
      <c r="I248" s="127"/>
      <c r="J248" s="128">
        <f>ROUND(I248*H248,2)</f>
        <v>0</v>
      </c>
      <c r="K248" s="124" t="s">
        <v>127</v>
      </c>
      <c r="L248" s="32"/>
      <c r="M248" s="129" t="s">
        <v>19</v>
      </c>
      <c r="N248" s="130" t="s">
        <v>45</v>
      </c>
      <c r="P248" s="131">
        <f>O248*H248</f>
        <v>0</v>
      </c>
      <c r="Q248" s="131">
        <v>0</v>
      </c>
      <c r="R248" s="131">
        <f>Q248*H248</f>
        <v>0</v>
      </c>
      <c r="S248" s="131">
        <v>0</v>
      </c>
      <c r="T248" s="132">
        <f>S248*H248</f>
        <v>0</v>
      </c>
      <c r="AR248" s="133" t="s">
        <v>231</v>
      </c>
      <c r="AT248" s="133" t="s">
        <v>123</v>
      </c>
      <c r="AU248" s="133" t="s">
        <v>81</v>
      </c>
      <c r="AY248" s="17" t="s">
        <v>120</v>
      </c>
      <c r="BE248" s="134">
        <f>IF(N248="základní",J248,0)</f>
        <v>0</v>
      </c>
      <c r="BF248" s="134">
        <f>IF(N248="snížená",J248,0)</f>
        <v>0</v>
      </c>
      <c r="BG248" s="134">
        <f>IF(N248="zákl. přenesená",J248,0)</f>
        <v>0</v>
      </c>
      <c r="BH248" s="134">
        <f>IF(N248="sníž. přenesená",J248,0)</f>
        <v>0</v>
      </c>
      <c r="BI248" s="134">
        <f>IF(N248="nulová",J248,0)</f>
        <v>0</v>
      </c>
      <c r="BJ248" s="17" t="s">
        <v>79</v>
      </c>
      <c r="BK248" s="134">
        <f>ROUND(I248*H248,2)</f>
        <v>0</v>
      </c>
      <c r="BL248" s="17" t="s">
        <v>231</v>
      </c>
      <c r="BM248" s="133" t="s">
        <v>355</v>
      </c>
    </row>
    <row r="249" spans="2:65" s="1" customFormat="1">
      <c r="B249" s="32"/>
      <c r="D249" s="135" t="s">
        <v>130</v>
      </c>
      <c r="F249" s="136" t="s">
        <v>356</v>
      </c>
      <c r="I249" s="137"/>
      <c r="L249" s="32"/>
      <c r="M249" s="138"/>
      <c r="T249" s="53"/>
      <c r="AT249" s="17" t="s">
        <v>130</v>
      </c>
      <c r="AU249" s="17" t="s">
        <v>81</v>
      </c>
    </row>
    <row r="250" spans="2:65" s="12" customFormat="1">
      <c r="B250" s="149"/>
      <c r="D250" s="150" t="s">
        <v>137</v>
      </c>
      <c r="E250" s="151" t="s">
        <v>19</v>
      </c>
      <c r="F250" s="152" t="s">
        <v>357</v>
      </c>
      <c r="H250" s="151" t="s">
        <v>19</v>
      </c>
      <c r="I250" s="153"/>
      <c r="L250" s="149"/>
      <c r="M250" s="154"/>
      <c r="T250" s="155"/>
      <c r="AT250" s="151" t="s">
        <v>137</v>
      </c>
      <c r="AU250" s="151" t="s">
        <v>81</v>
      </c>
      <c r="AV250" s="12" t="s">
        <v>79</v>
      </c>
      <c r="AW250" s="12" t="s">
        <v>36</v>
      </c>
      <c r="AX250" s="12" t="s">
        <v>74</v>
      </c>
      <c r="AY250" s="151" t="s">
        <v>120</v>
      </c>
    </row>
    <row r="251" spans="2:65" s="13" customFormat="1">
      <c r="B251" s="156"/>
      <c r="D251" s="150" t="s">
        <v>137</v>
      </c>
      <c r="E251" s="157" t="s">
        <v>19</v>
      </c>
      <c r="F251" s="158" t="s">
        <v>335</v>
      </c>
      <c r="H251" s="159">
        <v>15.555</v>
      </c>
      <c r="I251" s="160"/>
      <c r="L251" s="156"/>
      <c r="M251" s="161"/>
      <c r="T251" s="162"/>
      <c r="AT251" s="157" t="s">
        <v>137</v>
      </c>
      <c r="AU251" s="157" t="s">
        <v>81</v>
      </c>
      <c r="AV251" s="13" t="s">
        <v>81</v>
      </c>
      <c r="AW251" s="13" t="s">
        <v>36</v>
      </c>
      <c r="AX251" s="13" t="s">
        <v>74</v>
      </c>
      <c r="AY251" s="157" t="s">
        <v>120</v>
      </c>
    </row>
    <row r="252" spans="2:65" s="14" customFormat="1">
      <c r="B252" s="163"/>
      <c r="D252" s="150" t="s">
        <v>137</v>
      </c>
      <c r="E252" s="164" t="s">
        <v>19</v>
      </c>
      <c r="F252" s="165" t="s">
        <v>152</v>
      </c>
      <c r="H252" s="166">
        <v>15.555</v>
      </c>
      <c r="I252" s="167"/>
      <c r="L252" s="163"/>
      <c r="M252" s="168"/>
      <c r="T252" s="169"/>
      <c r="AT252" s="164" t="s">
        <v>137</v>
      </c>
      <c r="AU252" s="164" t="s">
        <v>81</v>
      </c>
      <c r="AV252" s="14" t="s">
        <v>128</v>
      </c>
      <c r="AW252" s="14" t="s">
        <v>36</v>
      </c>
      <c r="AX252" s="14" t="s">
        <v>79</v>
      </c>
      <c r="AY252" s="164" t="s">
        <v>120</v>
      </c>
    </row>
    <row r="253" spans="2:65" s="11" customFormat="1" ht="26" customHeight="1">
      <c r="B253" s="110"/>
      <c r="D253" s="111" t="s">
        <v>73</v>
      </c>
      <c r="E253" s="112" t="s">
        <v>132</v>
      </c>
      <c r="F253" s="112" t="s">
        <v>358</v>
      </c>
      <c r="I253" s="113"/>
      <c r="J253" s="114">
        <f>BK253</f>
        <v>0</v>
      </c>
      <c r="L253" s="110"/>
      <c r="M253" s="115"/>
      <c r="P253" s="116">
        <f>P254</f>
        <v>0</v>
      </c>
      <c r="R253" s="116">
        <f>R254</f>
        <v>0</v>
      </c>
      <c r="T253" s="117">
        <f>T254</f>
        <v>0</v>
      </c>
      <c r="AR253" s="111" t="s">
        <v>121</v>
      </c>
      <c r="AT253" s="118" t="s">
        <v>73</v>
      </c>
      <c r="AU253" s="118" t="s">
        <v>74</v>
      </c>
      <c r="AY253" s="111" t="s">
        <v>120</v>
      </c>
      <c r="BK253" s="119">
        <f>BK254</f>
        <v>0</v>
      </c>
    </row>
    <row r="254" spans="2:65" s="11" customFormat="1" ht="22.75" customHeight="1">
      <c r="B254" s="110"/>
      <c r="D254" s="111" t="s">
        <v>73</v>
      </c>
      <c r="E254" s="120" t="s">
        <v>359</v>
      </c>
      <c r="F254" s="120" t="s">
        <v>360</v>
      </c>
      <c r="I254" s="113"/>
      <c r="J254" s="121">
        <f>BK254</f>
        <v>0</v>
      </c>
      <c r="L254" s="110"/>
      <c r="M254" s="115"/>
      <c r="P254" s="116">
        <f>SUM(P255:P260)</f>
        <v>0</v>
      </c>
      <c r="R254" s="116">
        <f>SUM(R255:R260)</f>
        <v>0</v>
      </c>
      <c r="T254" s="117">
        <f>SUM(T255:T260)</f>
        <v>0</v>
      </c>
      <c r="AR254" s="111" t="s">
        <v>121</v>
      </c>
      <c r="AT254" s="118" t="s">
        <v>73</v>
      </c>
      <c r="AU254" s="118" t="s">
        <v>79</v>
      </c>
      <c r="AY254" s="111" t="s">
        <v>120</v>
      </c>
      <c r="BK254" s="119">
        <f>SUM(BK255:BK260)</f>
        <v>0</v>
      </c>
    </row>
    <row r="255" spans="2:65" s="1" customFormat="1" ht="16.5" customHeight="1">
      <c r="B255" s="32"/>
      <c r="C255" s="122" t="s">
        <v>361</v>
      </c>
      <c r="D255" s="122" t="s">
        <v>123</v>
      </c>
      <c r="E255" s="123" t="s">
        <v>362</v>
      </c>
      <c r="F255" s="124" t="s">
        <v>363</v>
      </c>
      <c r="G255" s="125" t="s">
        <v>207</v>
      </c>
      <c r="H255" s="126">
        <v>1</v>
      </c>
      <c r="I255" s="127"/>
      <c r="J255" s="128">
        <f>ROUND(I255*H255,2)</f>
        <v>0</v>
      </c>
      <c r="K255" s="124" t="s">
        <v>127</v>
      </c>
      <c r="L255" s="32"/>
      <c r="M255" s="129" t="s">
        <v>19</v>
      </c>
      <c r="N255" s="130" t="s">
        <v>45</v>
      </c>
      <c r="P255" s="131">
        <f>O255*H255</f>
        <v>0</v>
      </c>
      <c r="Q255" s="131">
        <v>0</v>
      </c>
      <c r="R255" s="131">
        <f>Q255*H255</f>
        <v>0</v>
      </c>
      <c r="S255" s="131">
        <v>0</v>
      </c>
      <c r="T255" s="132">
        <f>S255*H255</f>
        <v>0</v>
      </c>
      <c r="AR255" s="133" t="s">
        <v>364</v>
      </c>
      <c r="AT255" s="133" t="s">
        <v>123</v>
      </c>
      <c r="AU255" s="133" t="s">
        <v>81</v>
      </c>
      <c r="AY255" s="17" t="s">
        <v>120</v>
      </c>
      <c r="BE255" s="134">
        <f>IF(N255="základní",J255,0)</f>
        <v>0</v>
      </c>
      <c r="BF255" s="134">
        <f>IF(N255="snížená",J255,0)</f>
        <v>0</v>
      </c>
      <c r="BG255" s="134">
        <f>IF(N255="zákl. přenesená",J255,0)</f>
        <v>0</v>
      </c>
      <c r="BH255" s="134">
        <f>IF(N255="sníž. přenesená",J255,0)</f>
        <v>0</v>
      </c>
      <c r="BI255" s="134">
        <f>IF(N255="nulová",J255,0)</f>
        <v>0</v>
      </c>
      <c r="BJ255" s="17" t="s">
        <v>79</v>
      </c>
      <c r="BK255" s="134">
        <f>ROUND(I255*H255,2)</f>
        <v>0</v>
      </c>
      <c r="BL255" s="17" t="s">
        <v>364</v>
      </c>
      <c r="BM255" s="133" t="s">
        <v>365</v>
      </c>
    </row>
    <row r="256" spans="2:65" s="1" customFormat="1">
      <c r="B256" s="32"/>
      <c r="D256" s="135" t="s">
        <v>130</v>
      </c>
      <c r="F256" s="136" t="s">
        <v>366</v>
      </c>
      <c r="I256" s="137"/>
      <c r="L256" s="32"/>
      <c r="M256" s="138"/>
      <c r="T256" s="53"/>
      <c r="AT256" s="17" t="s">
        <v>130</v>
      </c>
      <c r="AU256" s="17" t="s">
        <v>81</v>
      </c>
    </row>
    <row r="257" spans="2:65" s="1" customFormat="1" ht="16.5" customHeight="1">
      <c r="B257" s="32"/>
      <c r="C257" s="122" t="s">
        <v>367</v>
      </c>
      <c r="D257" s="122" t="s">
        <v>123</v>
      </c>
      <c r="E257" s="123" t="s">
        <v>368</v>
      </c>
      <c r="F257" s="124" t="s">
        <v>369</v>
      </c>
      <c r="G257" s="125" t="s">
        <v>207</v>
      </c>
      <c r="H257" s="126">
        <v>1</v>
      </c>
      <c r="I257" s="127"/>
      <c r="J257" s="128">
        <f>ROUND(I257*H257,2)</f>
        <v>0</v>
      </c>
      <c r="K257" s="124" t="s">
        <v>127</v>
      </c>
      <c r="L257" s="32"/>
      <c r="M257" s="129" t="s">
        <v>19</v>
      </c>
      <c r="N257" s="130" t="s">
        <v>45</v>
      </c>
      <c r="P257" s="131">
        <f>O257*H257</f>
        <v>0</v>
      </c>
      <c r="Q257" s="131">
        <v>0</v>
      </c>
      <c r="R257" s="131">
        <f>Q257*H257</f>
        <v>0</v>
      </c>
      <c r="S257" s="131">
        <v>0</v>
      </c>
      <c r="T257" s="132">
        <f>S257*H257</f>
        <v>0</v>
      </c>
      <c r="AR257" s="133" t="s">
        <v>364</v>
      </c>
      <c r="AT257" s="133" t="s">
        <v>123</v>
      </c>
      <c r="AU257" s="133" t="s">
        <v>81</v>
      </c>
      <c r="AY257" s="17" t="s">
        <v>120</v>
      </c>
      <c r="BE257" s="134">
        <f>IF(N257="základní",J257,0)</f>
        <v>0</v>
      </c>
      <c r="BF257" s="134">
        <f>IF(N257="snížená",J257,0)</f>
        <v>0</v>
      </c>
      <c r="BG257" s="134">
        <f>IF(N257="zákl. přenesená",J257,0)</f>
        <v>0</v>
      </c>
      <c r="BH257" s="134">
        <f>IF(N257="sníž. přenesená",J257,0)</f>
        <v>0</v>
      </c>
      <c r="BI257" s="134">
        <f>IF(N257="nulová",J257,0)</f>
        <v>0</v>
      </c>
      <c r="BJ257" s="17" t="s">
        <v>79</v>
      </c>
      <c r="BK257" s="134">
        <f>ROUND(I257*H257,2)</f>
        <v>0</v>
      </c>
      <c r="BL257" s="17" t="s">
        <v>364</v>
      </c>
      <c r="BM257" s="133" t="s">
        <v>370</v>
      </c>
    </row>
    <row r="258" spans="2:65" s="1" customFormat="1">
      <c r="B258" s="32"/>
      <c r="D258" s="135" t="s">
        <v>130</v>
      </c>
      <c r="F258" s="136" t="s">
        <v>371</v>
      </c>
      <c r="I258" s="137"/>
      <c r="L258" s="32"/>
      <c r="M258" s="138"/>
      <c r="T258" s="53"/>
      <c r="AT258" s="17" t="s">
        <v>130</v>
      </c>
      <c r="AU258" s="17" t="s">
        <v>81</v>
      </c>
    </row>
    <row r="259" spans="2:65" s="1" customFormat="1" ht="16.5" customHeight="1">
      <c r="B259" s="32"/>
      <c r="C259" s="122" t="s">
        <v>372</v>
      </c>
      <c r="D259" s="122" t="s">
        <v>123</v>
      </c>
      <c r="E259" s="123" t="s">
        <v>373</v>
      </c>
      <c r="F259" s="124" t="s">
        <v>374</v>
      </c>
      <c r="G259" s="125" t="s">
        <v>207</v>
      </c>
      <c r="H259" s="126">
        <v>1</v>
      </c>
      <c r="I259" s="127"/>
      <c r="J259" s="128">
        <f>ROUND(I259*H259,2)</f>
        <v>0</v>
      </c>
      <c r="K259" s="124" t="s">
        <v>127</v>
      </c>
      <c r="L259" s="32"/>
      <c r="M259" s="129" t="s">
        <v>19</v>
      </c>
      <c r="N259" s="130" t="s">
        <v>45</v>
      </c>
      <c r="P259" s="131">
        <f>O259*H259</f>
        <v>0</v>
      </c>
      <c r="Q259" s="131">
        <v>0</v>
      </c>
      <c r="R259" s="131">
        <f>Q259*H259</f>
        <v>0</v>
      </c>
      <c r="S259" s="131">
        <v>0</v>
      </c>
      <c r="T259" s="132">
        <f>S259*H259</f>
        <v>0</v>
      </c>
      <c r="AR259" s="133" t="s">
        <v>364</v>
      </c>
      <c r="AT259" s="133" t="s">
        <v>123</v>
      </c>
      <c r="AU259" s="133" t="s">
        <v>81</v>
      </c>
      <c r="AY259" s="17" t="s">
        <v>120</v>
      </c>
      <c r="BE259" s="134">
        <f>IF(N259="základní",J259,0)</f>
        <v>0</v>
      </c>
      <c r="BF259" s="134">
        <f>IF(N259="snížená",J259,0)</f>
        <v>0</v>
      </c>
      <c r="BG259" s="134">
        <f>IF(N259="zákl. přenesená",J259,0)</f>
        <v>0</v>
      </c>
      <c r="BH259" s="134">
        <f>IF(N259="sníž. přenesená",J259,0)</f>
        <v>0</v>
      </c>
      <c r="BI259" s="134">
        <f>IF(N259="nulová",J259,0)</f>
        <v>0</v>
      </c>
      <c r="BJ259" s="17" t="s">
        <v>79</v>
      </c>
      <c r="BK259" s="134">
        <f>ROUND(I259*H259,2)</f>
        <v>0</v>
      </c>
      <c r="BL259" s="17" t="s">
        <v>364</v>
      </c>
      <c r="BM259" s="133" t="s">
        <v>375</v>
      </c>
    </row>
    <row r="260" spans="2:65" s="1" customFormat="1">
      <c r="B260" s="32"/>
      <c r="D260" s="135" t="s">
        <v>130</v>
      </c>
      <c r="F260" s="136" t="s">
        <v>376</v>
      </c>
      <c r="I260" s="137"/>
      <c r="L260" s="32"/>
      <c r="M260" s="138"/>
      <c r="T260" s="53"/>
      <c r="AT260" s="17" t="s">
        <v>130</v>
      </c>
      <c r="AU260" s="17" t="s">
        <v>81</v>
      </c>
    </row>
    <row r="261" spans="2:65" s="11" customFormat="1" ht="26" customHeight="1">
      <c r="B261" s="110"/>
      <c r="D261" s="111" t="s">
        <v>73</v>
      </c>
      <c r="E261" s="112" t="s">
        <v>377</v>
      </c>
      <c r="F261" s="112" t="s">
        <v>378</v>
      </c>
      <c r="I261" s="113"/>
      <c r="J261" s="114">
        <f>BK261</f>
        <v>0</v>
      </c>
      <c r="L261" s="110"/>
      <c r="M261" s="115"/>
      <c r="P261" s="116">
        <f>P262+P267+P270+P276</f>
        <v>0</v>
      </c>
      <c r="R261" s="116">
        <f>R262+R267+R270+R276</f>
        <v>0</v>
      </c>
      <c r="T261" s="117">
        <f>T262+T267+T270+T276</f>
        <v>0</v>
      </c>
      <c r="AR261" s="111" t="s">
        <v>155</v>
      </c>
      <c r="AT261" s="118" t="s">
        <v>73</v>
      </c>
      <c r="AU261" s="118" t="s">
        <v>74</v>
      </c>
      <c r="AY261" s="111" t="s">
        <v>120</v>
      </c>
      <c r="BK261" s="119">
        <f>BK262+BK267+BK270+BK276</f>
        <v>0</v>
      </c>
    </row>
    <row r="262" spans="2:65" s="11" customFormat="1" ht="22.75" customHeight="1">
      <c r="B262" s="110"/>
      <c r="D262" s="111" t="s">
        <v>73</v>
      </c>
      <c r="E262" s="120" t="s">
        <v>379</v>
      </c>
      <c r="F262" s="120" t="s">
        <v>380</v>
      </c>
      <c r="I262" s="113"/>
      <c r="J262" s="121">
        <f>BK262</f>
        <v>0</v>
      </c>
      <c r="L262" s="110"/>
      <c r="M262" s="115"/>
      <c r="P262" s="116">
        <f>SUM(P263:P266)</f>
        <v>0</v>
      </c>
      <c r="R262" s="116">
        <f>SUM(R263:R266)</f>
        <v>0</v>
      </c>
      <c r="T262" s="117">
        <f>SUM(T263:T266)</f>
        <v>0</v>
      </c>
      <c r="AR262" s="111" t="s">
        <v>155</v>
      </c>
      <c r="AT262" s="118" t="s">
        <v>73</v>
      </c>
      <c r="AU262" s="118" t="s">
        <v>79</v>
      </c>
      <c r="AY262" s="111" t="s">
        <v>120</v>
      </c>
      <c r="BK262" s="119">
        <f>SUM(BK263:BK266)</f>
        <v>0</v>
      </c>
    </row>
    <row r="263" spans="2:65" s="1" customFormat="1" ht="24.15" customHeight="1">
      <c r="B263" s="32"/>
      <c r="C263" s="122" t="s">
        <v>381</v>
      </c>
      <c r="D263" s="122" t="s">
        <v>123</v>
      </c>
      <c r="E263" s="123" t="s">
        <v>382</v>
      </c>
      <c r="F263" s="124" t="s">
        <v>383</v>
      </c>
      <c r="G263" s="125" t="s">
        <v>256</v>
      </c>
      <c r="H263" s="126">
        <v>1</v>
      </c>
      <c r="I263" s="127"/>
      <c r="J263" s="128">
        <f>ROUND(I263*H263,2)</f>
        <v>0</v>
      </c>
      <c r="K263" s="124" t="s">
        <v>127</v>
      </c>
      <c r="L263" s="32"/>
      <c r="M263" s="129" t="s">
        <v>19</v>
      </c>
      <c r="N263" s="130" t="s">
        <v>45</v>
      </c>
      <c r="P263" s="131">
        <f>O263*H263</f>
        <v>0</v>
      </c>
      <c r="Q263" s="131">
        <v>0</v>
      </c>
      <c r="R263" s="131">
        <f>Q263*H263</f>
        <v>0</v>
      </c>
      <c r="S263" s="131">
        <v>0</v>
      </c>
      <c r="T263" s="132">
        <f>S263*H263</f>
        <v>0</v>
      </c>
      <c r="AR263" s="133" t="s">
        <v>384</v>
      </c>
      <c r="AT263" s="133" t="s">
        <v>123</v>
      </c>
      <c r="AU263" s="133" t="s">
        <v>81</v>
      </c>
      <c r="AY263" s="17" t="s">
        <v>120</v>
      </c>
      <c r="BE263" s="134">
        <f>IF(N263="základní",J263,0)</f>
        <v>0</v>
      </c>
      <c r="BF263" s="134">
        <f>IF(N263="snížená",J263,0)</f>
        <v>0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7" t="s">
        <v>79</v>
      </c>
      <c r="BK263" s="134">
        <f>ROUND(I263*H263,2)</f>
        <v>0</v>
      </c>
      <c r="BL263" s="17" t="s">
        <v>384</v>
      </c>
      <c r="BM263" s="133" t="s">
        <v>385</v>
      </c>
    </row>
    <row r="264" spans="2:65" s="1" customFormat="1">
      <c r="B264" s="32"/>
      <c r="D264" s="135" t="s">
        <v>130</v>
      </c>
      <c r="F264" s="136" t="s">
        <v>386</v>
      </c>
      <c r="I264" s="137"/>
      <c r="L264" s="32"/>
      <c r="M264" s="138"/>
      <c r="T264" s="53"/>
      <c r="AT264" s="17" t="s">
        <v>130</v>
      </c>
      <c r="AU264" s="17" t="s">
        <v>81</v>
      </c>
    </row>
    <row r="265" spans="2:65" s="1" customFormat="1" ht="24.15" customHeight="1">
      <c r="B265" s="32"/>
      <c r="C265" s="122" t="s">
        <v>387</v>
      </c>
      <c r="D265" s="122" t="s">
        <v>123</v>
      </c>
      <c r="E265" s="123" t="s">
        <v>388</v>
      </c>
      <c r="F265" s="124" t="s">
        <v>389</v>
      </c>
      <c r="G265" s="125" t="s">
        <v>256</v>
      </c>
      <c r="H265" s="126">
        <v>1</v>
      </c>
      <c r="I265" s="127"/>
      <c r="J265" s="128">
        <f>ROUND(I265*H265,2)</f>
        <v>0</v>
      </c>
      <c r="K265" s="124" t="s">
        <v>127</v>
      </c>
      <c r="L265" s="32"/>
      <c r="M265" s="129" t="s">
        <v>19</v>
      </c>
      <c r="N265" s="130" t="s">
        <v>45</v>
      </c>
      <c r="P265" s="131">
        <f>O265*H265</f>
        <v>0</v>
      </c>
      <c r="Q265" s="131">
        <v>0</v>
      </c>
      <c r="R265" s="131">
        <f>Q265*H265</f>
        <v>0</v>
      </c>
      <c r="S265" s="131">
        <v>0</v>
      </c>
      <c r="T265" s="132">
        <f>S265*H265</f>
        <v>0</v>
      </c>
      <c r="AR265" s="133" t="s">
        <v>384</v>
      </c>
      <c r="AT265" s="133" t="s">
        <v>123</v>
      </c>
      <c r="AU265" s="133" t="s">
        <v>81</v>
      </c>
      <c r="AY265" s="17" t="s">
        <v>120</v>
      </c>
      <c r="BE265" s="134">
        <f>IF(N265="základní",J265,0)</f>
        <v>0</v>
      </c>
      <c r="BF265" s="134">
        <f>IF(N265="snížená",J265,0)</f>
        <v>0</v>
      </c>
      <c r="BG265" s="134">
        <f>IF(N265="zákl. přenesená",J265,0)</f>
        <v>0</v>
      </c>
      <c r="BH265" s="134">
        <f>IF(N265="sníž. přenesená",J265,0)</f>
        <v>0</v>
      </c>
      <c r="BI265" s="134">
        <f>IF(N265="nulová",J265,0)</f>
        <v>0</v>
      </c>
      <c r="BJ265" s="17" t="s">
        <v>79</v>
      </c>
      <c r="BK265" s="134">
        <f>ROUND(I265*H265,2)</f>
        <v>0</v>
      </c>
      <c r="BL265" s="17" t="s">
        <v>384</v>
      </c>
      <c r="BM265" s="133" t="s">
        <v>390</v>
      </c>
    </row>
    <row r="266" spans="2:65" s="1" customFormat="1">
      <c r="B266" s="32"/>
      <c r="D266" s="135" t="s">
        <v>130</v>
      </c>
      <c r="F266" s="136" t="s">
        <v>391</v>
      </c>
      <c r="I266" s="137"/>
      <c r="L266" s="32"/>
      <c r="M266" s="138"/>
      <c r="T266" s="53"/>
      <c r="AT266" s="17" t="s">
        <v>130</v>
      </c>
      <c r="AU266" s="17" t="s">
        <v>81</v>
      </c>
    </row>
    <row r="267" spans="2:65" s="11" customFormat="1" ht="22.75" customHeight="1">
      <c r="B267" s="110"/>
      <c r="D267" s="111" t="s">
        <v>73</v>
      </c>
      <c r="E267" s="120" t="s">
        <v>392</v>
      </c>
      <c r="F267" s="120" t="s">
        <v>393</v>
      </c>
      <c r="I267" s="113"/>
      <c r="J267" s="121">
        <f>BK267</f>
        <v>0</v>
      </c>
      <c r="L267" s="110"/>
      <c r="M267" s="115"/>
      <c r="P267" s="116">
        <f>SUM(P268:P269)</f>
        <v>0</v>
      </c>
      <c r="R267" s="116">
        <f>SUM(R268:R269)</f>
        <v>0</v>
      </c>
      <c r="T267" s="117">
        <f>SUM(T268:T269)</f>
        <v>0</v>
      </c>
      <c r="AR267" s="111" t="s">
        <v>155</v>
      </c>
      <c r="AT267" s="118" t="s">
        <v>73</v>
      </c>
      <c r="AU267" s="118" t="s">
        <v>79</v>
      </c>
      <c r="AY267" s="111" t="s">
        <v>120</v>
      </c>
      <c r="BK267" s="119">
        <f>SUM(BK268:BK269)</f>
        <v>0</v>
      </c>
    </row>
    <row r="268" spans="2:65" s="1" customFormat="1" ht="24.15" customHeight="1">
      <c r="B268" s="32"/>
      <c r="C268" s="122" t="s">
        <v>394</v>
      </c>
      <c r="D268" s="122" t="s">
        <v>123</v>
      </c>
      <c r="E268" s="123" t="s">
        <v>395</v>
      </c>
      <c r="F268" s="124" t="s">
        <v>393</v>
      </c>
      <c r="G268" s="125" t="s">
        <v>256</v>
      </c>
      <c r="H268" s="126">
        <v>1</v>
      </c>
      <c r="I268" s="127"/>
      <c r="J268" s="128">
        <f>ROUND(I268*H268,2)</f>
        <v>0</v>
      </c>
      <c r="K268" s="124" t="s">
        <v>127</v>
      </c>
      <c r="L268" s="32"/>
      <c r="M268" s="129" t="s">
        <v>19</v>
      </c>
      <c r="N268" s="130" t="s">
        <v>45</v>
      </c>
      <c r="P268" s="131">
        <f>O268*H268</f>
        <v>0</v>
      </c>
      <c r="Q268" s="131">
        <v>0</v>
      </c>
      <c r="R268" s="131">
        <f>Q268*H268</f>
        <v>0</v>
      </c>
      <c r="S268" s="131">
        <v>0</v>
      </c>
      <c r="T268" s="132">
        <f>S268*H268</f>
        <v>0</v>
      </c>
      <c r="AR268" s="133" t="s">
        <v>384</v>
      </c>
      <c r="AT268" s="133" t="s">
        <v>123</v>
      </c>
      <c r="AU268" s="133" t="s">
        <v>81</v>
      </c>
      <c r="AY268" s="17" t="s">
        <v>120</v>
      </c>
      <c r="BE268" s="134">
        <f>IF(N268="základní",J268,0)</f>
        <v>0</v>
      </c>
      <c r="BF268" s="134">
        <f>IF(N268="snížená",J268,0)</f>
        <v>0</v>
      </c>
      <c r="BG268" s="134">
        <f>IF(N268="zákl. přenesená",J268,0)</f>
        <v>0</v>
      </c>
      <c r="BH268" s="134">
        <f>IF(N268="sníž. přenesená",J268,0)</f>
        <v>0</v>
      </c>
      <c r="BI268" s="134">
        <f>IF(N268="nulová",J268,0)</f>
        <v>0</v>
      </c>
      <c r="BJ268" s="17" t="s">
        <v>79</v>
      </c>
      <c r="BK268" s="134">
        <f>ROUND(I268*H268,2)</f>
        <v>0</v>
      </c>
      <c r="BL268" s="17" t="s">
        <v>384</v>
      </c>
      <c r="BM268" s="133" t="s">
        <v>396</v>
      </c>
    </row>
    <row r="269" spans="2:65" s="1" customFormat="1">
      <c r="B269" s="32"/>
      <c r="D269" s="135" t="s">
        <v>130</v>
      </c>
      <c r="F269" s="136" t="s">
        <v>397</v>
      </c>
      <c r="I269" s="137"/>
      <c r="L269" s="32"/>
      <c r="M269" s="138"/>
      <c r="T269" s="53"/>
      <c r="AT269" s="17" t="s">
        <v>130</v>
      </c>
      <c r="AU269" s="17" t="s">
        <v>81</v>
      </c>
    </row>
    <row r="270" spans="2:65" s="11" customFormat="1" ht="22.75" customHeight="1">
      <c r="B270" s="110"/>
      <c r="D270" s="111" t="s">
        <v>73</v>
      </c>
      <c r="E270" s="120" t="s">
        <v>398</v>
      </c>
      <c r="F270" s="120" t="s">
        <v>399</v>
      </c>
      <c r="I270" s="113"/>
      <c r="J270" s="121">
        <f>BK270</f>
        <v>0</v>
      </c>
      <c r="L270" s="110"/>
      <c r="M270" s="115"/>
      <c r="P270" s="116">
        <f>SUM(P271:P275)</f>
        <v>0</v>
      </c>
      <c r="R270" s="116">
        <f>SUM(R271:R275)</f>
        <v>0</v>
      </c>
      <c r="T270" s="117">
        <f>SUM(T271:T275)</f>
        <v>0</v>
      </c>
      <c r="AR270" s="111" t="s">
        <v>155</v>
      </c>
      <c r="AT270" s="118" t="s">
        <v>73</v>
      </c>
      <c r="AU270" s="118" t="s">
        <v>79</v>
      </c>
      <c r="AY270" s="111" t="s">
        <v>120</v>
      </c>
      <c r="BK270" s="119">
        <f>SUM(BK271:BK275)</f>
        <v>0</v>
      </c>
    </row>
    <row r="271" spans="2:65" s="1" customFormat="1" ht="24.15" customHeight="1">
      <c r="B271" s="32"/>
      <c r="C271" s="122" t="s">
        <v>400</v>
      </c>
      <c r="D271" s="122" t="s">
        <v>123</v>
      </c>
      <c r="E271" s="123" t="s">
        <v>401</v>
      </c>
      <c r="F271" s="124" t="s">
        <v>402</v>
      </c>
      <c r="G271" s="125" t="s">
        <v>256</v>
      </c>
      <c r="H271" s="126">
        <v>1</v>
      </c>
      <c r="I271" s="127"/>
      <c r="J271" s="128">
        <f>ROUND(I271*H271,2)</f>
        <v>0</v>
      </c>
      <c r="K271" s="124" t="s">
        <v>127</v>
      </c>
      <c r="L271" s="32"/>
      <c r="M271" s="129" t="s">
        <v>19</v>
      </c>
      <c r="N271" s="130" t="s">
        <v>45</v>
      </c>
      <c r="P271" s="131">
        <f>O271*H271</f>
        <v>0</v>
      </c>
      <c r="Q271" s="131">
        <v>0</v>
      </c>
      <c r="R271" s="131">
        <f>Q271*H271</f>
        <v>0</v>
      </c>
      <c r="S271" s="131">
        <v>0</v>
      </c>
      <c r="T271" s="132">
        <f>S271*H271</f>
        <v>0</v>
      </c>
      <c r="AR271" s="133" t="s">
        <v>384</v>
      </c>
      <c r="AT271" s="133" t="s">
        <v>123</v>
      </c>
      <c r="AU271" s="133" t="s">
        <v>81</v>
      </c>
      <c r="AY271" s="17" t="s">
        <v>120</v>
      </c>
      <c r="BE271" s="134">
        <f>IF(N271="základní",J271,0)</f>
        <v>0</v>
      </c>
      <c r="BF271" s="134">
        <f>IF(N271="snížená",J271,0)</f>
        <v>0</v>
      </c>
      <c r="BG271" s="134">
        <f>IF(N271="zákl. přenesená",J271,0)</f>
        <v>0</v>
      </c>
      <c r="BH271" s="134">
        <f>IF(N271="sníž. přenesená",J271,0)</f>
        <v>0</v>
      </c>
      <c r="BI271" s="134">
        <f>IF(N271="nulová",J271,0)</f>
        <v>0</v>
      </c>
      <c r="BJ271" s="17" t="s">
        <v>79</v>
      </c>
      <c r="BK271" s="134">
        <f>ROUND(I271*H271,2)</f>
        <v>0</v>
      </c>
      <c r="BL271" s="17" t="s">
        <v>384</v>
      </c>
      <c r="BM271" s="133" t="s">
        <v>403</v>
      </c>
    </row>
    <row r="272" spans="2:65" s="1" customFormat="1">
      <c r="B272" s="32"/>
      <c r="D272" s="135" t="s">
        <v>130</v>
      </c>
      <c r="F272" s="136" t="s">
        <v>404</v>
      </c>
      <c r="I272" s="137"/>
      <c r="L272" s="32"/>
      <c r="M272" s="138"/>
      <c r="T272" s="53"/>
      <c r="AT272" s="17" t="s">
        <v>130</v>
      </c>
      <c r="AU272" s="17" t="s">
        <v>81</v>
      </c>
    </row>
    <row r="273" spans="2:65" s="12" customFormat="1">
      <c r="B273" s="149"/>
      <c r="D273" s="150" t="s">
        <v>137</v>
      </c>
      <c r="E273" s="151" t="s">
        <v>19</v>
      </c>
      <c r="F273" s="152" t="s">
        <v>399</v>
      </c>
      <c r="H273" s="151" t="s">
        <v>19</v>
      </c>
      <c r="I273" s="153"/>
      <c r="L273" s="149"/>
      <c r="M273" s="154"/>
      <c r="T273" s="155"/>
      <c r="AT273" s="151" t="s">
        <v>137</v>
      </c>
      <c r="AU273" s="151" t="s">
        <v>81</v>
      </c>
      <c r="AV273" s="12" t="s">
        <v>79</v>
      </c>
      <c r="AW273" s="12" t="s">
        <v>36</v>
      </c>
      <c r="AX273" s="12" t="s">
        <v>74</v>
      </c>
      <c r="AY273" s="151" t="s">
        <v>120</v>
      </c>
    </row>
    <row r="274" spans="2:65" s="12" customFormat="1">
      <c r="B274" s="149"/>
      <c r="D274" s="150" t="s">
        <v>137</v>
      </c>
      <c r="E274" s="151" t="s">
        <v>19</v>
      </c>
      <c r="F274" s="152" t="s">
        <v>405</v>
      </c>
      <c r="H274" s="151" t="s">
        <v>19</v>
      </c>
      <c r="I274" s="153"/>
      <c r="L274" s="149"/>
      <c r="M274" s="154"/>
      <c r="T274" s="155"/>
      <c r="AT274" s="151" t="s">
        <v>137</v>
      </c>
      <c r="AU274" s="151" t="s">
        <v>81</v>
      </c>
      <c r="AV274" s="12" t="s">
        <v>79</v>
      </c>
      <c r="AW274" s="12" t="s">
        <v>36</v>
      </c>
      <c r="AX274" s="12" t="s">
        <v>74</v>
      </c>
      <c r="AY274" s="151" t="s">
        <v>120</v>
      </c>
    </row>
    <row r="275" spans="2:65" s="13" customFormat="1">
      <c r="B275" s="156"/>
      <c r="D275" s="150" t="s">
        <v>137</v>
      </c>
      <c r="E275" s="157" t="s">
        <v>19</v>
      </c>
      <c r="F275" s="158" t="s">
        <v>79</v>
      </c>
      <c r="H275" s="159">
        <v>1</v>
      </c>
      <c r="I275" s="160"/>
      <c r="L275" s="156"/>
      <c r="M275" s="161"/>
      <c r="T275" s="162"/>
      <c r="AT275" s="157" t="s">
        <v>137</v>
      </c>
      <c r="AU275" s="157" t="s">
        <v>81</v>
      </c>
      <c r="AV275" s="13" t="s">
        <v>81</v>
      </c>
      <c r="AW275" s="13" t="s">
        <v>36</v>
      </c>
      <c r="AX275" s="13" t="s">
        <v>79</v>
      </c>
      <c r="AY275" s="157" t="s">
        <v>120</v>
      </c>
    </row>
    <row r="276" spans="2:65" s="11" customFormat="1" ht="22.75" customHeight="1">
      <c r="B276" s="110"/>
      <c r="D276" s="111" t="s">
        <v>73</v>
      </c>
      <c r="E276" s="120" t="s">
        <v>406</v>
      </c>
      <c r="F276" s="120" t="s">
        <v>407</v>
      </c>
      <c r="I276" s="113"/>
      <c r="J276" s="121">
        <f>BK276</f>
        <v>0</v>
      </c>
      <c r="L276" s="110"/>
      <c r="M276" s="115"/>
      <c r="P276" s="116">
        <f>SUM(P277:P286)</f>
        <v>0</v>
      </c>
      <c r="R276" s="116">
        <f>SUM(R277:R286)</f>
        <v>0</v>
      </c>
      <c r="T276" s="117">
        <f>SUM(T277:T286)</f>
        <v>0</v>
      </c>
      <c r="AR276" s="111" t="s">
        <v>155</v>
      </c>
      <c r="AT276" s="118" t="s">
        <v>73</v>
      </c>
      <c r="AU276" s="118" t="s">
        <v>79</v>
      </c>
      <c r="AY276" s="111" t="s">
        <v>120</v>
      </c>
      <c r="BK276" s="119">
        <f>SUM(BK277:BK286)</f>
        <v>0</v>
      </c>
    </row>
    <row r="277" spans="2:65" s="1" customFormat="1" ht="16.5" customHeight="1">
      <c r="B277" s="32"/>
      <c r="C277" s="122" t="s">
        <v>408</v>
      </c>
      <c r="D277" s="122" t="s">
        <v>123</v>
      </c>
      <c r="E277" s="123" t="s">
        <v>409</v>
      </c>
      <c r="F277" s="124" t="s">
        <v>410</v>
      </c>
      <c r="G277" s="125" t="s">
        <v>411</v>
      </c>
      <c r="H277" s="126">
        <v>1</v>
      </c>
      <c r="I277" s="127"/>
      <c r="J277" s="128">
        <f>ROUND(I277*H277,2)</f>
        <v>0</v>
      </c>
      <c r="K277" s="124" t="s">
        <v>19</v>
      </c>
      <c r="L277" s="32"/>
      <c r="M277" s="129" t="s">
        <v>19</v>
      </c>
      <c r="N277" s="130" t="s">
        <v>45</v>
      </c>
      <c r="P277" s="131">
        <f>O277*H277</f>
        <v>0</v>
      </c>
      <c r="Q277" s="131">
        <v>0</v>
      </c>
      <c r="R277" s="131">
        <f>Q277*H277</f>
        <v>0</v>
      </c>
      <c r="S277" s="131">
        <v>0</v>
      </c>
      <c r="T277" s="132">
        <f>S277*H277</f>
        <v>0</v>
      </c>
      <c r="AR277" s="133" t="s">
        <v>384</v>
      </c>
      <c r="AT277" s="133" t="s">
        <v>123</v>
      </c>
      <c r="AU277" s="133" t="s">
        <v>81</v>
      </c>
      <c r="AY277" s="17" t="s">
        <v>120</v>
      </c>
      <c r="BE277" s="134">
        <f>IF(N277="základní",J277,0)</f>
        <v>0</v>
      </c>
      <c r="BF277" s="134">
        <f>IF(N277="snížená",J277,0)</f>
        <v>0</v>
      </c>
      <c r="BG277" s="134">
        <f>IF(N277="zákl. přenesená",J277,0)</f>
        <v>0</v>
      </c>
      <c r="BH277" s="134">
        <f>IF(N277="sníž. přenesená",J277,0)</f>
        <v>0</v>
      </c>
      <c r="BI277" s="134">
        <f>IF(N277="nulová",J277,0)</f>
        <v>0</v>
      </c>
      <c r="BJ277" s="17" t="s">
        <v>79</v>
      </c>
      <c r="BK277" s="134">
        <f>ROUND(I277*H277,2)</f>
        <v>0</v>
      </c>
      <c r="BL277" s="17" t="s">
        <v>384</v>
      </c>
      <c r="BM277" s="133" t="s">
        <v>412</v>
      </c>
    </row>
    <row r="278" spans="2:65" s="12" customFormat="1">
      <c r="B278" s="149"/>
      <c r="D278" s="150" t="s">
        <v>137</v>
      </c>
      <c r="E278" s="151" t="s">
        <v>19</v>
      </c>
      <c r="F278" s="152" t="s">
        <v>413</v>
      </c>
      <c r="H278" s="151" t="s">
        <v>19</v>
      </c>
      <c r="I278" s="153"/>
      <c r="L278" s="149"/>
      <c r="M278" s="154"/>
      <c r="T278" s="155"/>
      <c r="AT278" s="151" t="s">
        <v>137</v>
      </c>
      <c r="AU278" s="151" t="s">
        <v>81</v>
      </c>
      <c r="AV278" s="12" t="s">
        <v>79</v>
      </c>
      <c r="AW278" s="12" t="s">
        <v>36</v>
      </c>
      <c r="AX278" s="12" t="s">
        <v>74</v>
      </c>
      <c r="AY278" s="151" t="s">
        <v>120</v>
      </c>
    </row>
    <row r="279" spans="2:65" s="13" customFormat="1">
      <c r="B279" s="156"/>
      <c r="D279" s="150" t="s">
        <v>137</v>
      </c>
      <c r="E279" s="157" t="s">
        <v>19</v>
      </c>
      <c r="F279" s="158" t="s">
        <v>79</v>
      </c>
      <c r="H279" s="159">
        <v>1</v>
      </c>
      <c r="I279" s="160"/>
      <c r="L279" s="156"/>
      <c r="M279" s="161"/>
      <c r="T279" s="162"/>
      <c r="AT279" s="157" t="s">
        <v>137</v>
      </c>
      <c r="AU279" s="157" t="s">
        <v>81</v>
      </c>
      <c r="AV279" s="13" t="s">
        <v>81</v>
      </c>
      <c r="AW279" s="13" t="s">
        <v>36</v>
      </c>
      <c r="AX279" s="13" t="s">
        <v>79</v>
      </c>
      <c r="AY279" s="157" t="s">
        <v>120</v>
      </c>
    </row>
    <row r="280" spans="2:65" s="1" customFormat="1" ht="16.5" customHeight="1">
      <c r="B280" s="32"/>
      <c r="C280" s="122" t="s">
        <v>414</v>
      </c>
      <c r="D280" s="122" t="s">
        <v>123</v>
      </c>
      <c r="E280" s="123" t="s">
        <v>415</v>
      </c>
      <c r="F280" s="124" t="s">
        <v>416</v>
      </c>
      <c r="G280" s="125" t="s">
        <v>417</v>
      </c>
      <c r="H280" s="126">
        <v>60</v>
      </c>
      <c r="I280" s="127"/>
      <c r="J280" s="128">
        <f>ROUND(I280*H280,2)</f>
        <v>0</v>
      </c>
      <c r="K280" s="124" t="s">
        <v>19</v>
      </c>
      <c r="L280" s="32"/>
      <c r="M280" s="129" t="s">
        <v>19</v>
      </c>
      <c r="N280" s="130" t="s">
        <v>45</v>
      </c>
      <c r="P280" s="131">
        <f>O280*H280</f>
        <v>0</v>
      </c>
      <c r="Q280" s="131">
        <v>0</v>
      </c>
      <c r="R280" s="131">
        <f>Q280*H280</f>
        <v>0</v>
      </c>
      <c r="S280" s="131">
        <v>0</v>
      </c>
      <c r="T280" s="132">
        <f>S280*H280</f>
        <v>0</v>
      </c>
      <c r="AR280" s="133" t="s">
        <v>384</v>
      </c>
      <c r="AT280" s="133" t="s">
        <v>123</v>
      </c>
      <c r="AU280" s="133" t="s">
        <v>81</v>
      </c>
      <c r="AY280" s="17" t="s">
        <v>120</v>
      </c>
      <c r="BE280" s="134">
        <f>IF(N280="základní",J280,0)</f>
        <v>0</v>
      </c>
      <c r="BF280" s="134">
        <f>IF(N280="snížená",J280,0)</f>
        <v>0</v>
      </c>
      <c r="BG280" s="134">
        <f>IF(N280="zákl. přenesená",J280,0)</f>
        <v>0</v>
      </c>
      <c r="BH280" s="134">
        <f>IF(N280="sníž. přenesená",J280,0)</f>
        <v>0</v>
      </c>
      <c r="BI280" s="134">
        <f>IF(N280="nulová",J280,0)</f>
        <v>0</v>
      </c>
      <c r="BJ280" s="17" t="s">
        <v>79</v>
      </c>
      <c r="BK280" s="134">
        <f>ROUND(I280*H280,2)</f>
        <v>0</v>
      </c>
      <c r="BL280" s="17" t="s">
        <v>384</v>
      </c>
      <c r="BM280" s="133" t="s">
        <v>418</v>
      </c>
    </row>
    <row r="281" spans="2:65" s="12" customFormat="1">
      <c r="B281" s="149"/>
      <c r="D281" s="150" t="s">
        <v>137</v>
      </c>
      <c r="E281" s="151" t="s">
        <v>19</v>
      </c>
      <c r="F281" s="152" t="s">
        <v>419</v>
      </c>
      <c r="H281" s="151" t="s">
        <v>19</v>
      </c>
      <c r="I281" s="153"/>
      <c r="L281" s="149"/>
      <c r="M281" s="154"/>
      <c r="T281" s="155"/>
      <c r="AT281" s="151" t="s">
        <v>137</v>
      </c>
      <c r="AU281" s="151" t="s">
        <v>81</v>
      </c>
      <c r="AV281" s="12" t="s">
        <v>79</v>
      </c>
      <c r="AW281" s="12" t="s">
        <v>36</v>
      </c>
      <c r="AX281" s="12" t="s">
        <v>74</v>
      </c>
      <c r="AY281" s="151" t="s">
        <v>120</v>
      </c>
    </row>
    <row r="282" spans="2:65" s="13" customFormat="1">
      <c r="B282" s="156"/>
      <c r="D282" s="150" t="s">
        <v>137</v>
      </c>
      <c r="E282" s="157" t="s">
        <v>19</v>
      </c>
      <c r="F282" s="158" t="s">
        <v>420</v>
      </c>
      <c r="H282" s="159">
        <v>60</v>
      </c>
      <c r="I282" s="160"/>
      <c r="L282" s="156"/>
      <c r="M282" s="161"/>
      <c r="T282" s="162"/>
      <c r="AT282" s="157" t="s">
        <v>137</v>
      </c>
      <c r="AU282" s="157" t="s">
        <v>81</v>
      </c>
      <c r="AV282" s="13" t="s">
        <v>81</v>
      </c>
      <c r="AW282" s="13" t="s">
        <v>36</v>
      </c>
      <c r="AX282" s="13" t="s">
        <v>79</v>
      </c>
      <c r="AY282" s="157" t="s">
        <v>120</v>
      </c>
    </row>
    <row r="283" spans="2:65" s="12" customFormat="1">
      <c r="B283" s="149"/>
      <c r="D283" s="150" t="s">
        <v>137</v>
      </c>
      <c r="E283" s="151" t="s">
        <v>19</v>
      </c>
      <c r="F283" s="152" t="s">
        <v>421</v>
      </c>
      <c r="H283" s="151" t="s">
        <v>19</v>
      </c>
      <c r="I283" s="153"/>
      <c r="L283" s="149"/>
      <c r="M283" s="154"/>
      <c r="T283" s="155"/>
      <c r="AT283" s="151" t="s">
        <v>137</v>
      </c>
      <c r="AU283" s="151" t="s">
        <v>81</v>
      </c>
      <c r="AV283" s="12" t="s">
        <v>79</v>
      </c>
      <c r="AW283" s="12" t="s">
        <v>36</v>
      </c>
      <c r="AX283" s="12" t="s">
        <v>74</v>
      </c>
      <c r="AY283" s="151" t="s">
        <v>120</v>
      </c>
    </row>
    <row r="284" spans="2:65" s="1" customFormat="1" ht="16.5" customHeight="1">
      <c r="B284" s="32"/>
      <c r="C284" s="122" t="s">
        <v>422</v>
      </c>
      <c r="D284" s="122" t="s">
        <v>123</v>
      </c>
      <c r="E284" s="123" t="s">
        <v>423</v>
      </c>
      <c r="F284" s="124" t="s">
        <v>424</v>
      </c>
      <c r="G284" s="125" t="s">
        <v>417</v>
      </c>
      <c r="H284" s="126">
        <v>60</v>
      </c>
      <c r="I284" s="127"/>
      <c r="J284" s="128">
        <f>ROUND(I284*H284,2)</f>
        <v>0</v>
      </c>
      <c r="K284" s="124" t="s">
        <v>19</v>
      </c>
      <c r="L284" s="32"/>
      <c r="M284" s="129" t="s">
        <v>19</v>
      </c>
      <c r="N284" s="130" t="s">
        <v>45</v>
      </c>
      <c r="P284" s="131">
        <f>O284*H284</f>
        <v>0</v>
      </c>
      <c r="Q284" s="131">
        <v>0</v>
      </c>
      <c r="R284" s="131">
        <f>Q284*H284</f>
        <v>0</v>
      </c>
      <c r="S284" s="131">
        <v>0</v>
      </c>
      <c r="T284" s="132">
        <f>S284*H284</f>
        <v>0</v>
      </c>
      <c r="AR284" s="133" t="s">
        <v>384</v>
      </c>
      <c r="AT284" s="133" t="s">
        <v>123</v>
      </c>
      <c r="AU284" s="133" t="s">
        <v>81</v>
      </c>
      <c r="AY284" s="17" t="s">
        <v>120</v>
      </c>
      <c r="BE284" s="134">
        <f>IF(N284="základní",J284,0)</f>
        <v>0</v>
      </c>
      <c r="BF284" s="134">
        <f>IF(N284="snížená",J284,0)</f>
        <v>0</v>
      </c>
      <c r="BG284" s="134">
        <f>IF(N284="zákl. přenesená",J284,0)</f>
        <v>0</v>
      </c>
      <c r="BH284" s="134">
        <f>IF(N284="sníž. přenesená",J284,0)</f>
        <v>0</v>
      </c>
      <c r="BI284" s="134">
        <f>IF(N284="nulová",J284,0)</f>
        <v>0</v>
      </c>
      <c r="BJ284" s="17" t="s">
        <v>79</v>
      </c>
      <c r="BK284" s="134">
        <f>ROUND(I284*H284,2)</f>
        <v>0</v>
      </c>
      <c r="BL284" s="17" t="s">
        <v>384</v>
      </c>
      <c r="BM284" s="133" t="s">
        <v>425</v>
      </c>
    </row>
    <row r="285" spans="2:65" s="12" customFormat="1">
      <c r="B285" s="149"/>
      <c r="D285" s="150" t="s">
        <v>137</v>
      </c>
      <c r="E285" s="151" t="s">
        <v>19</v>
      </c>
      <c r="F285" s="152" t="s">
        <v>426</v>
      </c>
      <c r="H285" s="151" t="s">
        <v>19</v>
      </c>
      <c r="I285" s="153"/>
      <c r="L285" s="149"/>
      <c r="M285" s="154"/>
      <c r="T285" s="155"/>
      <c r="AT285" s="151" t="s">
        <v>137</v>
      </c>
      <c r="AU285" s="151" t="s">
        <v>81</v>
      </c>
      <c r="AV285" s="12" t="s">
        <v>79</v>
      </c>
      <c r="AW285" s="12" t="s">
        <v>36</v>
      </c>
      <c r="AX285" s="12" t="s">
        <v>74</v>
      </c>
      <c r="AY285" s="151" t="s">
        <v>120</v>
      </c>
    </row>
    <row r="286" spans="2:65" s="13" customFormat="1">
      <c r="B286" s="156"/>
      <c r="D286" s="150" t="s">
        <v>137</v>
      </c>
      <c r="E286" s="157" t="s">
        <v>19</v>
      </c>
      <c r="F286" s="158" t="s">
        <v>420</v>
      </c>
      <c r="H286" s="159">
        <v>60</v>
      </c>
      <c r="I286" s="160"/>
      <c r="L286" s="156"/>
      <c r="M286" s="170"/>
      <c r="N286" s="171"/>
      <c r="O286" s="171"/>
      <c r="P286" s="171"/>
      <c r="Q286" s="171"/>
      <c r="R286" s="171"/>
      <c r="S286" s="171"/>
      <c r="T286" s="172"/>
      <c r="AT286" s="157" t="s">
        <v>137</v>
      </c>
      <c r="AU286" s="157" t="s">
        <v>81</v>
      </c>
      <c r="AV286" s="13" t="s">
        <v>81</v>
      </c>
      <c r="AW286" s="13" t="s">
        <v>36</v>
      </c>
      <c r="AX286" s="13" t="s">
        <v>79</v>
      </c>
      <c r="AY286" s="157" t="s">
        <v>120</v>
      </c>
    </row>
    <row r="287" spans="2:65" s="1" customFormat="1" ht="6.9" customHeight="1">
      <c r="B287" s="41"/>
      <c r="C287" s="42"/>
      <c r="D287" s="42"/>
      <c r="E287" s="42"/>
      <c r="F287" s="42"/>
      <c r="G287" s="42"/>
      <c r="H287" s="42"/>
      <c r="I287" s="42"/>
      <c r="J287" s="42"/>
      <c r="K287" s="42"/>
      <c r="L287" s="32"/>
    </row>
  </sheetData>
  <sheetProtection algorithmName="SHA-512" hashValue="X1J1cSE08JxjvjHJ69yWyZkd6Ily+TG2ZVko339rUMhEXPdrtiINFPOy4c1Is4BACUGDupbcSD9/QElaa6shBQ==" saltValue="G265llXR/ekwGVBd9BlpgSFFDaY5F7CsDrRQErqK15ENtmr0zE/kG8ykH1H1uJ8uVP6S1j73jEVt/lO2pE/vIg==" spinCount="100000" sheet="1" objects="1" scenarios="1" formatColumns="0" formatRows="0" autoFilter="0"/>
  <autoFilter ref="C90:K286" xr:uid="{00000000-0009-0000-0000-000001000000}"/>
  <mergeCells count="6">
    <mergeCell ref="E83:H83"/>
    <mergeCell ref="L2:V2"/>
    <mergeCell ref="E7:H7"/>
    <mergeCell ref="E16:H16"/>
    <mergeCell ref="E25:H25"/>
    <mergeCell ref="E46:H46"/>
  </mergeCells>
  <hyperlinks>
    <hyperlink ref="F95" r:id="rId1" xr:uid="{00000000-0004-0000-0100-000000000000}"/>
    <hyperlink ref="F109" r:id="rId2" xr:uid="{00000000-0004-0000-0100-000001000000}"/>
    <hyperlink ref="F116" r:id="rId3" xr:uid="{00000000-0004-0000-0100-000002000000}"/>
    <hyperlink ref="F128" r:id="rId4" xr:uid="{00000000-0004-0000-0100-000003000000}"/>
    <hyperlink ref="F132" r:id="rId5" xr:uid="{00000000-0004-0000-0100-000004000000}"/>
    <hyperlink ref="F136" r:id="rId6" xr:uid="{00000000-0004-0000-0100-000005000000}"/>
    <hyperlink ref="F140" r:id="rId7" xr:uid="{00000000-0004-0000-0100-000006000000}"/>
    <hyperlink ref="F146" r:id="rId8" xr:uid="{00000000-0004-0000-0100-000007000000}"/>
    <hyperlink ref="F150" r:id="rId9" xr:uid="{00000000-0004-0000-0100-000008000000}"/>
    <hyperlink ref="F152" r:id="rId10" xr:uid="{00000000-0004-0000-0100-000009000000}"/>
    <hyperlink ref="F154" r:id="rId11" xr:uid="{00000000-0004-0000-0100-00000A000000}"/>
    <hyperlink ref="F157" r:id="rId12" xr:uid="{00000000-0004-0000-0100-00000B000000}"/>
    <hyperlink ref="F160" r:id="rId13" xr:uid="{00000000-0004-0000-0100-00000C000000}"/>
    <hyperlink ref="F174" r:id="rId14" xr:uid="{00000000-0004-0000-0100-00000D000000}"/>
    <hyperlink ref="F176" r:id="rId15" xr:uid="{00000000-0004-0000-0100-00000E000000}"/>
    <hyperlink ref="F179" r:id="rId16" xr:uid="{00000000-0004-0000-0100-00000F000000}"/>
    <hyperlink ref="F184" r:id="rId17" xr:uid="{00000000-0004-0000-0100-000010000000}"/>
    <hyperlink ref="F191" r:id="rId18" xr:uid="{00000000-0004-0000-0100-000011000000}"/>
    <hyperlink ref="F198" r:id="rId19" xr:uid="{00000000-0004-0000-0100-000012000000}"/>
    <hyperlink ref="F209" r:id="rId20" xr:uid="{00000000-0004-0000-0100-000013000000}"/>
    <hyperlink ref="F221" r:id="rId21" xr:uid="{00000000-0004-0000-0100-000014000000}"/>
    <hyperlink ref="F235" r:id="rId22" xr:uid="{00000000-0004-0000-0100-000015000000}"/>
    <hyperlink ref="F249" r:id="rId23" xr:uid="{00000000-0004-0000-0100-000016000000}"/>
    <hyperlink ref="F256" r:id="rId24" xr:uid="{00000000-0004-0000-0100-000017000000}"/>
    <hyperlink ref="F258" r:id="rId25" xr:uid="{00000000-0004-0000-0100-000018000000}"/>
    <hyperlink ref="F260" r:id="rId26" xr:uid="{00000000-0004-0000-0100-000019000000}"/>
    <hyperlink ref="F264" r:id="rId27" xr:uid="{00000000-0004-0000-0100-00001A000000}"/>
    <hyperlink ref="F266" r:id="rId28" xr:uid="{00000000-0004-0000-0100-00001B000000}"/>
    <hyperlink ref="F269" r:id="rId29" xr:uid="{00000000-0004-0000-0100-00001C000000}"/>
    <hyperlink ref="F272" r:id="rId30" xr:uid="{00000000-0004-0000-0100-00001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"/>
  <cols>
    <col min="1" max="1" width="8.33203125" style="173" customWidth="1"/>
    <col min="2" max="2" width="1.6640625" style="173" customWidth="1"/>
    <col min="3" max="4" width="5" style="173" customWidth="1"/>
    <col min="5" max="5" width="11.6640625" style="173" customWidth="1"/>
    <col min="6" max="6" width="9.109375" style="173" customWidth="1"/>
    <col min="7" max="7" width="5" style="173" customWidth="1"/>
    <col min="8" max="8" width="77.88671875" style="173" customWidth="1"/>
    <col min="9" max="10" width="20" style="173" customWidth="1"/>
    <col min="11" max="11" width="1.6640625" style="173" customWidth="1"/>
  </cols>
  <sheetData>
    <row r="1" spans="2:11" customFormat="1" ht="37.5" customHeight="1"/>
    <row r="2" spans="2:11" customFormat="1" ht="7.5" customHeight="1">
      <c r="B2" s="174"/>
      <c r="C2" s="175"/>
      <c r="D2" s="175"/>
      <c r="E2" s="175"/>
      <c r="F2" s="175"/>
      <c r="G2" s="175"/>
      <c r="H2" s="175"/>
      <c r="I2" s="175"/>
      <c r="J2" s="175"/>
      <c r="K2" s="176"/>
    </row>
    <row r="3" spans="2:11" s="15" customFormat="1" ht="45" customHeight="1">
      <c r="B3" s="177"/>
      <c r="C3" s="299" t="s">
        <v>427</v>
      </c>
      <c r="D3" s="299"/>
      <c r="E3" s="299"/>
      <c r="F3" s="299"/>
      <c r="G3" s="299"/>
      <c r="H3" s="299"/>
      <c r="I3" s="299"/>
      <c r="J3" s="299"/>
      <c r="K3" s="178"/>
    </row>
    <row r="4" spans="2:11" customFormat="1" ht="25.5" customHeight="1">
      <c r="B4" s="179"/>
      <c r="C4" s="304" t="s">
        <v>428</v>
      </c>
      <c r="D4" s="304"/>
      <c r="E4" s="304"/>
      <c r="F4" s="304"/>
      <c r="G4" s="304"/>
      <c r="H4" s="304"/>
      <c r="I4" s="304"/>
      <c r="J4" s="304"/>
      <c r="K4" s="180"/>
    </row>
    <row r="5" spans="2:11" customFormat="1" ht="5.25" customHeight="1">
      <c r="B5" s="179"/>
      <c r="C5" s="181"/>
      <c r="D5" s="181"/>
      <c r="E5" s="181"/>
      <c r="F5" s="181"/>
      <c r="G5" s="181"/>
      <c r="H5" s="181"/>
      <c r="I5" s="181"/>
      <c r="J5" s="181"/>
      <c r="K5" s="180"/>
    </row>
    <row r="6" spans="2:11" customFormat="1" ht="15" customHeight="1">
      <c r="B6" s="179"/>
      <c r="C6" s="303" t="s">
        <v>429</v>
      </c>
      <c r="D6" s="303"/>
      <c r="E6" s="303"/>
      <c r="F6" s="303"/>
      <c r="G6" s="303"/>
      <c r="H6" s="303"/>
      <c r="I6" s="303"/>
      <c r="J6" s="303"/>
      <c r="K6" s="180"/>
    </row>
    <row r="7" spans="2:11" customFormat="1" ht="15" customHeight="1">
      <c r="B7" s="183"/>
      <c r="C7" s="303" t="s">
        <v>430</v>
      </c>
      <c r="D7" s="303"/>
      <c r="E7" s="303"/>
      <c r="F7" s="303"/>
      <c r="G7" s="303"/>
      <c r="H7" s="303"/>
      <c r="I7" s="303"/>
      <c r="J7" s="303"/>
      <c r="K7" s="180"/>
    </row>
    <row r="8" spans="2:11" customFormat="1" ht="12.75" customHeight="1">
      <c r="B8" s="183"/>
      <c r="C8" s="182"/>
      <c r="D8" s="182"/>
      <c r="E8" s="182"/>
      <c r="F8" s="182"/>
      <c r="G8" s="182"/>
      <c r="H8" s="182"/>
      <c r="I8" s="182"/>
      <c r="J8" s="182"/>
      <c r="K8" s="180"/>
    </row>
    <row r="9" spans="2:11" customFormat="1" ht="15" customHeight="1">
      <c r="B9" s="183"/>
      <c r="C9" s="303" t="s">
        <v>431</v>
      </c>
      <c r="D9" s="303"/>
      <c r="E9" s="303"/>
      <c r="F9" s="303"/>
      <c r="G9" s="303"/>
      <c r="H9" s="303"/>
      <c r="I9" s="303"/>
      <c r="J9" s="303"/>
      <c r="K9" s="180"/>
    </row>
    <row r="10" spans="2:11" customFormat="1" ht="15" customHeight="1">
      <c r="B10" s="183"/>
      <c r="C10" s="182"/>
      <c r="D10" s="303" t="s">
        <v>432</v>
      </c>
      <c r="E10" s="303"/>
      <c r="F10" s="303"/>
      <c r="G10" s="303"/>
      <c r="H10" s="303"/>
      <c r="I10" s="303"/>
      <c r="J10" s="303"/>
      <c r="K10" s="180"/>
    </row>
    <row r="11" spans="2:11" customFormat="1" ht="15" customHeight="1">
      <c r="B11" s="183"/>
      <c r="C11" s="184"/>
      <c r="D11" s="303" t="s">
        <v>433</v>
      </c>
      <c r="E11" s="303"/>
      <c r="F11" s="303"/>
      <c r="G11" s="303"/>
      <c r="H11" s="303"/>
      <c r="I11" s="303"/>
      <c r="J11" s="303"/>
      <c r="K11" s="180"/>
    </row>
    <row r="12" spans="2:11" customFormat="1" ht="15" customHeight="1">
      <c r="B12" s="183"/>
      <c r="C12" s="184"/>
      <c r="D12" s="182"/>
      <c r="E12" s="182"/>
      <c r="F12" s="182"/>
      <c r="G12" s="182"/>
      <c r="H12" s="182"/>
      <c r="I12" s="182"/>
      <c r="J12" s="182"/>
      <c r="K12" s="180"/>
    </row>
    <row r="13" spans="2:11" customFormat="1" ht="15" customHeight="1">
      <c r="B13" s="183"/>
      <c r="C13" s="184"/>
      <c r="D13" s="185" t="s">
        <v>434</v>
      </c>
      <c r="E13" s="182"/>
      <c r="F13" s="182"/>
      <c r="G13" s="182"/>
      <c r="H13" s="182"/>
      <c r="I13" s="182"/>
      <c r="J13" s="182"/>
      <c r="K13" s="180"/>
    </row>
    <row r="14" spans="2:11" customFormat="1" ht="12.75" customHeight="1">
      <c r="B14" s="183"/>
      <c r="C14" s="184"/>
      <c r="D14" s="184"/>
      <c r="E14" s="184"/>
      <c r="F14" s="184"/>
      <c r="G14" s="184"/>
      <c r="H14" s="184"/>
      <c r="I14" s="184"/>
      <c r="J14" s="184"/>
      <c r="K14" s="180"/>
    </row>
    <row r="15" spans="2:11" customFormat="1" ht="15" customHeight="1">
      <c r="B15" s="183"/>
      <c r="C15" s="184"/>
      <c r="D15" s="303" t="s">
        <v>435</v>
      </c>
      <c r="E15" s="303"/>
      <c r="F15" s="303"/>
      <c r="G15" s="303"/>
      <c r="H15" s="303"/>
      <c r="I15" s="303"/>
      <c r="J15" s="303"/>
      <c r="K15" s="180"/>
    </row>
    <row r="16" spans="2:11" customFormat="1" ht="15" customHeight="1">
      <c r="B16" s="183"/>
      <c r="C16" s="184"/>
      <c r="D16" s="303" t="s">
        <v>436</v>
      </c>
      <c r="E16" s="303"/>
      <c r="F16" s="303"/>
      <c r="G16" s="303"/>
      <c r="H16" s="303"/>
      <c r="I16" s="303"/>
      <c r="J16" s="303"/>
      <c r="K16" s="180"/>
    </row>
    <row r="17" spans="2:11" customFormat="1" ht="15" customHeight="1">
      <c r="B17" s="183"/>
      <c r="C17" s="184"/>
      <c r="D17" s="303" t="s">
        <v>437</v>
      </c>
      <c r="E17" s="303"/>
      <c r="F17" s="303"/>
      <c r="G17" s="303"/>
      <c r="H17" s="303"/>
      <c r="I17" s="303"/>
      <c r="J17" s="303"/>
      <c r="K17" s="180"/>
    </row>
    <row r="18" spans="2:11" customFormat="1" ht="15" customHeight="1">
      <c r="B18" s="183"/>
      <c r="C18" s="184"/>
      <c r="D18" s="184"/>
      <c r="E18" s="186" t="s">
        <v>78</v>
      </c>
      <c r="F18" s="303" t="s">
        <v>438</v>
      </c>
      <c r="G18" s="303"/>
      <c r="H18" s="303"/>
      <c r="I18" s="303"/>
      <c r="J18" s="303"/>
      <c r="K18" s="180"/>
    </row>
    <row r="19" spans="2:11" customFormat="1" ht="15" customHeight="1">
      <c r="B19" s="183"/>
      <c r="C19" s="184"/>
      <c r="D19" s="184"/>
      <c r="E19" s="186" t="s">
        <v>439</v>
      </c>
      <c r="F19" s="303" t="s">
        <v>440</v>
      </c>
      <c r="G19" s="303"/>
      <c r="H19" s="303"/>
      <c r="I19" s="303"/>
      <c r="J19" s="303"/>
      <c r="K19" s="180"/>
    </row>
    <row r="20" spans="2:11" customFormat="1" ht="15" customHeight="1">
      <c r="B20" s="183"/>
      <c r="C20" s="184"/>
      <c r="D20" s="184"/>
      <c r="E20" s="186" t="s">
        <v>441</v>
      </c>
      <c r="F20" s="303" t="s">
        <v>442</v>
      </c>
      <c r="G20" s="303"/>
      <c r="H20" s="303"/>
      <c r="I20" s="303"/>
      <c r="J20" s="303"/>
      <c r="K20" s="180"/>
    </row>
    <row r="21" spans="2:11" customFormat="1" ht="15" customHeight="1">
      <c r="B21" s="183"/>
      <c r="C21" s="184"/>
      <c r="D21" s="184"/>
      <c r="E21" s="186" t="s">
        <v>443</v>
      </c>
      <c r="F21" s="303" t="s">
        <v>444</v>
      </c>
      <c r="G21" s="303"/>
      <c r="H21" s="303"/>
      <c r="I21" s="303"/>
      <c r="J21" s="303"/>
      <c r="K21" s="180"/>
    </row>
    <row r="22" spans="2:11" customFormat="1" ht="15" customHeight="1">
      <c r="B22" s="183"/>
      <c r="C22" s="184"/>
      <c r="D22" s="184"/>
      <c r="E22" s="186" t="s">
        <v>445</v>
      </c>
      <c r="F22" s="303" t="s">
        <v>446</v>
      </c>
      <c r="G22" s="303"/>
      <c r="H22" s="303"/>
      <c r="I22" s="303"/>
      <c r="J22" s="303"/>
      <c r="K22" s="180"/>
    </row>
    <row r="23" spans="2:11" customFormat="1" ht="15" customHeight="1">
      <c r="B23" s="183"/>
      <c r="C23" s="184"/>
      <c r="D23" s="184"/>
      <c r="E23" s="186" t="s">
        <v>447</v>
      </c>
      <c r="F23" s="303" t="s">
        <v>448</v>
      </c>
      <c r="G23" s="303"/>
      <c r="H23" s="303"/>
      <c r="I23" s="303"/>
      <c r="J23" s="303"/>
      <c r="K23" s="180"/>
    </row>
    <row r="24" spans="2:11" customFormat="1" ht="12.75" customHeight="1">
      <c r="B24" s="183"/>
      <c r="C24" s="184"/>
      <c r="D24" s="184"/>
      <c r="E24" s="184"/>
      <c r="F24" s="184"/>
      <c r="G24" s="184"/>
      <c r="H24" s="184"/>
      <c r="I24" s="184"/>
      <c r="J24" s="184"/>
      <c r="K24" s="180"/>
    </row>
    <row r="25" spans="2:11" customFormat="1" ht="15" customHeight="1">
      <c r="B25" s="183"/>
      <c r="C25" s="303" t="s">
        <v>449</v>
      </c>
      <c r="D25" s="303"/>
      <c r="E25" s="303"/>
      <c r="F25" s="303"/>
      <c r="G25" s="303"/>
      <c r="H25" s="303"/>
      <c r="I25" s="303"/>
      <c r="J25" s="303"/>
      <c r="K25" s="180"/>
    </row>
    <row r="26" spans="2:11" customFormat="1" ht="15" customHeight="1">
      <c r="B26" s="183"/>
      <c r="C26" s="303" t="s">
        <v>450</v>
      </c>
      <c r="D26" s="303"/>
      <c r="E26" s="303"/>
      <c r="F26" s="303"/>
      <c r="G26" s="303"/>
      <c r="H26" s="303"/>
      <c r="I26" s="303"/>
      <c r="J26" s="303"/>
      <c r="K26" s="180"/>
    </row>
    <row r="27" spans="2:11" customFormat="1" ht="15" customHeight="1">
      <c r="B27" s="183"/>
      <c r="C27" s="182"/>
      <c r="D27" s="303" t="s">
        <v>451</v>
      </c>
      <c r="E27" s="303"/>
      <c r="F27" s="303"/>
      <c r="G27" s="303"/>
      <c r="H27" s="303"/>
      <c r="I27" s="303"/>
      <c r="J27" s="303"/>
      <c r="K27" s="180"/>
    </row>
    <row r="28" spans="2:11" customFormat="1" ht="15" customHeight="1">
      <c r="B28" s="183"/>
      <c r="C28" s="184"/>
      <c r="D28" s="303" t="s">
        <v>452</v>
      </c>
      <c r="E28" s="303"/>
      <c r="F28" s="303"/>
      <c r="G28" s="303"/>
      <c r="H28" s="303"/>
      <c r="I28" s="303"/>
      <c r="J28" s="303"/>
      <c r="K28" s="180"/>
    </row>
    <row r="29" spans="2:11" customFormat="1" ht="12.75" customHeight="1">
      <c r="B29" s="183"/>
      <c r="C29" s="184"/>
      <c r="D29" s="184"/>
      <c r="E29" s="184"/>
      <c r="F29" s="184"/>
      <c r="G29" s="184"/>
      <c r="H29" s="184"/>
      <c r="I29" s="184"/>
      <c r="J29" s="184"/>
      <c r="K29" s="180"/>
    </row>
    <row r="30" spans="2:11" customFormat="1" ht="15" customHeight="1">
      <c r="B30" s="183"/>
      <c r="C30" s="184"/>
      <c r="D30" s="303" t="s">
        <v>453</v>
      </c>
      <c r="E30" s="303"/>
      <c r="F30" s="303"/>
      <c r="G30" s="303"/>
      <c r="H30" s="303"/>
      <c r="I30" s="303"/>
      <c r="J30" s="303"/>
      <c r="K30" s="180"/>
    </row>
    <row r="31" spans="2:11" customFormat="1" ht="15" customHeight="1">
      <c r="B31" s="183"/>
      <c r="C31" s="184"/>
      <c r="D31" s="303" t="s">
        <v>454</v>
      </c>
      <c r="E31" s="303"/>
      <c r="F31" s="303"/>
      <c r="G31" s="303"/>
      <c r="H31" s="303"/>
      <c r="I31" s="303"/>
      <c r="J31" s="303"/>
      <c r="K31" s="180"/>
    </row>
    <row r="32" spans="2:11" customFormat="1" ht="12.75" customHeight="1">
      <c r="B32" s="183"/>
      <c r="C32" s="184"/>
      <c r="D32" s="184"/>
      <c r="E32" s="184"/>
      <c r="F32" s="184"/>
      <c r="G32" s="184"/>
      <c r="H32" s="184"/>
      <c r="I32" s="184"/>
      <c r="J32" s="184"/>
      <c r="K32" s="180"/>
    </row>
    <row r="33" spans="2:11" customFormat="1" ht="15" customHeight="1">
      <c r="B33" s="183"/>
      <c r="C33" s="184"/>
      <c r="D33" s="303" t="s">
        <v>455</v>
      </c>
      <c r="E33" s="303"/>
      <c r="F33" s="303"/>
      <c r="G33" s="303"/>
      <c r="H33" s="303"/>
      <c r="I33" s="303"/>
      <c r="J33" s="303"/>
      <c r="K33" s="180"/>
    </row>
    <row r="34" spans="2:11" customFormat="1" ht="15" customHeight="1">
      <c r="B34" s="183"/>
      <c r="C34" s="184"/>
      <c r="D34" s="303" t="s">
        <v>456</v>
      </c>
      <c r="E34" s="303"/>
      <c r="F34" s="303"/>
      <c r="G34" s="303"/>
      <c r="H34" s="303"/>
      <c r="I34" s="303"/>
      <c r="J34" s="303"/>
      <c r="K34" s="180"/>
    </row>
    <row r="35" spans="2:11" customFormat="1" ht="15" customHeight="1">
      <c r="B35" s="183"/>
      <c r="C35" s="184"/>
      <c r="D35" s="303" t="s">
        <v>457</v>
      </c>
      <c r="E35" s="303"/>
      <c r="F35" s="303"/>
      <c r="G35" s="303"/>
      <c r="H35" s="303"/>
      <c r="I35" s="303"/>
      <c r="J35" s="303"/>
      <c r="K35" s="180"/>
    </row>
    <row r="36" spans="2:11" customFormat="1" ht="15" customHeight="1">
      <c r="B36" s="183"/>
      <c r="C36" s="184"/>
      <c r="D36" s="182"/>
      <c r="E36" s="185" t="s">
        <v>106</v>
      </c>
      <c r="F36" s="182"/>
      <c r="G36" s="303" t="s">
        <v>458</v>
      </c>
      <c r="H36" s="303"/>
      <c r="I36" s="303"/>
      <c r="J36" s="303"/>
      <c r="K36" s="180"/>
    </row>
    <row r="37" spans="2:11" customFormat="1" ht="30.75" customHeight="1">
      <c r="B37" s="183"/>
      <c r="C37" s="184"/>
      <c r="D37" s="182"/>
      <c r="E37" s="185" t="s">
        <v>459</v>
      </c>
      <c r="F37" s="182"/>
      <c r="G37" s="303" t="s">
        <v>460</v>
      </c>
      <c r="H37" s="303"/>
      <c r="I37" s="303"/>
      <c r="J37" s="303"/>
      <c r="K37" s="180"/>
    </row>
    <row r="38" spans="2:11" customFormat="1" ht="15" customHeight="1">
      <c r="B38" s="183"/>
      <c r="C38" s="184"/>
      <c r="D38" s="182"/>
      <c r="E38" s="185" t="s">
        <v>55</v>
      </c>
      <c r="F38" s="182"/>
      <c r="G38" s="303" t="s">
        <v>461</v>
      </c>
      <c r="H38" s="303"/>
      <c r="I38" s="303"/>
      <c r="J38" s="303"/>
      <c r="K38" s="180"/>
    </row>
    <row r="39" spans="2:11" customFormat="1" ht="15" customHeight="1">
      <c r="B39" s="183"/>
      <c r="C39" s="184"/>
      <c r="D39" s="182"/>
      <c r="E39" s="185" t="s">
        <v>56</v>
      </c>
      <c r="F39" s="182"/>
      <c r="G39" s="303" t="s">
        <v>462</v>
      </c>
      <c r="H39" s="303"/>
      <c r="I39" s="303"/>
      <c r="J39" s="303"/>
      <c r="K39" s="180"/>
    </row>
    <row r="40" spans="2:11" customFormat="1" ht="15" customHeight="1">
      <c r="B40" s="183"/>
      <c r="C40" s="184"/>
      <c r="D40" s="182"/>
      <c r="E40" s="185" t="s">
        <v>107</v>
      </c>
      <c r="F40" s="182"/>
      <c r="G40" s="303" t="s">
        <v>463</v>
      </c>
      <c r="H40" s="303"/>
      <c r="I40" s="303"/>
      <c r="J40" s="303"/>
      <c r="K40" s="180"/>
    </row>
    <row r="41" spans="2:11" customFormat="1" ht="15" customHeight="1">
      <c r="B41" s="183"/>
      <c r="C41" s="184"/>
      <c r="D41" s="182"/>
      <c r="E41" s="185" t="s">
        <v>108</v>
      </c>
      <c r="F41" s="182"/>
      <c r="G41" s="303" t="s">
        <v>464</v>
      </c>
      <c r="H41" s="303"/>
      <c r="I41" s="303"/>
      <c r="J41" s="303"/>
      <c r="K41" s="180"/>
    </row>
    <row r="42" spans="2:11" customFormat="1" ht="15" customHeight="1">
      <c r="B42" s="183"/>
      <c r="C42" s="184"/>
      <c r="D42" s="182"/>
      <c r="E42" s="185" t="s">
        <v>465</v>
      </c>
      <c r="F42" s="182"/>
      <c r="G42" s="303" t="s">
        <v>466</v>
      </c>
      <c r="H42" s="303"/>
      <c r="I42" s="303"/>
      <c r="J42" s="303"/>
      <c r="K42" s="180"/>
    </row>
    <row r="43" spans="2:11" customFormat="1" ht="15" customHeight="1">
      <c r="B43" s="183"/>
      <c r="C43" s="184"/>
      <c r="D43" s="182"/>
      <c r="E43" s="185"/>
      <c r="F43" s="182"/>
      <c r="G43" s="303" t="s">
        <v>467</v>
      </c>
      <c r="H43" s="303"/>
      <c r="I43" s="303"/>
      <c r="J43" s="303"/>
      <c r="K43" s="180"/>
    </row>
    <row r="44" spans="2:11" customFormat="1" ht="15" customHeight="1">
      <c r="B44" s="183"/>
      <c r="C44" s="184"/>
      <c r="D44" s="182"/>
      <c r="E44" s="185" t="s">
        <v>468</v>
      </c>
      <c r="F44" s="182"/>
      <c r="G44" s="303" t="s">
        <v>469</v>
      </c>
      <c r="H44" s="303"/>
      <c r="I44" s="303"/>
      <c r="J44" s="303"/>
      <c r="K44" s="180"/>
    </row>
    <row r="45" spans="2:11" customFormat="1" ht="15" customHeight="1">
      <c r="B45" s="183"/>
      <c r="C45" s="184"/>
      <c r="D45" s="182"/>
      <c r="E45" s="185" t="s">
        <v>110</v>
      </c>
      <c r="F45" s="182"/>
      <c r="G45" s="303" t="s">
        <v>470</v>
      </c>
      <c r="H45" s="303"/>
      <c r="I45" s="303"/>
      <c r="J45" s="303"/>
      <c r="K45" s="180"/>
    </row>
    <row r="46" spans="2:11" customFormat="1" ht="12.75" customHeight="1">
      <c r="B46" s="183"/>
      <c r="C46" s="184"/>
      <c r="D46" s="182"/>
      <c r="E46" s="182"/>
      <c r="F46" s="182"/>
      <c r="G46" s="182"/>
      <c r="H46" s="182"/>
      <c r="I46" s="182"/>
      <c r="J46" s="182"/>
      <c r="K46" s="180"/>
    </row>
    <row r="47" spans="2:11" customFormat="1" ht="15" customHeight="1">
      <c r="B47" s="183"/>
      <c r="C47" s="184"/>
      <c r="D47" s="303" t="s">
        <v>471</v>
      </c>
      <c r="E47" s="303"/>
      <c r="F47" s="303"/>
      <c r="G47" s="303"/>
      <c r="H47" s="303"/>
      <c r="I47" s="303"/>
      <c r="J47" s="303"/>
      <c r="K47" s="180"/>
    </row>
    <row r="48" spans="2:11" customFormat="1" ht="15" customHeight="1">
      <c r="B48" s="183"/>
      <c r="C48" s="184"/>
      <c r="D48" s="184"/>
      <c r="E48" s="303" t="s">
        <v>472</v>
      </c>
      <c r="F48" s="303"/>
      <c r="G48" s="303"/>
      <c r="H48" s="303"/>
      <c r="I48" s="303"/>
      <c r="J48" s="303"/>
      <c r="K48" s="180"/>
    </row>
    <row r="49" spans="2:11" customFormat="1" ht="15" customHeight="1">
      <c r="B49" s="183"/>
      <c r="C49" s="184"/>
      <c r="D49" s="184"/>
      <c r="E49" s="303" t="s">
        <v>473</v>
      </c>
      <c r="F49" s="303"/>
      <c r="G49" s="303"/>
      <c r="H49" s="303"/>
      <c r="I49" s="303"/>
      <c r="J49" s="303"/>
      <c r="K49" s="180"/>
    </row>
    <row r="50" spans="2:11" customFormat="1" ht="15" customHeight="1">
      <c r="B50" s="183"/>
      <c r="C50" s="184"/>
      <c r="D50" s="184"/>
      <c r="E50" s="303" t="s">
        <v>474</v>
      </c>
      <c r="F50" s="303"/>
      <c r="G50" s="303"/>
      <c r="H50" s="303"/>
      <c r="I50" s="303"/>
      <c r="J50" s="303"/>
      <c r="K50" s="180"/>
    </row>
    <row r="51" spans="2:11" customFormat="1" ht="15" customHeight="1">
      <c r="B51" s="183"/>
      <c r="C51" s="184"/>
      <c r="D51" s="303" t="s">
        <v>475</v>
      </c>
      <c r="E51" s="303"/>
      <c r="F51" s="303"/>
      <c r="G51" s="303"/>
      <c r="H51" s="303"/>
      <c r="I51" s="303"/>
      <c r="J51" s="303"/>
      <c r="K51" s="180"/>
    </row>
    <row r="52" spans="2:11" customFormat="1" ht="25.5" customHeight="1">
      <c r="B52" s="179"/>
      <c r="C52" s="304" t="s">
        <v>476</v>
      </c>
      <c r="D52" s="304"/>
      <c r="E52" s="304"/>
      <c r="F52" s="304"/>
      <c r="G52" s="304"/>
      <c r="H52" s="304"/>
      <c r="I52" s="304"/>
      <c r="J52" s="304"/>
      <c r="K52" s="180"/>
    </row>
    <row r="53" spans="2:11" customFormat="1" ht="5.25" customHeight="1">
      <c r="B53" s="179"/>
      <c r="C53" s="181"/>
      <c r="D53" s="181"/>
      <c r="E53" s="181"/>
      <c r="F53" s="181"/>
      <c r="G53" s="181"/>
      <c r="H53" s="181"/>
      <c r="I53" s="181"/>
      <c r="J53" s="181"/>
      <c r="K53" s="180"/>
    </row>
    <row r="54" spans="2:11" customFormat="1" ht="15" customHeight="1">
      <c r="B54" s="179"/>
      <c r="C54" s="303" t="s">
        <v>477</v>
      </c>
      <c r="D54" s="303"/>
      <c r="E54" s="303"/>
      <c r="F54" s="303"/>
      <c r="G54" s="303"/>
      <c r="H54" s="303"/>
      <c r="I54" s="303"/>
      <c r="J54" s="303"/>
      <c r="K54" s="180"/>
    </row>
    <row r="55" spans="2:11" customFormat="1" ht="15" customHeight="1">
      <c r="B55" s="179"/>
      <c r="C55" s="303" t="s">
        <v>478</v>
      </c>
      <c r="D55" s="303"/>
      <c r="E55" s="303"/>
      <c r="F55" s="303"/>
      <c r="G55" s="303"/>
      <c r="H55" s="303"/>
      <c r="I55" s="303"/>
      <c r="J55" s="303"/>
      <c r="K55" s="180"/>
    </row>
    <row r="56" spans="2:11" customFormat="1" ht="12.75" customHeight="1">
      <c r="B56" s="179"/>
      <c r="C56" s="182"/>
      <c r="D56" s="182"/>
      <c r="E56" s="182"/>
      <c r="F56" s="182"/>
      <c r="G56" s="182"/>
      <c r="H56" s="182"/>
      <c r="I56" s="182"/>
      <c r="J56" s="182"/>
      <c r="K56" s="180"/>
    </row>
    <row r="57" spans="2:11" customFormat="1" ht="15" customHeight="1">
      <c r="B57" s="179"/>
      <c r="C57" s="303" t="s">
        <v>479</v>
      </c>
      <c r="D57" s="303"/>
      <c r="E57" s="303"/>
      <c r="F57" s="303"/>
      <c r="G57" s="303"/>
      <c r="H57" s="303"/>
      <c r="I57" s="303"/>
      <c r="J57" s="303"/>
      <c r="K57" s="180"/>
    </row>
    <row r="58" spans="2:11" customFormat="1" ht="15" customHeight="1">
      <c r="B58" s="179"/>
      <c r="C58" s="184"/>
      <c r="D58" s="303" t="s">
        <v>480</v>
      </c>
      <c r="E58" s="303"/>
      <c r="F58" s="303"/>
      <c r="G58" s="303"/>
      <c r="H58" s="303"/>
      <c r="I58" s="303"/>
      <c r="J58" s="303"/>
      <c r="K58" s="180"/>
    </row>
    <row r="59" spans="2:11" customFormat="1" ht="15" customHeight="1">
      <c r="B59" s="179"/>
      <c r="C59" s="184"/>
      <c r="D59" s="303" t="s">
        <v>481</v>
      </c>
      <c r="E59" s="303"/>
      <c r="F59" s="303"/>
      <c r="G59" s="303"/>
      <c r="H59" s="303"/>
      <c r="I59" s="303"/>
      <c r="J59" s="303"/>
      <c r="K59" s="180"/>
    </row>
    <row r="60" spans="2:11" customFormat="1" ht="15" customHeight="1">
      <c r="B60" s="179"/>
      <c r="C60" s="184"/>
      <c r="D60" s="303" t="s">
        <v>482</v>
      </c>
      <c r="E60" s="303"/>
      <c r="F60" s="303"/>
      <c r="G60" s="303"/>
      <c r="H60" s="303"/>
      <c r="I60" s="303"/>
      <c r="J60" s="303"/>
      <c r="K60" s="180"/>
    </row>
    <row r="61" spans="2:11" customFormat="1" ht="15" customHeight="1">
      <c r="B61" s="179"/>
      <c r="C61" s="184"/>
      <c r="D61" s="303" t="s">
        <v>483</v>
      </c>
      <c r="E61" s="303"/>
      <c r="F61" s="303"/>
      <c r="G61" s="303"/>
      <c r="H61" s="303"/>
      <c r="I61" s="303"/>
      <c r="J61" s="303"/>
      <c r="K61" s="180"/>
    </row>
    <row r="62" spans="2:11" customFormat="1" ht="15" customHeight="1">
      <c r="B62" s="179"/>
      <c r="C62" s="184"/>
      <c r="D62" s="302" t="s">
        <v>484</v>
      </c>
      <c r="E62" s="302"/>
      <c r="F62" s="302"/>
      <c r="G62" s="302"/>
      <c r="H62" s="302"/>
      <c r="I62" s="302"/>
      <c r="J62" s="302"/>
      <c r="K62" s="180"/>
    </row>
    <row r="63" spans="2:11" customFormat="1" ht="15" customHeight="1">
      <c r="B63" s="179"/>
      <c r="C63" s="184"/>
      <c r="D63" s="303" t="s">
        <v>485</v>
      </c>
      <c r="E63" s="303"/>
      <c r="F63" s="303"/>
      <c r="G63" s="303"/>
      <c r="H63" s="303"/>
      <c r="I63" s="303"/>
      <c r="J63" s="303"/>
      <c r="K63" s="180"/>
    </row>
    <row r="64" spans="2:11" customFormat="1" ht="12.75" customHeight="1">
      <c r="B64" s="179"/>
      <c r="C64" s="184"/>
      <c r="D64" s="184"/>
      <c r="E64" s="187"/>
      <c r="F64" s="184"/>
      <c r="G64" s="184"/>
      <c r="H64" s="184"/>
      <c r="I64" s="184"/>
      <c r="J64" s="184"/>
      <c r="K64" s="180"/>
    </row>
    <row r="65" spans="2:11" customFormat="1" ht="15" customHeight="1">
      <c r="B65" s="179"/>
      <c r="C65" s="184"/>
      <c r="D65" s="303" t="s">
        <v>486</v>
      </c>
      <c r="E65" s="303"/>
      <c r="F65" s="303"/>
      <c r="G65" s="303"/>
      <c r="H65" s="303"/>
      <c r="I65" s="303"/>
      <c r="J65" s="303"/>
      <c r="K65" s="180"/>
    </row>
    <row r="66" spans="2:11" customFormat="1" ht="15" customHeight="1">
      <c r="B66" s="179"/>
      <c r="C66" s="184"/>
      <c r="D66" s="302" t="s">
        <v>487</v>
      </c>
      <c r="E66" s="302"/>
      <c r="F66" s="302"/>
      <c r="G66" s="302"/>
      <c r="H66" s="302"/>
      <c r="I66" s="302"/>
      <c r="J66" s="302"/>
      <c r="K66" s="180"/>
    </row>
    <row r="67" spans="2:11" customFormat="1" ht="15" customHeight="1">
      <c r="B67" s="179"/>
      <c r="C67" s="184"/>
      <c r="D67" s="303" t="s">
        <v>488</v>
      </c>
      <c r="E67" s="303"/>
      <c r="F67" s="303"/>
      <c r="G67" s="303"/>
      <c r="H67" s="303"/>
      <c r="I67" s="303"/>
      <c r="J67" s="303"/>
      <c r="K67" s="180"/>
    </row>
    <row r="68" spans="2:11" customFormat="1" ht="15" customHeight="1">
      <c r="B68" s="179"/>
      <c r="C68" s="184"/>
      <c r="D68" s="303" t="s">
        <v>489</v>
      </c>
      <c r="E68" s="303"/>
      <c r="F68" s="303"/>
      <c r="G68" s="303"/>
      <c r="H68" s="303"/>
      <c r="I68" s="303"/>
      <c r="J68" s="303"/>
      <c r="K68" s="180"/>
    </row>
    <row r="69" spans="2:11" customFormat="1" ht="15" customHeight="1">
      <c r="B69" s="179"/>
      <c r="C69" s="184"/>
      <c r="D69" s="303" t="s">
        <v>490</v>
      </c>
      <c r="E69" s="303"/>
      <c r="F69" s="303"/>
      <c r="G69" s="303"/>
      <c r="H69" s="303"/>
      <c r="I69" s="303"/>
      <c r="J69" s="303"/>
      <c r="K69" s="180"/>
    </row>
    <row r="70" spans="2:11" customFormat="1" ht="15" customHeight="1">
      <c r="B70" s="179"/>
      <c r="C70" s="184"/>
      <c r="D70" s="303" t="s">
        <v>491</v>
      </c>
      <c r="E70" s="303"/>
      <c r="F70" s="303"/>
      <c r="G70" s="303"/>
      <c r="H70" s="303"/>
      <c r="I70" s="303"/>
      <c r="J70" s="303"/>
      <c r="K70" s="180"/>
    </row>
    <row r="71" spans="2:11" customFormat="1" ht="12.75" customHeight="1">
      <c r="B71" s="188"/>
      <c r="C71" s="189"/>
      <c r="D71" s="189"/>
      <c r="E71" s="189"/>
      <c r="F71" s="189"/>
      <c r="G71" s="189"/>
      <c r="H71" s="189"/>
      <c r="I71" s="189"/>
      <c r="J71" s="189"/>
      <c r="K71" s="190"/>
    </row>
    <row r="72" spans="2:11" customFormat="1" ht="18.75" customHeight="1">
      <c r="B72" s="191"/>
      <c r="C72" s="191"/>
      <c r="D72" s="191"/>
      <c r="E72" s="191"/>
      <c r="F72" s="191"/>
      <c r="G72" s="191"/>
      <c r="H72" s="191"/>
      <c r="I72" s="191"/>
      <c r="J72" s="191"/>
      <c r="K72" s="192"/>
    </row>
    <row r="73" spans="2:11" customFormat="1" ht="18.75" customHeight="1">
      <c r="B73" s="192"/>
      <c r="C73" s="192"/>
      <c r="D73" s="192"/>
      <c r="E73" s="192"/>
      <c r="F73" s="192"/>
      <c r="G73" s="192"/>
      <c r="H73" s="192"/>
      <c r="I73" s="192"/>
      <c r="J73" s="192"/>
      <c r="K73" s="192"/>
    </row>
    <row r="74" spans="2:11" customFormat="1" ht="7.5" customHeight="1">
      <c r="B74" s="193"/>
      <c r="C74" s="194"/>
      <c r="D74" s="194"/>
      <c r="E74" s="194"/>
      <c r="F74" s="194"/>
      <c r="G74" s="194"/>
      <c r="H74" s="194"/>
      <c r="I74" s="194"/>
      <c r="J74" s="194"/>
      <c r="K74" s="195"/>
    </row>
    <row r="75" spans="2:11" customFormat="1" ht="45" customHeight="1">
      <c r="B75" s="196"/>
      <c r="C75" s="301" t="s">
        <v>492</v>
      </c>
      <c r="D75" s="301"/>
      <c r="E75" s="301"/>
      <c r="F75" s="301"/>
      <c r="G75" s="301"/>
      <c r="H75" s="301"/>
      <c r="I75" s="301"/>
      <c r="J75" s="301"/>
      <c r="K75" s="197"/>
    </row>
    <row r="76" spans="2:11" customFormat="1" ht="17.25" customHeight="1">
      <c r="B76" s="196"/>
      <c r="C76" s="198" t="s">
        <v>493</v>
      </c>
      <c r="D76" s="198"/>
      <c r="E76" s="198"/>
      <c r="F76" s="198" t="s">
        <v>494</v>
      </c>
      <c r="G76" s="199"/>
      <c r="H76" s="198" t="s">
        <v>56</v>
      </c>
      <c r="I76" s="198" t="s">
        <v>59</v>
      </c>
      <c r="J76" s="198" t="s">
        <v>495</v>
      </c>
      <c r="K76" s="197"/>
    </row>
    <row r="77" spans="2:11" customFormat="1" ht="17.25" customHeight="1">
      <c r="B77" s="196"/>
      <c r="C77" s="200" t="s">
        <v>496</v>
      </c>
      <c r="D77" s="200"/>
      <c r="E77" s="200"/>
      <c r="F77" s="201" t="s">
        <v>497</v>
      </c>
      <c r="G77" s="202"/>
      <c r="H77" s="200"/>
      <c r="I77" s="200"/>
      <c r="J77" s="200" t="s">
        <v>498</v>
      </c>
      <c r="K77" s="197"/>
    </row>
    <row r="78" spans="2:11" customFormat="1" ht="5.25" customHeight="1">
      <c r="B78" s="196"/>
      <c r="C78" s="203"/>
      <c r="D78" s="203"/>
      <c r="E78" s="203"/>
      <c r="F78" s="203"/>
      <c r="G78" s="204"/>
      <c r="H78" s="203"/>
      <c r="I78" s="203"/>
      <c r="J78" s="203"/>
      <c r="K78" s="197"/>
    </row>
    <row r="79" spans="2:11" customFormat="1" ht="15" customHeight="1">
      <c r="B79" s="196"/>
      <c r="C79" s="185" t="s">
        <v>55</v>
      </c>
      <c r="D79" s="205"/>
      <c r="E79" s="205"/>
      <c r="F79" s="206" t="s">
        <v>499</v>
      </c>
      <c r="G79" s="207"/>
      <c r="H79" s="185" t="s">
        <v>500</v>
      </c>
      <c r="I79" s="185" t="s">
        <v>501</v>
      </c>
      <c r="J79" s="185">
        <v>20</v>
      </c>
      <c r="K79" s="197"/>
    </row>
    <row r="80" spans="2:11" customFormat="1" ht="15" customHeight="1">
      <c r="B80" s="196"/>
      <c r="C80" s="185" t="s">
        <v>502</v>
      </c>
      <c r="D80" s="185"/>
      <c r="E80" s="185"/>
      <c r="F80" s="206" t="s">
        <v>499</v>
      </c>
      <c r="G80" s="207"/>
      <c r="H80" s="185" t="s">
        <v>503</v>
      </c>
      <c r="I80" s="185" t="s">
        <v>501</v>
      </c>
      <c r="J80" s="185">
        <v>120</v>
      </c>
      <c r="K80" s="197"/>
    </row>
    <row r="81" spans="2:11" customFormat="1" ht="15" customHeight="1">
      <c r="B81" s="208"/>
      <c r="C81" s="185" t="s">
        <v>504</v>
      </c>
      <c r="D81" s="185"/>
      <c r="E81" s="185"/>
      <c r="F81" s="206" t="s">
        <v>505</v>
      </c>
      <c r="G81" s="207"/>
      <c r="H81" s="185" t="s">
        <v>506</v>
      </c>
      <c r="I81" s="185" t="s">
        <v>501</v>
      </c>
      <c r="J81" s="185">
        <v>50</v>
      </c>
      <c r="K81" s="197"/>
    </row>
    <row r="82" spans="2:11" customFormat="1" ht="15" customHeight="1">
      <c r="B82" s="208"/>
      <c r="C82" s="185" t="s">
        <v>507</v>
      </c>
      <c r="D82" s="185"/>
      <c r="E82" s="185"/>
      <c r="F82" s="206" t="s">
        <v>499</v>
      </c>
      <c r="G82" s="207"/>
      <c r="H82" s="185" t="s">
        <v>508</v>
      </c>
      <c r="I82" s="185" t="s">
        <v>509</v>
      </c>
      <c r="J82" s="185"/>
      <c r="K82" s="197"/>
    </row>
    <row r="83" spans="2:11" customFormat="1" ht="15" customHeight="1">
      <c r="B83" s="208"/>
      <c r="C83" s="185" t="s">
        <v>510</v>
      </c>
      <c r="D83" s="185"/>
      <c r="E83" s="185"/>
      <c r="F83" s="206" t="s">
        <v>505</v>
      </c>
      <c r="G83" s="185"/>
      <c r="H83" s="185" t="s">
        <v>511</v>
      </c>
      <c r="I83" s="185" t="s">
        <v>501</v>
      </c>
      <c r="J83" s="185">
        <v>15</v>
      </c>
      <c r="K83" s="197"/>
    </row>
    <row r="84" spans="2:11" customFormat="1" ht="15" customHeight="1">
      <c r="B84" s="208"/>
      <c r="C84" s="185" t="s">
        <v>512</v>
      </c>
      <c r="D84" s="185"/>
      <c r="E84" s="185"/>
      <c r="F84" s="206" t="s">
        <v>505</v>
      </c>
      <c r="G84" s="185"/>
      <c r="H84" s="185" t="s">
        <v>513</v>
      </c>
      <c r="I84" s="185" t="s">
        <v>501</v>
      </c>
      <c r="J84" s="185">
        <v>15</v>
      </c>
      <c r="K84" s="197"/>
    </row>
    <row r="85" spans="2:11" customFormat="1" ht="15" customHeight="1">
      <c r="B85" s="208"/>
      <c r="C85" s="185" t="s">
        <v>514</v>
      </c>
      <c r="D85" s="185"/>
      <c r="E85" s="185"/>
      <c r="F85" s="206" t="s">
        <v>505</v>
      </c>
      <c r="G85" s="185"/>
      <c r="H85" s="185" t="s">
        <v>515</v>
      </c>
      <c r="I85" s="185" t="s">
        <v>501</v>
      </c>
      <c r="J85" s="185">
        <v>20</v>
      </c>
      <c r="K85" s="197"/>
    </row>
    <row r="86" spans="2:11" customFormat="1" ht="15" customHeight="1">
      <c r="B86" s="208"/>
      <c r="C86" s="185" t="s">
        <v>516</v>
      </c>
      <c r="D86" s="185"/>
      <c r="E86" s="185"/>
      <c r="F86" s="206" t="s">
        <v>505</v>
      </c>
      <c r="G86" s="185"/>
      <c r="H86" s="185" t="s">
        <v>517</v>
      </c>
      <c r="I86" s="185" t="s">
        <v>501</v>
      </c>
      <c r="J86" s="185">
        <v>20</v>
      </c>
      <c r="K86" s="197"/>
    </row>
    <row r="87" spans="2:11" customFormat="1" ht="15" customHeight="1">
      <c r="B87" s="208"/>
      <c r="C87" s="185" t="s">
        <v>518</v>
      </c>
      <c r="D87" s="185"/>
      <c r="E87" s="185"/>
      <c r="F87" s="206" t="s">
        <v>505</v>
      </c>
      <c r="G87" s="207"/>
      <c r="H87" s="185" t="s">
        <v>519</v>
      </c>
      <c r="I87" s="185" t="s">
        <v>501</v>
      </c>
      <c r="J87" s="185">
        <v>50</v>
      </c>
      <c r="K87" s="197"/>
    </row>
    <row r="88" spans="2:11" customFormat="1" ht="15" customHeight="1">
      <c r="B88" s="208"/>
      <c r="C88" s="185" t="s">
        <v>520</v>
      </c>
      <c r="D88" s="185"/>
      <c r="E88" s="185"/>
      <c r="F88" s="206" t="s">
        <v>505</v>
      </c>
      <c r="G88" s="207"/>
      <c r="H88" s="185" t="s">
        <v>521</v>
      </c>
      <c r="I88" s="185" t="s">
        <v>501</v>
      </c>
      <c r="J88" s="185">
        <v>20</v>
      </c>
      <c r="K88" s="197"/>
    </row>
    <row r="89" spans="2:11" customFormat="1" ht="15" customHeight="1">
      <c r="B89" s="208"/>
      <c r="C89" s="185" t="s">
        <v>522</v>
      </c>
      <c r="D89" s="185"/>
      <c r="E89" s="185"/>
      <c r="F89" s="206" t="s">
        <v>505</v>
      </c>
      <c r="G89" s="207"/>
      <c r="H89" s="185" t="s">
        <v>523</v>
      </c>
      <c r="I89" s="185" t="s">
        <v>501</v>
      </c>
      <c r="J89" s="185">
        <v>20</v>
      </c>
      <c r="K89" s="197"/>
    </row>
    <row r="90" spans="2:11" customFormat="1" ht="15" customHeight="1">
      <c r="B90" s="208"/>
      <c r="C90" s="185" t="s">
        <v>524</v>
      </c>
      <c r="D90" s="185"/>
      <c r="E90" s="185"/>
      <c r="F90" s="206" t="s">
        <v>505</v>
      </c>
      <c r="G90" s="207"/>
      <c r="H90" s="185" t="s">
        <v>525</v>
      </c>
      <c r="I90" s="185" t="s">
        <v>501</v>
      </c>
      <c r="J90" s="185">
        <v>50</v>
      </c>
      <c r="K90" s="197"/>
    </row>
    <row r="91" spans="2:11" customFormat="1" ht="15" customHeight="1">
      <c r="B91" s="208"/>
      <c r="C91" s="185" t="s">
        <v>526</v>
      </c>
      <c r="D91" s="185"/>
      <c r="E91" s="185"/>
      <c r="F91" s="206" t="s">
        <v>505</v>
      </c>
      <c r="G91" s="207"/>
      <c r="H91" s="185" t="s">
        <v>526</v>
      </c>
      <c r="I91" s="185" t="s">
        <v>501</v>
      </c>
      <c r="J91" s="185">
        <v>50</v>
      </c>
      <c r="K91" s="197"/>
    </row>
    <row r="92" spans="2:11" customFormat="1" ht="15" customHeight="1">
      <c r="B92" s="208"/>
      <c r="C92" s="185" t="s">
        <v>527</v>
      </c>
      <c r="D92" s="185"/>
      <c r="E92" s="185"/>
      <c r="F92" s="206" t="s">
        <v>505</v>
      </c>
      <c r="G92" s="207"/>
      <c r="H92" s="185" t="s">
        <v>528</v>
      </c>
      <c r="I92" s="185" t="s">
        <v>501</v>
      </c>
      <c r="J92" s="185">
        <v>255</v>
      </c>
      <c r="K92" s="197"/>
    </row>
    <row r="93" spans="2:11" customFormat="1" ht="15" customHeight="1">
      <c r="B93" s="208"/>
      <c r="C93" s="185" t="s">
        <v>529</v>
      </c>
      <c r="D93" s="185"/>
      <c r="E93" s="185"/>
      <c r="F93" s="206" t="s">
        <v>499</v>
      </c>
      <c r="G93" s="207"/>
      <c r="H93" s="185" t="s">
        <v>530</v>
      </c>
      <c r="I93" s="185" t="s">
        <v>531</v>
      </c>
      <c r="J93" s="185"/>
      <c r="K93" s="197"/>
    </row>
    <row r="94" spans="2:11" customFormat="1" ht="15" customHeight="1">
      <c r="B94" s="208"/>
      <c r="C94" s="185" t="s">
        <v>532</v>
      </c>
      <c r="D94" s="185"/>
      <c r="E94" s="185"/>
      <c r="F94" s="206" t="s">
        <v>499</v>
      </c>
      <c r="G94" s="207"/>
      <c r="H94" s="185" t="s">
        <v>533</v>
      </c>
      <c r="I94" s="185" t="s">
        <v>534</v>
      </c>
      <c r="J94" s="185"/>
      <c r="K94" s="197"/>
    </row>
    <row r="95" spans="2:11" customFormat="1" ht="15" customHeight="1">
      <c r="B95" s="208"/>
      <c r="C95" s="185" t="s">
        <v>535</v>
      </c>
      <c r="D95" s="185"/>
      <c r="E95" s="185"/>
      <c r="F95" s="206" t="s">
        <v>499</v>
      </c>
      <c r="G95" s="207"/>
      <c r="H95" s="185" t="s">
        <v>535</v>
      </c>
      <c r="I95" s="185" t="s">
        <v>534</v>
      </c>
      <c r="J95" s="185"/>
      <c r="K95" s="197"/>
    </row>
    <row r="96" spans="2:11" customFormat="1" ht="15" customHeight="1">
      <c r="B96" s="208"/>
      <c r="C96" s="185" t="s">
        <v>40</v>
      </c>
      <c r="D96" s="185"/>
      <c r="E96" s="185"/>
      <c r="F96" s="206" t="s">
        <v>499</v>
      </c>
      <c r="G96" s="207"/>
      <c r="H96" s="185" t="s">
        <v>536</v>
      </c>
      <c r="I96" s="185" t="s">
        <v>534</v>
      </c>
      <c r="J96" s="185"/>
      <c r="K96" s="197"/>
    </row>
    <row r="97" spans="2:11" customFormat="1" ht="15" customHeight="1">
      <c r="B97" s="208"/>
      <c r="C97" s="185" t="s">
        <v>50</v>
      </c>
      <c r="D97" s="185"/>
      <c r="E97" s="185"/>
      <c r="F97" s="206" t="s">
        <v>499</v>
      </c>
      <c r="G97" s="207"/>
      <c r="H97" s="185" t="s">
        <v>537</v>
      </c>
      <c r="I97" s="185" t="s">
        <v>534</v>
      </c>
      <c r="J97" s="185"/>
      <c r="K97" s="197"/>
    </row>
    <row r="98" spans="2:11" customFormat="1" ht="15" customHeight="1">
      <c r="B98" s="209"/>
      <c r="C98" s="210"/>
      <c r="D98" s="210"/>
      <c r="E98" s="210"/>
      <c r="F98" s="210"/>
      <c r="G98" s="210"/>
      <c r="H98" s="210"/>
      <c r="I98" s="210"/>
      <c r="J98" s="210"/>
      <c r="K98" s="211"/>
    </row>
    <row r="99" spans="2:11" customFormat="1" ht="18.75" customHeight="1">
      <c r="B99" s="212"/>
      <c r="C99" s="213"/>
      <c r="D99" s="213"/>
      <c r="E99" s="213"/>
      <c r="F99" s="213"/>
      <c r="G99" s="213"/>
      <c r="H99" s="213"/>
      <c r="I99" s="213"/>
      <c r="J99" s="213"/>
      <c r="K99" s="212"/>
    </row>
    <row r="100" spans="2:11" customFormat="1" ht="18.75" customHeight="1"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</row>
    <row r="101" spans="2:11" customFormat="1" ht="7.5" customHeight="1">
      <c r="B101" s="193"/>
      <c r="C101" s="194"/>
      <c r="D101" s="194"/>
      <c r="E101" s="194"/>
      <c r="F101" s="194"/>
      <c r="G101" s="194"/>
      <c r="H101" s="194"/>
      <c r="I101" s="194"/>
      <c r="J101" s="194"/>
      <c r="K101" s="195"/>
    </row>
    <row r="102" spans="2:11" customFormat="1" ht="45" customHeight="1">
      <c r="B102" s="196"/>
      <c r="C102" s="301" t="s">
        <v>538</v>
      </c>
      <c r="D102" s="301"/>
      <c r="E102" s="301"/>
      <c r="F102" s="301"/>
      <c r="G102" s="301"/>
      <c r="H102" s="301"/>
      <c r="I102" s="301"/>
      <c r="J102" s="301"/>
      <c r="K102" s="197"/>
    </row>
    <row r="103" spans="2:11" customFormat="1" ht="17.25" customHeight="1">
      <c r="B103" s="196"/>
      <c r="C103" s="198" t="s">
        <v>493</v>
      </c>
      <c r="D103" s="198"/>
      <c r="E103" s="198"/>
      <c r="F103" s="198" t="s">
        <v>494</v>
      </c>
      <c r="G103" s="199"/>
      <c r="H103" s="198" t="s">
        <v>56</v>
      </c>
      <c r="I103" s="198" t="s">
        <v>59</v>
      </c>
      <c r="J103" s="198" t="s">
        <v>495</v>
      </c>
      <c r="K103" s="197"/>
    </row>
    <row r="104" spans="2:11" customFormat="1" ht="17.25" customHeight="1">
      <c r="B104" s="196"/>
      <c r="C104" s="200" t="s">
        <v>496</v>
      </c>
      <c r="D104" s="200"/>
      <c r="E104" s="200"/>
      <c r="F104" s="201" t="s">
        <v>497</v>
      </c>
      <c r="G104" s="202"/>
      <c r="H104" s="200"/>
      <c r="I104" s="200"/>
      <c r="J104" s="200" t="s">
        <v>498</v>
      </c>
      <c r="K104" s="197"/>
    </row>
    <row r="105" spans="2:11" customFormat="1" ht="5.25" customHeight="1">
      <c r="B105" s="196"/>
      <c r="C105" s="198"/>
      <c r="D105" s="198"/>
      <c r="E105" s="198"/>
      <c r="F105" s="198"/>
      <c r="G105" s="214"/>
      <c r="H105" s="198"/>
      <c r="I105" s="198"/>
      <c r="J105" s="198"/>
      <c r="K105" s="197"/>
    </row>
    <row r="106" spans="2:11" customFormat="1" ht="15" customHeight="1">
      <c r="B106" s="196"/>
      <c r="C106" s="185" t="s">
        <v>55</v>
      </c>
      <c r="D106" s="205"/>
      <c r="E106" s="205"/>
      <c r="F106" s="206" t="s">
        <v>499</v>
      </c>
      <c r="G106" s="185"/>
      <c r="H106" s="185" t="s">
        <v>539</v>
      </c>
      <c r="I106" s="185" t="s">
        <v>501</v>
      </c>
      <c r="J106" s="185">
        <v>20</v>
      </c>
      <c r="K106" s="197"/>
    </row>
    <row r="107" spans="2:11" customFormat="1" ht="15" customHeight="1">
      <c r="B107" s="196"/>
      <c r="C107" s="185" t="s">
        <v>502</v>
      </c>
      <c r="D107" s="185"/>
      <c r="E107" s="185"/>
      <c r="F107" s="206" t="s">
        <v>499</v>
      </c>
      <c r="G107" s="185"/>
      <c r="H107" s="185" t="s">
        <v>539</v>
      </c>
      <c r="I107" s="185" t="s">
        <v>501</v>
      </c>
      <c r="J107" s="185">
        <v>120</v>
      </c>
      <c r="K107" s="197"/>
    </row>
    <row r="108" spans="2:11" customFormat="1" ht="15" customHeight="1">
      <c r="B108" s="208"/>
      <c r="C108" s="185" t="s">
        <v>504</v>
      </c>
      <c r="D108" s="185"/>
      <c r="E108" s="185"/>
      <c r="F108" s="206" t="s">
        <v>505</v>
      </c>
      <c r="G108" s="185"/>
      <c r="H108" s="185" t="s">
        <v>539</v>
      </c>
      <c r="I108" s="185" t="s">
        <v>501</v>
      </c>
      <c r="J108" s="185">
        <v>50</v>
      </c>
      <c r="K108" s="197"/>
    </row>
    <row r="109" spans="2:11" customFormat="1" ht="15" customHeight="1">
      <c r="B109" s="208"/>
      <c r="C109" s="185" t="s">
        <v>507</v>
      </c>
      <c r="D109" s="185"/>
      <c r="E109" s="185"/>
      <c r="F109" s="206" t="s">
        <v>499</v>
      </c>
      <c r="G109" s="185"/>
      <c r="H109" s="185" t="s">
        <v>539</v>
      </c>
      <c r="I109" s="185" t="s">
        <v>509</v>
      </c>
      <c r="J109" s="185"/>
      <c r="K109" s="197"/>
    </row>
    <row r="110" spans="2:11" customFormat="1" ht="15" customHeight="1">
      <c r="B110" s="208"/>
      <c r="C110" s="185" t="s">
        <v>518</v>
      </c>
      <c r="D110" s="185"/>
      <c r="E110" s="185"/>
      <c r="F110" s="206" t="s">
        <v>505</v>
      </c>
      <c r="G110" s="185"/>
      <c r="H110" s="185" t="s">
        <v>539</v>
      </c>
      <c r="I110" s="185" t="s">
        <v>501</v>
      </c>
      <c r="J110" s="185">
        <v>50</v>
      </c>
      <c r="K110" s="197"/>
    </row>
    <row r="111" spans="2:11" customFormat="1" ht="15" customHeight="1">
      <c r="B111" s="208"/>
      <c r="C111" s="185" t="s">
        <v>526</v>
      </c>
      <c r="D111" s="185"/>
      <c r="E111" s="185"/>
      <c r="F111" s="206" t="s">
        <v>505</v>
      </c>
      <c r="G111" s="185"/>
      <c r="H111" s="185" t="s">
        <v>539</v>
      </c>
      <c r="I111" s="185" t="s">
        <v>501</v>
      </c>
      <c r="J111" s="185">
        <v>50</v>
      </c>
      <c r="K111" s="197"/>
    </row>
    <row r="112" spans="2:11" customFormat="1" ht="15" customHeight="1">
      <c r="B112" s="208"/>
      <c r="C112" s="185" t="s">
        <v>524</v>
      </c>
      <c r="D112" s="185"/>
      <c r="E112" s="185"/>
      <c r="F112" s="206" t="s">
        <v>505</v>
      </c>
      <c r="G112" s="185"/>
      <c r="H112" s="185" t="s">
        <v>539</v>
      </c>
      <c r="I112" s="185" t="s">
        <v>501</v>
      </c>
      <c r="J112" s="185">
        <v>50</v>
      </c>
      <c r="K112" s="197"/>
    </row>
    <row r="113" spans="2:11" customFormat="1" ht="15" customHeight="1">
      <c r="B113" s="208"/>
      <c r="C113" s="185" t="s">
        <v>55</v>
      </c>
      <c r="D113" s="185"/>
      <c r="E113" s="185"/>
      <c r="F113" s="206" t="s">
        <v>499</v>
      </c>
      <c r="G113" s="185"/>
      <c r="H113" s="185" t="s">
        <v>540</v>
      </c>
      <c r="I113" s="185" t="s">
        <v>501</v>
      </c>
      <c r="J113" s="185">
        <v>20</v>
      </c>
      <c r="K113" s="197"/>
    </row>
    <row r="114" spans="2:11" customFormat="1" ht="15" customHeight="1">
      <c r="B114" s="208"/>
      <c r="C114" s="185" t="s">
        <v>541</v>
      </c>
      <c r="D114" s="185"/>
      <c r="E114" s="185"/>
      <c r="F114" s="206" t="s">
        <v>499</v>
      </c>
      <c r="G114" s="185"/>
      <c r="H114" s="185" t="s">
        <v>542</v>
      </c>
      <c r="I114" s="185" t="s">
        <v>501</v>
      </c>
      <c r="J114" s="185">
        <v>120</v>
      </c>
      <c r="K114" s="197"/>
    </row>
    <row r="115" spans="2:11" customFormat="1" ht="15" customHeight="1">
      <c r="B115" s="208"/>
      <c r="C115" s="185" t="s">
        <v>40</v>
      </c>
      <c r="D115" s="185"/>
      <c r="E115" s="185"/>
      <c r="F115" s="206" t="s">
        <v>499</v>
      </c>
      <c r="G115" s="185"/>
      <c r="H115" s="185" t="s">
        <v>543</v>
      </c>
      <c r="I115" s="185" t="s">
        <v>534</v>
      </c>
      <c r="J115" s="185"/>
      <c r="K115" s="197"/>
    </row>
    <row r="116" spans="2:11" customFormat="1" ht="15" customHeight="1">
      <c r="B116" s="208"/>
      <c r="C116" s="185" t="s">
        <v>50</v>
      </c>
      <c r="D116" s="185"/>
      <c r="E116" s="185"/>
      <c r="F116" s="206" t="s">
        <v>499</v>
      </c>
      <c r="G116" s="185"/>
      <c r="H116" s="185" t="s">
        <v>544</v>
      </c>
      <c r="I116" s="185" t="s">
        <v>534</v>
      </c>
      <c r="J116" s="185"/>
      <c r="K116" s="197"/>
    </row>
    <row r="117" spans="2:11" customFormat="1" ht="15" customHeight="1">
      <c r="B117" s="208"/>
      <c r="C117" s="185" t="s">
        <v>59</v>
      </c>
      <c r="D117" s="185"/>
      <c r="E117" s="185"/>
      <c r="F117" s="206" t="s">
        <v>499</v>
      </c>
      <c r="G117" s="185"/>
      <c r="H117" s="185" t="s">
        <v>545</v>
      </c>
      <c r="I117" s="185" t="s">
        <v>546</v>
      </c>
      <c r="J117" s="185"/>
      <c r="K117" s="197"/>
    </row>
    <row r="118" spans="2:11" customFormat="1" ht="15" customHeight="1">
      <c r="B118" s="209"/>
      <c r="C118" s="215"/>
      <c r="D118" s="215"/>
      <c r="E118" s="215"/>
      <c r="F118" s="215"/>
      <c r="G118" s="215"/>
      <c r="H118" s="215"/>
      <c r="I118" s="215"/>
      <c r="J118" s="215"/>
      <c r="K118" s="211"/>
    </row>
    <row r="119" spans="2:11" customFormat="1" ht="18.75" customHeight="1">
      <c r="B119" s="216"/>
      <c r="C119" s="217"/>
      <c r="D119" s="217"/>
      <c r="E119" s="217"/>
      <c r="F119" s="218"/>
      <c r="G119" s="217"/>
      <c r="H119" s="217"/>
      <c r="I119" s="217"/>
      <c r="J119" s="217"/>
      <c r="K119" s="216"/>
    </row>
    <row r="120" spans="2:11" customFormat="1" ht="18.75" customHeight="1"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</row>
    <row r="121" spans="2:11" customFormat="1" ht="7.5" customHeight="1">
      <c r="B121" s="219"/>
      <c r="C121" s="220"/>
      <c r="D121" s="220"/>
      <c r="E121" s="220"/>
      <c r="F121" s="220"/>
      <c r="G121" s="220"/>
      <c r="H121" s="220"/>
      <c r="I121" s="220"/>
      <c r="J121" s="220"/>
      <c r="K121" s="221"/>
    </row>
    <row r="122" spans="2:11" customFormat="1" ht="45" customHeight="1">
      <c r="B122" s="222"/>
      <c r="C122" s="299" t="s">
        <v>547</v>
      </c>
      <c r="D122" s="299"/>
      <c r="E122" s="299"/>
      <c r="F122" s="299"/>
      <c r="G122" s="299"/>
      <c r="H122" s="299"/>
      <c r="I122" s="299"/>
      <c r="J122" s="299"/>
      <c r="K122" s="223"/>
    </row>
    <row r="123" spans="2:11" customFormat="1" ht="17.25" customHeight="1">
      <c r="B123" s="224"/>
      <c r="C123" s="198" t="s">
        <v>493</v>
      </c>
      <c r="D123" s="198"/>
      <c r="E123" s="198"/>
      <c r="F123" s="198" t="s">
        <v>494</v>
      </c>
      <c r="G123" s="199"/>
      <c r="H123" s="198" t="s">
        <v>56</v>
      </c>
      <c r="I123" s="198" t="s">
        <v>59</v>
      </c>
      <c r="J123" s="198" t="s">
        <v>495</v>
      </c>
      <c r="K123" s="225"/>
    </row>
    <row r="124" spans="2:11" customFormat="1" ht="17.25" customHeight="1">
      <c r="B124" s="224"/>
      <c r="C124" s="200" t="s">
        <v>496</v>
      </c>
      <c r="D124" s="200"/>
      <c r="E124" s="200"/>
      <c r="F124" s="201" t="s">
        <v>497</v>
      </c>
      <c r="G124" s="202"/>
      <c r="H124" s="200"/>
      <c r="I124" s="200"/>
      <c r="J124" s="200" t="s">
        <v>498</v>
      </c>
      <c r="K124" s="225"/>
    </row>
    <row r="125" spans="2:11" customFormat="1" ht="5.25" customHeight="1">
      <c r="B125" s="226"/>
      <c r="C125" s="203"/>
      <c r="D125" s="203"/>
      <c r="E125" s="203"/>
      <c r="F125" s="203"/>
      <c r="G125" s="227"/>
      <c r="H125" s="203"/>
      <c r="I125" s="203"/>
      <c r="J125" s="203"/>
      <c r="K125" s="228"/>
    </row>
    <row r="126" spans="2:11" customFormat="1" ht="15" customHeight="1">
      <c r="B126" s="226"/>
      <c r="C126" s="185" t="s">
        <v>502</v>
      </c>
      <c r="D126" s="205"/>
      <c r="E126" s="205"/>
      <c r="F126" s="206" t="s">
        <v>499</v>
      </c>
      <c r="G126" s="185"/>
      <c r="H126" s="185" t="s">
        <v>539</v>
      </c>
      <c r="I126" s="185" t="s">
        <v>501</v>
      </c>
      <c r="J126" s="185">
        <v>120</v>
      </c>
      <c r="K126" s="229"/>
    </row>
    <row r="127" spans="2:11" customFormat="1" ht="15" customHeight="1">
      <c r="B127" s="226"/>
      <c r="C127" s="185" t="s">
        <v>548</v>
      </c>
      <c r="D127" s="185"/>
      <c r="E127" s="185"/>
      <c r="F127" s="206" t="s">
        <v>499</v>
      </c>
      <c r="G127" s="185"/>
      <c r="H127" s="185" t="s">
        <v>549</v>
      </c>
      <c r="I127" s="185" t="s">
        <v>501</v>
      </c>
      <c r="J127" s="185" t="s">
        <v>550</v>
      </c>
      <c r="K127" s="229"/>
    </row>
    <row r="128" spans="2:11" customFormat="1" ht="15" customHeight="1">
      <c r="B128" s="226"/>
      <c r="C128" s="185" t="s">
        <v>447</v>
      </c>
      <c r="D128" s="185"/>
      <c r="E128" s="185"/>
      <c r="F128" s="206" t="s">
        <v>499</v>
      </c>
      <c r="G128" s="185"/>
      <c r="H128" s="185" t="s">
        <v>551</v>
      </c>
      <c r="I128" s="185" t="s">
        <v>501</v>
      </c>
      <c r="J128" s="185" t="s">
        <v>550</v>
      </c>
      <c r="K128" s="229"/>
    </row>
    <row r="129" spans="2:11" customFormat="1" ht="15" customHeight="1">
      <c r="B129" s="226"/>
      <c r="C129" s="185" t="s">
        <v>510</v>
      </c>
      <c r="D129" s="185"/>
      <c r="E129" s="185"/>
      <c r="F129" s="206" t="s">
        <v>505</v>
      </c>
      <c r="G129" s="185"/>
      <c r="H129" s="185" t="s">
        <v>511</v>
      </c>
      <c r="I129" s="185" t="s">
        <v>501</v>
      </c>
      <c r="J129" s="185">
        <v>15</v>
      </c>
      <c r="K129" s="229"/>
    </row>
    <row r="130" spans="2:11" customFormat="1" ht="15" customHeight="1">
      <c r="B130" s="226"/>
      <c r="C130" s="185" t="s">
        <v>512</v>
      </c>
      <c r="D130" s="185"/>
      <c r="E130" s="185"/>
      <c r="F130" s="206" t="s">
        <v>505</v>
      </c>
      <c r="G130" s="185"/>
      <c r="H130" s="185" t="s">
        <v>513</v>
      </c>
      <c r="I130" s="185" t="s">
        <v>501</v>
      </c>
      <c r="J130" s="185">
        <v>15</v>
      </c>
      <c r="K130" s="229"/>
    </row>
    <row r="131" spans="2:11" customFormat="1" ht="15" customHeight="1">
      <c r="B131" s="226"/>
      <c r="C131" s="185" t="s">
        <v>514</v>
      </c>
      <c r="D131" s="185"/>
      <c r="E131" s="185"/>
      <c r="F131" s="206" t="s">
        <v>505</v>
      </c>
      <c r="G131" s="185"/>
      <c r="H131" s="185" t="s">
        <v>515</v>
      </c>
      <c r="I131" s="185" t="s">
        <v>501</v>
      </c>
      <c r="J131" s="185">
        <v>20</v>
      </c>
      <c r="K131" s="229"/>
    </row>
    <row r="132" spans="2:11" customFormat="1" ht="15" customHeight="1">
      <c r="B132" s="226"/>
      <c r="C132" s="185" t="s">
        <v>516</v>
      </c>
      <c r="D132" s="185"/>
      <c r="E132" s="185"/>
      <c r="F132" s="206" t="s">
        <v>505</v>
      </c>
      <c r="G132" s="185"/>
      <c r="H132" s="185" t="s">
        <v>517</v>
      </c>
      <c r="I132" s="185" t="s">
        <v>501</v>
      </c>
      <c r="J132" s="185">
        <v>20</v>
      </c>
      <c r="K132" s="229"/>
    </row>
    <row r="133" spans="2:11" customFormat="1" ht="15" customHeight="1">
      <c r="B133" s="226"/>
      <c r="C133" s="185" t="s">
        <v>504</v>
      </c>
      <c r="D133" s="185"/>
      <c r="E133" s="185"/>
      <c r="F133" s="206" t="s">
        <v>505</v>
      </c>
      <c r="G133" s="185"/>
      <c r="H133" s="185" t="s">
        <v>539</v>
      </c>
      <c r="I133" s="185" t="s">
        <v>501</v>
      </c>
      <c r="J133" s="185">
        <v>50</v>
      </c>
      <c r="K133" s="229"/>
    </row>
    <row r="134" spans="2:11" customFormat="1" ht="15" customHeight="1">
      <c r="B134" s="226"/>
      <c r="C134" s="185" t="s">
        <v>518</v>
      </c>
      <c r="D134" s="185"/>
      <c r="E134" s="185"/>
      <c r="F134" s="206" t="s">
        <v>505</v>
      </c>
      <c r="G134" s="185"/>
      <c r="H134" s="185" t="s">
        <v>539</v>
      </c>
      <c r="I134" s="185" t="s">
        <v>501</v>
      </c>
      <c r="J134" s="185">
        <v>50</v>
      </c>
      <c r="K134" s="229"/>
    </row>
    <row r="135" spans="2:11" customFormat="1" ht="15" customHeight="1">
      <c r="B135" s="226"/>
      <c r="C135" s="185" t="s">
        <v>524</v>
      </c>
      <c r="D135" s="185"/>
      <c r="E135" s="185"/>
      <c r="F135" s="206" t="s">
        <v>505</v>
      </c>
      <c r="G135" s="185"/>
      <c r="H135" s="185" t="s">
        <v>539</v>
      </c>
      <c r="I135" s="185" t="s">
        <v>501</v>
      </c>
      <c r="J135" s="185">
        <v>50</v>
      </c>
      <c r="K135" s="229"/>
    </row>
    <row r="136" spans="2:11" customFormat="1" ht="15" customHeight="1">
      <c r="B136" s="226"/>
      <c r="C136" s="185" t="s">
        <v>526</v>
      </c>
      <c r="D136" s="185"/>
      <c r="E136" s="185"/>
      <c r="F136" s="206" t="s">
        <v>505</v>
      </c>
      <c r="G136" s="185"/>
      <c r="H136" s="185" t="s">
        <v>539</v>
      </c>
      <c r="I136" s="185" t="s">
        <v>501</v>
      </c>
      <c r="J136" s="185">
        <v>50</v>
      </c>
      <c r="K136" s="229"/>
    </row>
    <row r="137" spans="2:11" customFormat="1" ht="15" customHeight="1">
      <c r="B137" s="226"/>
      <c r="C137" s="185" t="s">
        <v>527</v>
      </c>
      <c r="D137" s="185"/>
      <c r="E137" s="185"/>
      <c r="F137" s="206" t="s">
        <v>505</v>
      </c>
      <c r="G137" s="185"/>
      <c r="H137" s="185" t="s">
        <v>552</v>
      </c>
      <c r="I137" s="185" t="s">
        <v>501</v>
      </c>
      <c r="J137" s="185">
        <v>255</v>
      </c>
      <c r="K137" s="229"/>
    </row>
    <row r="138" spans="2:11" customFormat="1" ht="15" customHeight="1">
      <c r="B138" s="226"/>
      <c r="C138" s="185" t="s">
        <v>529</v>
      </c>
      <c r="D138" s="185"/>
      <c r="E138" s="185"/>
      <c r="F138" s="206" t="s">
        <v>499</v>
      </c>
      <c r="G138" s="185"/>
      <c r="H138" s="185" t="s">
        <v>553</v>
      </c>
      <c r="I138" s="185" t="s">
        <v>531</v>
      </c>
      <c r="J138" s="185"/>
      <c r="K138" s="229"/>
    </row>
    <row r="139" spans="2:11" customFormat="1" ht="15" customHeight="1">
      <c r="B139" s="226"/>
      <c r="C139" s="185" t="s">
        <v>532</v>
      </c>
      <c r="D139" s="185"/>
      <c r="E139" s="185"/>
      <c r="F139" s="206" t="s">
        <v>499</v>
      </c>
      <c r="G139" s="185"/>
      <c r="H139" s="185" t="s">
        <v>554</v>
      </c>
      <c r="I139" s="185" t="s">
        <v>534</v>
      </c>
      <c r="J139" s="185"/>
      <c r="K139" s="229"/>
    </row>
    <row r="140" spans="2:11" customFormat="1" ht="15" customHeight="1">
      <c r="B140" s="226"/>
      <c r="C140" s="185" t="s">
        <v>535</v>
      </c>
      <c r="D140" s="185"/>
      <c r="E140" s="185"/>
      <c r="F140" s="206" t="s">
        <v>499</v>
      </c>
      <c r="G140" s="185"/>
      <c r="H140" s="185" t="s">
        <v>535</v>
      </c>
      <c r="I140" s="185" t="s">
        <v>534</v>
      </c>
      <c r="J140" s="185"/>
      <c r="K140" s="229"/>
    </row>
    <row r="141" spans="2:11" customFormat="1" ht="15" customHeight="1">
      <c r="B141" s="226"/>
      <c r="C141" s="185" t="s">
        <v>40</v>
      </c>
      <c r="D141" s="185"/>
      <c r="E141" s="185"/>
      <c r="F141" s="206" t="s">
        <v>499</v>
      </c>
      <c r="G141" s="185"/>
      <c r="H141" s="185" t="s">
        <v>555</v>
      </c>
      <c r="I141" s="185" t="s">
        <v>534</v>
      </c>
      <c r="J141" s="185"/>
      <c r="K141" s="229"/>
    </row>
    <row r="142" spans="2:11" customFormat="1" ht="15" customHeight="1">
      <c r="B142" s="226"/>
      <c r="C142" s="185" t="s">
        <v>556</v>
      </c>
      <c r="D142" s="185"/>
      <c r="E142" s="185"/>
      <c r="F142" s="206" t="s">
        <v>499</v>
      </c>
      <c r="G142" s="185"/>
      <c r="H142" s="185" t="s">
        <v>557</v>
      </c>
      <c r="I142" s="185" t="s">
        <v>534</v>
      </c>
      <c r="J142" s="185"/>
      <c r="K142" s="229"/>
    </row>
    <row r="143" spans="2:11" customFormat="1" ht="15" customHeight="1">
      <c r="B143" s="230"/>
      <c r="C143" s="231"/>
      <c r="D143" s="231"/>
      <c r="E143" s="231"/>
      <c r="F143" s="231"/>
      <c r="G143" s="231"/>
      <c r="H143" s="231"/>
      <c r="I143" s="231"/>
      <c r="J143" s="231"/>
      <c r="K143" s="232"/>
    </row>
    <row r="144" spans="2:11" customFormat="1" ht="18.75" customHeight="1">
      <c r="B144" s="217"/>
      <c r="C144" s="217"/>
      <c r="D144" s="217"/>
      <c r="E144" s="217"/>
      <c r="F144" s="218"/>
      <c r="G144" s="217"/>
      <c r="H144" s="217"/>
      <c r="I144" s="217"/>
      <c r="J144" s="217"/>
      <c r="K144" s="217"/>
    </row>
    <row r="145" spans="2:11" customFormat="1" ht="18.75" customHeight="1"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</row>
    <row r="146" spans="2:11" customFormat="1" ht="7.5" customHeight="1">
      <c r="B146" s="193"/>
      <c r="C146" s="194"/>
      <c r="D146" s="194"/>
      <c r="E146" s="194"/>
      <c r="F146" s="194"/>
      <c r="G146" s="194"/>
      <c r="H146" s="194"/>
      <c r="I146" s="194"/>
      <c r="J146" s="194"/>
      <c r="K146" s="195"/>
    </row>
    <row r="147" spans="2:11" customFormat="1" ht="45" customHeight="1">
      <c r="B147" s="196"/>
      <c r="C147" s="301" t="s">
        <v>558</v>
      </c>
      <c r="D147" s="301"/>
      <c r="E147" s="301"/>
      <c r="F147" s="301"/>
      <c r="G147" s="301"/>
      <c r="H147" s="301"/>
      <c r="I147" s="301"/>
      <c r="J147" s="301"/>
      <c r="K147" s="197"/>
    </row>
    <row r="148" spans="2:11" customFormat="1" ht="17.25" customHeight="1">
      <c r="B148" s="196"/>
      <c r="C148" s="198" t="s">
        <v>493</v>
      </c>
      <c r="D148" s="198"/>
      <c r="E148" s="198"/>
      <c r="F148" s="198" t="s">
        <v>494</v>
      </c>
      <c r="G148" s="199"/>
      <c r="H148" s="198" t="s">
        <v>56</v>
      </c>
      <c r="I148" s="198" t="s">
        <v>59</v>
      </c>
      <c r="J148" s="198" t="s">
        <v>495</v>
      </c>
      <c r="K148" s="197"/>
    </row>
    <row r="149" spans="2:11" customFormat="1" ht="17.25" customHeight="1">
      <c r="B149" s="196"/>
      <c r="C149" s="200" t="s">
        <v>496</v>
      </c>
      <c r="D149" s="200"/>
      <c r="E149" s="200"/>
      <c r="F149" s="201" t="s">
        <v>497</v>
      </c>
      <c r="G149" s="202"/>
      <c r="H149" s="200"/>
      <c r="I149" s="200"/>
      <c r="J149" s="200" t="s">
        <v>498</v>
      </c>
      <c r="K149" s="197"/>
    </row>
    <row r="150" spans="2:11" customFormat="1" ht="5.25" customHeight="1">
      <c r="B150" s="208"/>
      <c r="C150" s="203"/>
      <c r="D150" s="203"/>
      <c r="E150" s="203"/>
      <c r="F150" s="203"/>
      <c r="G150" s="204"/>
      <c r="H150" s="203"/>
      <c r="I150" s="203"/>
      <c r="J150" s="203"/>
      <c r="K150" s="229"/>
    </row>
    <row r="151" spans="2:11" customFormat="1" ht="15" customHeight="1">
      <c r="B151" s="208"/>
      <c r="C151" s="233" t="s">
        <v>502</v>
      </c>
      <c r="D151" s="185"/>
      <c r="E151" s="185"/>
      <c r="F151" s="234" t="s">
        <v>499</v>
      </c>
      <c r="G151" s="185"/>
      <c r="H151" s="233" t="s">
        <v>539</v>
      </c>
      <c r="I151" s="233" t="s">
        <v>501</v>
      </c>
      <c r="J151" s="233">
        <v>120</v>
      </c>
      <c r="K151" s="229"/>
    </row>
    <row r="152" spans="2:11" customFormat="1" ht="15" customHeight="1">
      <c r="B152" s="208"/>
      <c r="C152" s="233" t="s">
        <v>548</v>
      </c>
      <c r="D152" s="185"/>
      <c r="E152" s="185"/>
      <c r="F152" s="234" t="s">
        <v>499</v>
      </c>
      <c r="G152" s="185"/>
      <c r="H152" s="233" t="s">
        <v>559</v>
      </c>
      <c r="I152" s="233" t="s">
        <v>501</v>
      </c>
      <c r="J152" s="233" t="s">
        <v>550</v>
      </c>
      <c r="K152" s="229"/>
    </row>
    <row r="153" spans="2:11" customFormat="1" ht="15" customHeight="1">
      <c r="B153" s="208"/>
      <c r="C153" s="233" t="s">
        <v>447</v>
      </c>
      <c r="D153" s="185"/>
      <c r="E153" s="185"/>
      <c r="F153" s="234" t="s">
        <v>499</v>
      </c>
      <c r="G153" s="185"/>
      <c r="H153" s="233" t="s">
        <v>560</v>
      </c>
      <c r="I153" s="233" t="s">
        <v>501</v>
      </c>
      <c r="J153" s="233" t="s">
        <v>550</v>
      </c>
      <c r="K153" s="229"/>
    </row>
    <row r="154" spans="2:11" customFormat="1" ht="15" customHeight="1">
      <c r="B154" s="208"/>
      <c r="C154" s="233" t="s">
        <v>504</v>
      </c>
      <c r="D154" s="185"/>
      <c r="E154" s="185"/>
      <c r="F154" s="234" t="s">
        <v>505</v>
      </c>
      <c r="G154" s="185"/>
      <c r="H154" s="233" t="s">
        <v>539</v>
      </c>
      <c r="I154" s="233" t="s">
        <v>501</v>
      </c>
      <c r="J154" s="233">
        <v>50</v>
      </c>
      <c r="K154" s="229"/>
    </row>
    <row r="155" spans="2:11" customFormat="1" ht="15" customHeight="1">
      <c r="B155" s="208"/>
      <c r="C155" s="233" t="s">
        <v>507</v>
      </c>
      <c r="D155" s="185"/>
      <c r="E155" s="185"/>
      <c r="F155" s="234" t="s">
        <v>499</v>
      </c>
      <c r="G155" s="185"/>
      <c r="H155" s="233" t="s">
        <v>539</v>
      </c>
      <c r="I155" s="233" t="s">
        <v>509</v>
      </c>
      <c r="J155" s="233"/>
      <c r="K155" s="229"/>
    </row>
    <row r="156" spans="2:11" customFormat="1" ht="15" customHeight="1">
      <c r="B156" s="208"/>
      <c r="C156" s="233" t="s">
        <v>518</v>
      </c>
      <c r="D156" s="185"/>
      <c r="E156" s="185"/>
      <c r="F156" s="234" t="s">
        <v>505</v>
      </c>
      <c r="G156" s="185"/>
      <c r="H156" s="233" t="s">
        <v>539</v>
      </c>
      <c r="I156" s="233" t="s">
        <v>501</v>
      </c>
      <c r="J156" s="233">
        <v>50</v>
      </c>
      <c r="K156" s="229"/>
    </row>
    <row r="157" spans="2:11" customFormat="1" ht="15" customHeight="1">
      <c r="B157" s="208"/>
      <c r="C157" s="233" t="s">
        <v>526</v>
      </c>
      <c r="D157" s="185"/>
      <c r="E157" s="185"/>
      <c r="F157" s="234" t="s">
        <v>505</v>
      </c>
      <c r="G157" s="185"/>
      <c r="H157" s="233" t="s">
        <v>539</v>
      </c>
      <c r="I157" s="233" t="s">
        <v>501</v>
      </c>
      <c r="J157" s="233">
        <v>50</v>
      </c>
      <c r="K157" s="229"/>
    </row>
    <row r="158" spans="2:11" customFormat="1" ht="15" customHeight="1">
      <c r="B158" s="208"/>
      <c r="C158" s="233" t="s">
        <v>524</v>
      </c>
      <c r="D158" s="185"/>
      <c r="E158" s="185"/>
      <c r="F158" s="234" t="s">
        <v>505</v>
      </c>
      <c r="G158" s="185"/>
      <c r="H158" s="233" t="s">
        <v>539</v>
      </c>
      <c r="I158" s="233" t="s">
        <v>501</v>
      </c>
      <c r="J158" s="233">
        <v>50</v>
      </c>
      <c r="K158" s="229"/>
    </row>
    <row r="159" spans="2:11" customFormat="1" ht="15" customHeight="1">
      <c r="B159" s="208"/>
      <c r="C159" s="233" t="s">
        <v>84</v>
      </c>
      <c r="D159" s="185"/>
      <c r="E159" s="185"/>
      <c r="F159" s="234" t="s">
        <v>499</v>
      </c>
      <c r="G159" s="185"/>
      <c r="H159" s="233" t="s">
        <v>561</v>
      </c>
      <c r="I159" s="233" t="s">
        <v>501</v>
      </c>
      <c r="J159" s="233" t="s">
        <v>562</v>
      </c>
      <c r="K159" s="229"/>
    </row>
    <row r="160" spans="2:11" customFormat="1" ht="15" customHeight="1">
      <c r="B160" s="208"/>
      <c r="C160" s="233" t="s">
        <v>563</v>
      </c>
      <c r="D160" s="185"/>
      <c r="E160" s="185"/>
      <c r="F160" s="234" t="s">
        <v>499</v>
      </c>
      <c r="G160" s="185"/>
      <c r="H160" s="233" t="s">
        <v>564</v>
      </c>
      <c r="I160" s="233" t="s">
        <v>534</v>
      </c>
      <c r="J160" s="233"/>
      <c r="K160" s="229"/>
    </row>
    <row r="161" spans="2:11" customFormat="1" ht="15" customHeight="1">
      <c r="B161" s="235"/>
      <c r="C161" s="215"/>
      <c r="D161" s="215"/>
      <c r="E161" s="215"/>
      <c r="F161" s="215"/>
      <c r="G161" s="215"/>
      <c r="H161" s="215"/>
      <c r="I161" s="215"/>
      <c r="J161" s="215"/>
      <c r="K161" s="236"/>
    </row>
    <row r="162" spans="2:11" customFormat="1" ht="18.75" customHeight="1">
      <c r="B162" s="217"/>
      <c r="C162" s="227"/>
      <c r="D162" s="227"/>
      <c r="E162" s="227"/>
      <c r="F162" s="237"/>
      <c r="G162" s="227"/>
      <c r="H162" s="227"/>
      <c r="I162" s="227"/>
      <c r="J162" s="227"/>
      <c r="K162" s="217"/>
    </row>
    <row r="163" spans="2:11" customFormat="1" ht="18.75" customHeight="1"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</row>
    <row r="164" spans="2:11" customFormat="1" ht="7.5" customHeight="1">
      <c r="B164" s="174"/>
      <c r="C164" s="175"/>
      <c r="D164" s="175"/>
      <c r="E164" s="175"/>
      <c r="F164" s="175"/>
      <c r="G164" s="175"/>
      <c r="H164" s="175"/>
      <c r="I164" s="175"/>
      <c r="J164" s="175"/>
      <c r="K164" s="176"/>
    </row>
    <row r="165" spans="2:11" customFormat="1" ht="45" customHeight="1">
      <c r="B165" s="177"/>
      <c r="C165" s="299" t="s">
        <v>565</v>
      </c>
      <c r="D165" s="299"/>
      <c r="E165" s="299"/>
      <c r="F165" s="299"/>
      <c r="G165" s="299"/>
      <c r="H165" s="299"/>
      <c r="I165" s="299"/>
      <c r="J165" s="299"/>
      <c r="K165" s="178"/>
    </row>
    <row r="166" spans="2:11" customFormat="1" ht="17.25" customHeight="1">
      <c r="B166" s="177"/>
      <c r="C166" s="198" t="s">
        <v>493</v>
      </c>
      <c r="D166" s="198"/>
      <c r="E166" s="198"/>
      <c r="F166" s="198" t="s">
        <v>494</v>
      </c>
      <c r="G166" s="238"/>
      <c r="H166" s="239" t="s">
        <v>56</v>
      </c>
      <c r="I166" s="239" t="s">
        <v>59</v>
      </c>
      <c r="J166" s="198" t="s">
        <v>495</v>
      </c>
      <c r="K166" s="178"/>
    </row>
    <row r="167" spans="2:11" customFormat="1" ht="17.25" customHeight="1">
      <c r="B167" s="179"/>
      <c r="C167" s="200" t="s">
        <v>496</v>
      </c>
      <c r="D167" s="200"/>
      <c r="E167" s="200"/>
      <c r="F167" s="201" t="s">
        <v>497</v>
      </c>
      <c r="G167" s="240"/>
      <c r="H167" s="241"/>
      <c r="I167" s="241"/>
      <c r="J167" s="200" t="s">
        <v>498</v>
      </c>
      <c r="K167" s="180"/>
    </row>
    <row r="168" spans="2:11" customFormat="1" ht="5.25" customHeight="1">
      <c r="B168" s="208"/>
      <c r="C168" s="203"/>
      <c r="D168" s="203"/>
      <c r="E168" s="203"/>
      <c r="F168" s="203"/>
      <c r="G168" s="204"/>
      <c r="H168" s="203"/>
      <c r="I168" s="203"/>
      <c r="J168" s="203"/>
      <c r="K168" s="229"/>
    </row>
    <row r="169" spans="2:11" customFormat="1" ht="15" customHeight="1">
      <c r="B169" s="208"/>
      <c r="C169" s="185" t="s">
        <v>502</v>
      </c>
      <c r="D169" s="185"/>
      <c r="E169" s="185"/>
      <c r="F169" s="206" t="s">
        <v>499</v>
      </c>
      <c r="G169" s="185"/>
      <c r="H169" s="185" t="s">
        <v>539</v>
      </c>
      <c r="I169" s="185" t="s">
        <v>501</v>
      </c>
      <c r="J169" s="185">
        <v>120</v>
      </c>
      <c r="K169" s="229"/>
    </row>
    <row r="170" spans="2:11" customFormat="1" ht="15" customHeight="1">
      <c r="B170" s="208"/>
      <c r="C170" s="185" t="s">
        <v>548</v>
      </c>
      <c r="D170" s="185"/>
      <c r="E170" s="185"/>
      <c r="F170" s="206" t="s">
        <v>499</v>
      </c>
      <c r="G170" s="185"/>
      <c r="H170" s="185" t="s">
        <v>549</v>
      </c>
      <c r="I170" s="185" t="s">
        <v>501</v>
      </c>
      <c r="J170" s="185" t="s">
        <v>550</v>
      </c>
      <c r="K170" s="229"/>
    </row>
    <row r="171" spans="2:11" customFormat="1" ht="15" customHeight="1">
      <c r="B171" s="208"/>
      <c r="C171" s="185" t="s">
        <v>447</v>
      </c>
      <c r="D171" s="185"/>
      <c r="E171" s="185"/>
      <c r="F171" s="206" t="s">
        <v>499</v>
      </c>
      <c r="G171" s="185"/>
      <c r="H171" s="185" t="s">
        <v>566</v>
      </c>
      <c r="I171" s="185" t="s">
        <v>501</v>
      </c>
      <c r="J171" s="185" t="s">
        <v>550</v>
      </c>
      <c r="K171" s="229"/>
    </row>
    <row r="172" spans="2:11" customFormat="1" ht="15" customHeight="1">
      <c r="B172" s="208"/>
      <c r="C172" s="185" t="s">
        <v>504</v>
      </c>
      <c r="D172" s="185"/>
      <c r="E172" s="185"/>
      <c r="F172" s="206" t="s">
        <v>505</v>
      </c>
      <c r="G172" s="185"/>
      <c r="H172" s="185" t="s">
        <v>566</v>
      </c>
      <c r="I172" s="185" t="s">
        <v>501</v>
      </c>
      <c r="J172" s="185">
        <v>50</v>
      </c>
      <c r="K172" s="229"/>
    </row>
    <row r="173" spans="2:11" customFormat="1" ht="15" customHeight="1">
      <c r="B173" s="208"/>
      <c r="C173" s="185" t="s">
        <v>507</v>
      </c>
      <c r="D173" s="185"/>
      <c r="E173" s="185"/>
      <c r="F173" s="206" t="s">
        <v>499</v>
      </c>
      <c r="G173" s="185"/>
      <c r="H173" s="185" t="s">
        <v>566</v>
      </c>
      <c r="I173" s="185" t="s">
        <v>509</v>
      </c>
      <c r="J173" s="185"/>
      <c r="K173" s="229"/>
    </row>
    <row r="174" spans="2:11" customFormat="1" ht="15" customHeight="1">
      <c r="B174" s="208"/>
      <c r="C174" s="185" t="s">
        <v>518</v>
      </c>
      <c r="D174" s="185"/>
      <c r="E174" s="185"/>
      <c r="F174" s="206" t="s">
        <v>505</v>
      </c>
      <c r="G174" s="185"/>
      <c r="H174" s="185" t="s">
        <v>566</v>
      </c>
      <c r="I174" s="185" t="s">
        <v>501</v>
      </c>
      <c r="J174" s="185">
        <v>50</v>
      </c>
      <c r="K174" s="229"/>
    </row>
    <row r="175" spans="2:11" customFormat="1" ht="15" customHeight="1">
      <c r="B175" s="208"/>
      <c r="C175" s="185" t="s">
        <v>526</v>
      </c>
      <c r="D175" s="185"/>
      <c r="E175" s="185"/>
      <c r="F175" s="206" t="s">
        <v>505</v>
      </c>
      <c r="G175" s="185"/>
      <c r="H175" s="185" t="s">
        <v>566</v>
      </c>
      <c r="I175" s="185" t="s">
        <v>501</v>
      </c>
      <c r="J175" s="185">
        <v>50</v>
      </c>
      <c r="K175" s="229"/>
    </row>
    <row r="176" spans="2:11" customFormat="1" ht="15" customHeight="1">
      <c r="B176" s="208"/>
      <c r="C176" s="185" t="s">
        <v>524</v>
      </c>
      <c r="D176" s="185"/>
      <c r="E176" s="185"/>
      <c r="F176" s="206" t="s">
        <v>505</v>
      </c>
      <c r="G176" s="185"/>
      <c r="H176" s="185" t="s">
        <v>566</v>
      </c>
      <c r="I176" s="185" t="s">
        <v>501</v>
      </c>
      <c r="J176" s="185">
        <v>50</v>
      </c>
      <c r="K176" s="229"/>
    </row>
    <row r="177" spans="2:11" customFormat="1" ht="15" customHeight="1">
      <c r="B177" s="208"/>
      <c r="C177" s="185" t="s">
        <v>106</v>
      </c>
      <c r="D177" s="185"/>
      <c r="E177" s="185"/>
      <c r="F177" s="206" t="s">
        <v>499</v>
      </c>
      <c r="G177" s="185"/>
      <c r="H177" s="185" t="s">
        <v>567</v>
      </c>
      <c r="I177" s="185" t="s">
        <v>568</v>
      </c>
      <c r="J177" s="185"/>
      <c r="K177" s="229"/>
    </row>
    <row r="178" spans="2:11" customFormat="1" ht="15" customHeight="1">
      <c r="B178" s="208"/>
      <c r="C178" s="185" t="s">
        <v>59</v>
      </c>
      <c r="D178" s="185"/>
      <c r="E178" s="185"/>
      <c r="F178" s="206" t="s">
        <v>499</v>
      </c>
      <c r="G178" s="185"/>
      <c r="H178" s="185" t="s">
        <v>569</v>
      </c>
      <c r="I178" s="185" t="s">
        <v>570</v>
      </c>
      <c r="J178" s="185">
        <v>1</v>
      </c>
      <c r="K178" s="229"/>
    </row>
    <row r="179" spans="2:11" customFormat="1" ht="15" customHeight="1">
      <c r="B179" s="208"/>
      <c r="C179" s="185" t="s">
        <v>55</v>
      </c>
      <c r="D179" s="185"/>
      <c r="E179" s="185"/>
      <c r="F179" s="206" t="s">
        <v>499</v>
      </c>
      <c r="G179" s="185"/>
      <c r="H179" s="185" t="s">
        <v>571</v>
      </c>
      <c r="I179" s="185" t="s">
        <v>501</v>
      </c>
      <c r="J179" s="185">
        <v>20</v>
      </c>
      <c r="K179" s="229"/>
    </row>
    <row r="180" spans="2:11" customFormat="1" ht="15" customHeight="1">
      <c r="B180" s="208"/>
      <c r="C180" s="185" t="s">
        <v>56</v>
      </c>
      <c r="D180" s="185"/>
      <c r="E180" s="185"/>
      <c r="F180" s="206" t="s">
        <v>499</v>
      </c>
      <c r="G180" s="185"/>
      <c r="H180" s="185" t="s">
        <v>572</v>
      </c>
      <c r="I180" s="185" t="s">
        <v>501</v>
      </c>
      <c r="J180" s="185">
        <v>255</v>
      </c>
      <c r="K180" s="229"/>
    </row>
    <row r="181" spans="2:11" customFormat="1" ht="15" customHeight="1">
      <c r="B181" s="208"/>
      <c r="C181" s="185" t="s">
        <v>107</v>
      </c>
      <c r="D181" s="185"/>
      <c r="E181" s="185"/>
      <c r="F181" s="206" t="s">
        <v>499</v>
      </c>
      <c r="G181" s="185"/>
      <c r="H181" s="185" t="s">
        <v>463</v>
      </c>
      <c r="I181" s="185" t="s">
        <v>501</v>
      </c>
      <c r="J181" s="185">
        <v>10</v>
      </c>
      <c r="K181" s="229"/>
    </row>
    <row r="182" spans="2:11" customFormat="1" ht="15" customHeight="1">
      <c r="B182" s="208"/>
      <c r="C182" s="185" t="s">
        <v>108</v>
      </c>
      <c r="D182" s="185"/>
      <c r="E182" s="185"/>
      <c r="F182" s="206" t="s">
        <v>499</v>
      </c>
      <c r="G182" s="185"/>
      <c r="H182" s="185" t="s">
        <v>573</v>
      </c>
      <c r="I182" s="185" t="s">
        <v>534</v>
      </c>
      <c r="J182" s="185"/>
      <c r="K182" s="229"/>
    </row>
    <row r="183" spans="2:11" customFormat="1" ht="15" customHeight="1">
      <c r="B183" s="208"/>
      <c r="C183" s="185" t="s">
        <v>574</v>
      </c>
      <c r="D183" s="185"/>
      <c r="E183" s="185"/>
      <c r="F183" s="206" t="s">
        <v>499</v>
      </c>
      <c r="G183" s="185"/>
      <c r="H183" s="185" t="s">
        <v>575</v>
      </c>
      <c r="I183" s="185" t="s">
        <v>534</v>
      </c>
      <c r="J183" s="185"/>
      <c r="K183" s="229"/>
    </row>
    <row r="184" spans="2:11" customFormat="1" ht="15" customHeight="1">
      <c r="B184" s="208"/>
      <c r="C184" s="185" t="s">
        <v>563</v>
      </c>
      <c r="D184" s="185"/>
      <c r="E184" s="185"/>
      <c r="F184" s="206" t="s">
        <v>499</v>
      </c>
      <c r="G184" s="185"/>
      <c r="H184" s="185" t="s">
        <v>576</v>
      </c>
      <c r="I184" s="185" t="s">
        <v>534</v>
      </c>
      <c r="J184" s="185"/>
      <c r="K184" s="229"/>
    </row>
    <row r="185" spans="2:11" customFormat="1" ht="15" customHeight="1">
      <c r="B185" s="208"/>
      <c r="C185" s="185" t="s">
        <v>110</v>
      </c>
      <c r="D185" s="185"/>
      <c r="E185" s="185"/>
      <c r="F185" s="206" t="s">
        <v>505</v>
      </c>
      <c r="G185" s="185"/>
      <c r="H185" s="185" t="s">
        <v>577</v>
      </c>
      <c r="I185" s="185" t="s">
        <v>501</v>
      </c>
      <c r="J185" s="185">
        <v>50</v>
      </c>
      <c r="K185" s="229"/>
    </row>
    <row r="186" spans="2:11" customFormat="1" ht="15" customHeight="1">
      <c r="B186" s="208"/>
      <c r="C186" s="185" t="s">
        <v>578</v>
      </c>
      <c r="D186" s="185"/>
      <c r="E186" s="185"/>
      <c r="F186" s="206" t="s">
        <v>505</v>
      </c>
      <c r="G186" s="185"/>
      <c r="H186" s="185" t="s">
        <v>579</v>
      </c>
      <c r="I186" s="185" t="s">
        <v>580</v>
      </c>
      <c r="J186" s="185"/>
      <c r="K186" s="229"/>
    </row>
    <row r="187" spans="2:11" customFormat="1" ht="15" customHeight="1">
      <c r="B187" s="208"/>
      <c r="C187" s="185" t="s">
        <v>581</v>
      </c>
      <c r="D187" s="185"/>
      <c r="E187" s="185"/>
      <c r="F187" s="206" t="s">
        <v>505</v>
      </c>
      <c r="G187" s="185"/>
      <c r="H187" s="185" t="s">
        <v>582</v>
      </c>
      <c r="I187" s="185" t="s">
        <v>580</v>
      </c>
      <c r="J187" s="185"/>
      <c r="K187" s="229"/>
    </row>
    <row r="188" spans="2:11" customFormat="1" ht="15" customHeight="1">
      <c r="B188" s="208"/>
      <c r="C188" s="185" t="s">
        <v>583</v>
      </c>
      <c r="D188" s="185"/>
      <c r="E188" s="185"/>
      <c r="F188" s="206" t="s">
        <v>505</v>
      </c>
      <c r="G188" s="185"/>
      <c r="H188" s="185" t="s">
        <v>584</v>
      </c>
      <c r="I188" s="185" t="s">
        <v>580</v>
      </c>
      <c r="J188" s="185"/>
      <c r="K188" s="229"/>
    </row>
    <row r="189" spans="2:11" customFormat="1" ht="15" customHeight="1">
      <c r="B189" s="208"/>
      <c r="C189" s="242" t="s">
        <v>585</v>
      </c>
      <c r="D189" s="185"/>
      <c r="E189" s="185"/>
      <c r="F189" s="206" t="s">
        <v>505</v>
      </c>
      <c r="G189" s="185"/>
      <c r="H189" s="185" t="s">
        <v>586</v>
      </c>
      <c r="I189" s="185" t="s">
        <v>587</v>
      </c>
      <c r="J189" s="243" t="s">
        <v>588</v>
      </c>
      <c r="K189" s="229"/>
    </row>
    <row r="190" spans="2:11" customFormat="1" ht="15" customHeight="1">
      <c r="B190" s="244"/>
      <c r="C190" s="245" t="s">
        <v>589</v>
      </c>
      <c r="D190" s="246"/>
      <c r="E190" s="246"/>
      <c r="F190" s="247" t="s">
        <v>505</v>
      </c>
      <c r="G190" s="246"/>
      <c r="H190" s="246" t="s">
        <v>590</v>
      </c>
      <c r="I190" s="246" t="s">
        <v>587</v>
      </c>
      <c r="J190" s="248" t="s">
        <v>588</v>
      </c>
      <c r="K190" s="249"/>
    </row>
    <row r="191" spans="2:11" customFormat="1" ht="15" customHeight="1">
      <c r="B191" s="208"/>
      <c r="C191" s="242" t="s">
        <v>44</v>
      </c>
      <c r="D191" s="185"/>
      <c r="E191" s="185"/>
      <c r="F191" s="206" t="s">
        <v>499</v>
      </c>
      <c r="G191" s="185"/>
      <c r="H191" s="182" t="s">
        <v>591</v>
      </c>
      <c r="I191" s="185" t="s">
        <v>592</v>
      </c>
      <c r="J191" s="185"/>
      <c r="K191" s="229"/>
    </row>
    <row r="192" spans="2:11" customFormat="1" ht="15" customHeight="1">
      <c r="B192" s="208"/>
      <c r="C192" s="242" t="s">
        <v>593</v>
      </c>
      <c r="D192" s="185"/>
      <c r="E192" s="185"/>
      <c r="F192" s="206" t="s">
        <v>499</v>
      </c>
      <c r="G192" s="185"/>
      <c r="H192" s="185" t="s">
        <v>594</v>
      </c>
      <c r="I192" s="185" t="s">
        <v>534</v>
      </c>
      <c r="J192" s="185"/>
      <c r="K192" s="229"/>
    </row>
    <row r="193" spans="2:11" customFormat="1" ht="15" customHeight="1">
      <c r="B193" s="208"/>
      <c r="C193" s="242" t="s">
        <v>595</v>
      </c>
      <c r="D193" s="185"/>
      <c r="E193" s="185"/>
      <c r="F193" s="206" t="s">
        <v>499</v>
      </c>
      <c r="G193" s="185"/>
      <c r="H193" s="185" t="s">
        <v>596</v>
      </c>
      <c r="I193" s="185" t="s">
        <v>534</v>
      </c>
      <c r="J193" s="185"/>
      <c r="K193" s="229"/>
    </row>
    <row r="194" spans="2:11" customFormat="1" ht="15" customHeight="1">
      <c r="B194" s="208"/>
      <c r="C194" s="242" t="s">
        <v>597</v>
      </c>
      <c r="D194" s="185"/>
      <c r="E194" s="185"/>
      <c r="F194" s="206" t="s">
        <v>505</v>
      </c>
      <c r="G194" s="185"/>
      <c r="H194" s="185" t="s">
        <v>598</v>
      </c>
      <c r="I194" s="185" t="s">
        <v>534</v>
      </c>
      <c r="J194" s="185"/>
      <c r="K194" s="229"/>
    </row>
    <row r="195" spans="2:11" customFormat="1" ht="15" customHeight="1">
      <c r="B195" s="235"/>
      <c r="C195" s="250"/>
      <c r="D195" s="215"/>
      <c r="E195" s="215"/>
      <c r="F195" s="215"/>
      <c r="G195" s="215"/>
      <c r="H195" s="215"/>
      <c r="I195" s="215"/>
      <c r="J195" s="215"/>
      <c r="K195" s="236"/>
    </row>
    <row r="196" spans="2:11" customFormat="1" ht="18.75" customHeight="1">
      <c r="B196" s="217"/>
      <c r="C196" s="227"/>
      <c r="D196" s="227"/>
      <c r="E196" s="227"/>
      <c r="F196" s="237"/>
      <c r="G196" s="227"/>
      <c r="H196" s="227"/>
      <c r="I196" s="227"/>
      <c r="J196" s="227"/>
      <c r="K196" s="217"/>
    </row>
    <row r="197" spans="2:11" customFormat="1" ht="18.75" customHeight="1">
      <c r="B197" s="217"/>
      <c r="C197" s="227"/>
      <c r="D197" s="227"/>
      <c r="E197" s="227"/>
      <c r="F197" s="237"/>
      <c r="G197" s="227"/>
      <c r="H197" s="227"/>
      <c r="I197" s="227"/>
      <c r="J197" s="227"/>
      <c r="K197" s="217"/>
    </row>
    <row r="198" spans="2:11" customFormat="1" ht="18.75" customHeight="1"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</row>
    <row r="199" spans="2:11" customFormat="1" ht="12">
      <c r="B199" s="174"/>
      <c r="C199" s="175"/>
      <c r="D199" s="175"/>
      <c r="E199" s="175"/>
      <c r="F199" s="175"/>
      <c r="G199" s="175"/>
      <c r="H199" s="175"/>
      <c r="I199" s="175"/>
      <c r="J199" s="175"/>
      <c r="K199" s="176"/>
    </row>
    <row r="200" spans="2:11" customFormat="1" ht="20.5">
      <c r="B200" s="177"/>
      <c r="C200" s="299" t="s">
        <v>599</v>
      </c>
      <c r="D200" s="299"/>
      <c r="E200" s="299"/>
      <c r="F200" s="299"/>
      <c r="G200" s="299"/>
      <c r="H200" s="299"/>
      <c r="I200" s="299"/>
      <c r="J200" s="299"/>
      <c r="K200" s="178"/>
    </row>
    <row r="201" spans="2:11" customFormat="1" ht="25.5" customHeight="1">
      <c r="B201" s="177"/>
      <c r="C201" s="251" t="s">
        <v>600</v>
      </c>
      <c r="D201" s="251"/>
      <c r="E201" s="251"/>
      <c r="F201" s="251" t="s">
        <v>601</v>
      </c>
      <c r="G201" s="252"/>
      <c r="H201" s="300" t="s">
        <v>602</v>
      </c>
      <c r="I201" s="300"/>
      <c r="J201" s="300"/>
      <c r="K201" s="178"/>
    </row>
    <row r="202" spans="2:11" customFormat="1" ht="5.25" customHeight="1">
      <c r="B202" s="208"/>
      <c r="C202" s="203"/>
      <c r="D202" s="203"/>
      <c r="E202" s="203"/>
      <c r="F202" s="203"/>
      <c r="G202" s="227"/>
      <c r="H202" s="203"/>
      <c r="I202" s="203"/>
      <c r="J202" s="203"/>
      <c r="K202" s="229"/>
    </row>
    <row r="203" spans="2:11" customFormat="1" ht="15" customHeight="1">
      <c r="B203" s="208"/>
      <c r="C203" s="185" t="s">
        <v>592</v>
      </c>
      <c r="D203" s="185"/>
      <c r="E203" s="185"/>
      <c r="F203" s="206" t="s">
        <v>45</v>
      </c>
      <c r="G203" s="185"/>
      <c r="H203" s="298" t="s">
        <v>603</v>
      </c>
      <c r="I203" s="298"/>
      <c r="J203" s="298"/>
      <c r="K203" s="229"/>
    </row>
    <row r="204" spans="2:11" customFormat="1" ht="15" customHeight="1">
      <c r="B204" s="208"/>
      <c r="C204" s="185"/>
      <c r="D204" s="185"/>
      <c r="E204" s="185"/>
      <c r="F204" s="206" t="s">
        <v>46</v>
      </c>
      <c r="G204" s="185"/>
      <c r="H204" s="298" t="s">
        <v>604</v>
      </c>
      <c r="I204" s="298"/>
      <c r="J204" s="298"/>
      <c r="K204" s="229"/>
    </row>
    <row r="205" spans="2:11" customFormat="1" ht="15" customHeight="1">
      <c r="B205" s="208"/>
      <c r="C205" s="185"/>
      <c r="D205" s="185"/>
      <c r="E205" s="185"/>
      <c r="F205" s="206" t="s">
        <v>49</v>
      </c>
      <c r="G205" s="185"/>
      <c r="H205" s="298" t="s">
        <v>605</v>
      </c>
      <c r="I205" s="298"/>
      <c r="J205" s="298"/>
      <c r="K205" s="229"/>
    </row>
    <row r="206" spans="2:11" customFormat="1" ht="15" customHeight="1">
      <c r="B206" s="208"/>
      <c r="C206" s="185"/>
      <c r="D206" s="185"/>
      <c r="E206" s="185"/>
      <c r="F206" s="206" t="s">
        <v>47</v>
      </c>
      <c r="G206" s="185"/>
      <c r="H206" s="298" t="s">
        <v>606</v>
      </c>
      <c r="I206" s="298"/>
      <c r="J206" s="298"/>
      <c r="K206" s="229"/>
    </row>
    <row r="207" spans="2:11" customFormat="1" ht="15" customHeight="1">
      <c r="B207" s="208"/>
      <c r="C207" s="185"/>
      <c r="D207" s="185"/>
      <c r="E207" s="185"/>
      <c r="F207" s="206" t="s">
        <v>48</v>
      </c>
      <c r="G207" s="185"/>
      <c r="H207" s="298" t="s">
        <v>607</v>
      </c>
      <c r="I207" s="298"/>
      <c r="J207" s="298"/>
      <c r="K207" s="229"/>
    </row>
    <row r="208" spans="2:11" customFormat="1" ht="15" customHeight="1">
      <c r="B208" s="208"/>
      <c r="C208" s="185"/>
      <c r="D208" s="185"/>
      <c r="E208" s="185"/>
      <c r="F208" s="206"/>
      <c r="G208" s="185"/>
      <c r="H208" s="185"/>
      <c r="I208" s="185"/>
      <c r="J208" s="185"/>
      <c r="K208" s="229"/>
    </row>
    <row r="209" spans="2:11" customFormat="1" ht="15" customHeight="1">
      <c r="B209" s="208"/>
      <c r="C209" s="185" t="s">
        <v>546</v>
      </c>
      <c r="D209" s="185"/>
      <c r="E209" s="185"/>
      <c r="F209" s="206" t="s">
        <v>78</v>
      </c>
      <c r="G209" s="185"/>
      <c r="H209" s="298" t="s">
        <v>608</v>
      </c>
      <c r="I209" s="298"/>
      <c r="J209" s="298"/>
      <c r="K209" s="229"/>
    </row>
    <row r="210" spans="2:11" customFormat="1" ht="15" customHeight="1">
      <c r="B210" s="208"/>
      <c r="C210" s="185"/>
      <c r="D210" s="185"/>
      <c r="E210" s="185"/>
      <c r="F210" s="206" t="s">
        <v>441</v>
      </c>
      <c r="G210" s="185"/>
      <c r="H210" s="298" t="s">
        <v>442</v>
      </c>
      <c r="I210" s="298"/>
      <c r="J210" s="298"/>
      <c r="K210" s="229"/>
    </row>
    <row r="211" spans="2:11" customFormat="1" ht="15" customHeight="1">
      <c r="B211" s="208"/>
      <c r="C211" s="185"/>
      <c r="D211" s="185"/>
      <c r="E211" s="185"/>
      <c r="F211" s="206" t="s">
        <v>439</v>
      </c>
      <c r="G211" s="185"/>
      <c r="H211" s="298" t="s">
        <v>609</v>
      </c>
      <c r="I211" s="298"/>
      <c r="J211" s="298"/>
      <c r="K211" s="229"/>
    </row>
    <row r="212" spans="2:11" customFormat="1" ht="15" customHeight="1">
      <c r="B212" s="253"/>
      <c r="C212" s="185"/>
      <c r="D212" s="185"/>
      <c r="E212" s="185"/>
      <c r="F212" s="206" t="s">
        <v>443</v>
      </c>
      <c r="G212" s="242"/>
      <c r="H212" s="297" t="s">
        <v>444</v>
      </c>
      <c r="I212" s="297"/>
      <c r="J212" s="297"/>
      <c r="K212" s="254"/>
    </row>
    <row r="213" spans="2:11" customFormat="1" ht="15" customHeight="1">
      <c r="B213" s="253"/>
      <c r="C213" s="185"/>
      <c r="D213" s="185"/>
      <c r="E213" s="185"/>
      <c r="F213" s="206" t="s">
        <v>445</v>
      </c>
      <c r="G213" s="242"/>
      <c r="H213" s="297" t="s">
        <v>407</v>
      </c>
      <c r="I213" s="297"/>
      <c r="J213" s="297"/>
      <c r="K213" s="254"/>
    </row>
    <row r="214" spans="2:11" customFormat="1" ht="15" customHeight="1">
      <c r="B214" s="253"/>
      <c r="C214" s="185"/>
      <c r="D214" s="185"/>
      <c r="E214" s="185"/>
      <c r="F214" s="206"/>
      <c r="G214" s="242"/>
      <c r="H214" s="233"/>
      <c r="I214" s="233"/>
      <c r="J214" s="233"/>
      <c r="K214" s="254"/>
    </row>
    <row r="215" spans="2:11" customFormat="1" ht="15" customHeight="1">
      <c r="B215" s="253"/>
      <c r="C215" s="185" t="s">
        <v>570</v>
      </c>
      <c r="D215" s="185"/>
      <c r="E215" s="185"/>
      <c r="F215" s="206">
        <v>1</v>
      </c>
      <c r="G215" s="242"/>
      <c r="H215" s="297" t="s">
        <v>610</v>
      </c>
      <c r="I215" s="297"/>
      <c r="J215" s="297"/>
      <c r="K215" s="254"/>
    </row>
    <row r="216" spans="2:11" customFormat="1" ht="15" customHeight="1">
      <c r="B216" s="253"/>
      <c r="C216" s="185"/>
      <c r="D216" s="185"/>
      <c r="E216" s="185"/>
      <c r="F216" s="206">
        <v>2</v>
      </c>
      <c r="G216" s="242"/>
      <c r="H216" s="297" t="s">
        <v>611</v>
      </c>
      <c r="I216" s="297"/>
      <c r="J216" s="297"/>
      <c r="K216" s="254"/>
    </row>
    <row r="217" spans="2:11" customFormat="1" ht="15" customHeight="1">
      <c r="B217" s="253"/>
      <c r="C217" s="185"/>
      <c r="D217" s="185"/>
      <c r="E217" s="185"/>
      <c r="F217" s="206">
        <v>3</v>
      </c>
      <c r="G217" s="242"/>
      <c r="H217" s="297" t="s">
        <v>612</v>
      </c>
      <c r="I217" s="297"/>
      <c r="J217" s="297"/>
      <c r="K217" s="254"/>
    </row>
    <row r="218" spans="2:11" customFormat="1" ht="15" customHeight="1">
      <c r="B218" s="253"/>
      <c r="C218" s="185"/>
      <c r="D218" s="185"/>
      <c r="E218" s="185"/>
      <c r="F218" s="206">
        <v>4</v>
      </c>
      <c r="G218" s="242"/>
      <c r="H218" s="297" t="s">
        <v>613</v>
      </c>
      <c r="I218" s="297"/>
      <c r="J218" s="297"/>
      <c r="K218" s="254"/>
    </row>
    <row r="219" spans="2:11" customFormat="1" ht="12.75" customHeight="1">
      <c r="B219" s="255"/>
      <c r="C219" s="256"/>
      <c r="D219" s="256"/>
      <c r="E219" s="256"/>
      <c r="F219" s="256"/>
      <c r="G219" s="256"/>
      <c r="H219" s="256"/>
      <c r="I219" s="256"/>
      <c r="J219" s="256"/>
      <c r="K219" s="257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C5KH207S - Výměna evakuač...</vt:lpstr>
      <vt:lpstr>Pokyny pro vyplnění</vt:lpstr>
      <vt:lpstr>'C5KH207S - Výměna evakuač...'!Názvy_tisku</vt:lpstr>
      <vt:lpstr>'Rekapitulace stavby'!Názvy_tisku</vt:lpstr>
      <vt:lpstr>'C5KH207S - Výměna evakuač...'!Oblast_tisku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Brož, Jiří</dc:creator>
  <cp:lastModifiedBy>Monika Málková</cp:lastModifiedBy>
  <dcterms:created xsi:type="dcterms:W3CDTF">2025-05-23T06:50:59Z</dcterms:created>
  <dcterms:modified xsi:type="dcterms:W3CDTF">2025-08-11T09:35:05Z</dcterms:modified>
</cp:coreProperties>
</file>