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clav\Desktop\"/>
    </mc:Choice>
  </mc:AlternateContent>
  <xr:revisionPtr revIDLastSave="0" documentId="13_ncr:1_{B3943956-E4AE-474D-8DFD-F77B65C18C98}" xr6:coauthVersionLast="47" xr6:coauthVersionMax="47" xr10:uidLastSave="{00000000-0000-0000-0000-000000000000}"/>
  <bookViews>
    <workbookView xWindow="1185" yWindow="1305" windowWidth="24405" windowHeight="13710" xr2:uid="{00000000-000D-0000-FFFF-FFFF00000000}"/>
  </bookViews>
  <sheets>
    <sheet name="Rekapitulace stavby" sheetId="1" r:id="rId1"/>
    <sheet name="SO 01 - Etapa I - stavebn..." sheetId="2" r:id="rId2"/>
    <sheet name="SO 02 - Etapa II - staveb..." sheetId="3" r:id="rId3"/>
    <sheet name="SO 03 - Montáž a dodání p..." sheetId="4" r:id="rId4"/>
  </sheets>
  <definedNames>
    <definedName name="_xlnm._FilterDatabase" localSheetId="1" hidden="1">'SO 01 - Etapa I - stavebn...'!$C$124:$K$155</definedName>
    <definedName name="_xlnm._FilterDatabase" localSheetId="2" hidden="1">'SO 02 - Etapa II - staveb...'!$C$122:$K$146</definedName>
    <definedName name="_xlnm._FilterDatabase" localSheetId="3" hidden="1">'SO 03 - Montáž a dodání p...'!$C$117:$K$128</definedName>
    <definedName name="_xlnm.Print_Titles" localSheetId="0">'Rekapitulace stavby'!$92:$92</definedName>
    <definedName name="_xlnm.Print_Titles" localSheetId="1">'SO 01 - Etapa I - stavebn...'!$124:$124</definedName>
    <definedName name="_xlnm.Print_Titles" localSheetId="2">'SO 02 - Etapa II - staveb...'!$122:$122</definedName>
    <definedName name="_xlnm.Print_Titles" localSheetId="3">'SO 03 - Montáž a dodání p...'!$117:$117</definedName>
    <definedName name="_xlnm.Print_Area" localSheetId="0">'Rekapitulace stavby'!$D$4:$AO$76,'Rekapitulace stavby'!$C$82:$AQ$98</definedName>
    <definedName name="_xlnm.Print_Area" localSheetId="1">'SO 01 - Etapa I - stavebn...'!$C$112:$J$155</definedName>
    <definedName name="_xlnm.Print_Area" localSheetId="2">'SO 02 - Etapa II - staveb...'!$C$110:$J$146</definedName>
    <definedName name="_xlnm.Print_Area" localSheetId="3">'SO 03 - Montáž a dodání p...'!$C$105:$J$128</definedName>
  </definedNames>
  <calcPr calcId="191029"/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BI124" i="4"/>
  <c r="BH124" i="4"/>
  <c r="BG124" i="4"/>
  <c r="BF124" i="4"/>
  <c r="T124" i="4"/>
  <c r="R124" i="4"/>
  <c r="P124" i="4"/>
  <c r="BI123" i="4"/>
  <c r="BH123" i="4"/>
  <c r="BG123" i="4"/>
  <c r="BF123" i="4"/>
  <c r="T123" i="4"/>
  <c r="R123" i="4"/>
  <c r="P123" i="4"/>
  <c r="BI122" i="4"/>
  <c r="BH122" i="4"/>
  <c r="BG122" i="4"/>
  <c r="BF122" i="4"/>
  <c r="T122" i="4"/>
  <c r="R122" i="4"/>
  <c r="P122" i="4"/>
  <c r="BI121" i="4"/>
  <c r="BH121" i="4"/>
  <c r="BG121" i="4"/>
  <c r="BF121" i="4"/>
  <c r="T121" i="4"/>
  <c r="R121" i="4"/>
  <c r="R120" i="4" s="1"/>
  <c r="R119" i="4" s="1"/>
  <c r="R118" i="4" s="1"/>
  <c r="P121" i="4"/>
  <c r="F112" i="4"/>
  <c r="E110" i="4"/>
  <c r="F89" i="4"/>
  <c r="E87" i="4"/>
  <c r="J24" i="4"/>
  <c r="E24" i="4"/>
  <c r="J115" i="4"/>
  <c r="J23" i="4"/>
  <c r="J21" i="4"/>
  <c r="E21" i="4"/>
  <c r="J114" i="4"/>
  <c r="J20" i="4"/>
  <c r="J18" i="4"/>
  <c r="E18" i="4"/>
  <c r="F115" i="4" s="1"/>
  <c r="J17" i="4"/>
  <c r="J15" i="4"/>
  <c r="E15" i="4"/>
  <c r="F91" i="4"/>
  <c r="J14" i="4"/>
  <c r="J12" i="4"/>
  <c r="E7" i="4"/>
  <c r="E85" i="4"/>
  <c r="J37" i="3"/>
  <c r="J36" i="3"/>
  <c r="AY96" i="1"/>
  <c r="J35" i="3"/>
  <c r="AX96" i="1" s="1"/>
  <c r="BI146" i="3"/>
  <c r="BH146" i="3"/>
  <c r="BG146" i="3"/>
  <c r="BF146" i="3"/>
  <c r="T146" i="3"/>
  <c r="T145" i="3"/>
  <c r="T144" i="3"/>
  <c r="R146" i="3"/>
  <c r="R145" i="3"/>
  <c r="R144" i="3"/>
  <c r="P146" i="3"/>
  <c r="P145" i="3" s="1"/>
  <c r="P144" i="3" s="1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T138" i="3" s="1"/>
  <c r="R139" i="3"/>
  <c r="R138" i="3"/>
  <c r="P139" i="3"/>
  <c r="P138" i="3" s="1"/>
  <c r="BI137" i="3"/>
  <c r="BH137" i="3"/>
  <c r="BG137" i="3"/>
  <c r="BF137" i="3"/>
  <c r="T137" i="3"/>
  <c r="T136" i="3"/>
  <c r="R137" i="3"/>
  <c r="R136" i="3" s="1"/>
  <c r="P137" i="3"/>
  <c r="P136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9" i="3"/>
  <c r="BH129" i="3"/>
  <c r="BG129" i="3"/>
  <c r="BF129" i="3"/>
  <c r="T129" i="3"/>
  <c r="R129" i="3"/>
  <c r="P129" i="3"/>
  <c r="BI128" i="3"/>
  <c r="BH128" i="3"/>
  <c r="BG128" i="3"/>
  <c r="BF128" i="3"/>
  <c r="T128" i="3"/>
  <c r="R128" i="3"/>
  <c r="P128" i="3"/>
  <c r="BI127" i="3"/>
  <c r="BH127" i="3"/>
  <c r="BG127" i="3"/>
  <c r="BF127" i="3"/>
  <c r="T127" i="3"/>
  <c r="R127" i="3"/>
  <c r="P127" i="3"/>
  <c r="BI126" i="3"/>
  <c r="BH126" i="3"/>
  <c r="BG126" i="3"/>
  <c r="BF126" i="3"/>
  <c r="T126" i="3"/>
  <c r="R126" i="3"/>
  <c r="P126" i="3"/>
  <c r="F117" i="3"/>
  <c r="E115" i="3"/>
  <c r="F89" i="3"/>
  <c r="E87" i="3"/>
  <c r="J24" i="3"/>
  <c r="E24" i="3"/>
  <c r="J120" i="3"/>
  <c r="J23" i="3"/>
  <c r="J21" i="3"/>
  <c r="E21" i="3"/>
  <c r="J91" i="3"/>
  <c r="J20" i="3"/>
  <c r="J18" i="3"/>
  <c r="E18" i="3"/>
  <c r="F120" i="3"/>
  <c r="J17" i="3"/>
  <c r="J15" i="3"/>
  <c r="E15" i="3"/>
  <c r="F91" i="3" s="1"/>
  <c r="J14" i="3"/>
  <c r="J12" i="3"/>
  <c r="J89" i="3"/>
  <c r="E7" i="3"/>
  <c r="E113" i="3" s="1"/>
  <c r="J37" i="2"/>
  <c r="J36" i="2"/>
  <c r="AY95" i="1"/>
  <c r="J35" i="2"/>
  <c r="AX95" i="1"/>
  <c r="BI155" i="2"/>
  <c r="BH155" i="2"/>
  <c r="BG155" i="2"/>
  <c r="BF155" i="2"/>
  <c r="T155" i="2"/>
  <c r="T154" i="2"/>
  <c r="T153" i="2" s="1"/>
  <c r="R155" i="2"/>
  <c r="R154" i="2"/>
  <c r="R153" i="2"/>
  <c r="P155" i="2"/>
  <c r="P154" i="2"/>
  <c r="P153" i="2"/>
  <c r="BI152" i="2"/>
  <c r="BH152" i="2"/>
  <c r="BG152" i="2"/>
  <c r="BF152" i="2"/>
  <c r="T152" i="2"/>
  <c r="T151" i="2" s="1"/>
  <c r="R152" i="2"/>
  <c r="R151" i="2"/>
  <c r="P152" i="2"/>
  <c r="P151" i="2" s="1"/>
  <c r="BI150" i="2"/>
  <c r="BH150" i="2"/>
  <c r="BG150" i="2"/>
  <c r="BF150" i="2"/>
  <c r="T150" i="2"/>
  <c r="R150" i="2"/>
  <c r="P150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3" i="2"/>
  <c r="BH143" i="2"/>
  <c r="BG143" i="2"/>
  <c r="BF143" i="2"/>
  <c r="T143" i="2"/>
  <c r="R143" i="2"/>
  <c r="P143" i="2"/>
  <c r="BI142" i="2"/>
  <c r="BH142" i="2"/>
  <c r="BG142" i="2"/>
  <c r="BF142" i="2"/>
  <c r="T142" i="2"/>
  <c r="R142" i="2"/>
  <c r="P142" i="2"/>
  <c r="BI140" i="2"/>
  <c r="BH140" i="2"/>
  <c r="BG140" i="2"/>
  <c r="BF140" i="2"/>
  <c r="T140" i="2"/>
  <c r="T139" i="2"/>
  <c r="R140" i="2"/>
  <c r="R139" i="2"/>
  <c r="P140" i="2"/>
  <c r="P139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2" i="2"/>
  <c r="BH132" i="2"/>
  <c r="BG132" i="2"/>
  <c r="BF132" i="2"/>
  <c r="T132" i="2"/>
  <c r="R132" i="2"/>
  <c r="P132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F119" i="2"/>
  <c r="E117" i="2"/>
  <c r="F89" i="2"/>
  <c r="E87" i="2"/>
  <c r="J24" i="2"/>
  <c r="E24" i="2"/>
  <c r="J122" i="2"/>
  <c r="J23" i="2"/>
  <c r="J21" i="2"/>
  <c r="E21" i="2"/>
  <c r="J121" i="2"/>
  <c r="J20" i="2"/>
  <c r="J18" i="2"/>
  <c r="E18" i="2"/>
  <c r="F122" i="2"/>
  <c r="J17" i="2"/>
  <c r="J15" i="2"/>
  <c r="E15" i="2"/>
  <c r="F121" i="2" s="1"/>
  <c r="J14" i="2"/>
  <c r="J12" i="2"/>
  <c r="E7" i="2"/>
  <c r="E115" i="2" s="1"/>
  <c r="L90" i="1"/>
  <c r="AM90" i="1"/>
  <c r="AM89" i="1"/>
  <c r="L89" i="1"/>
  <c r="AM87" i="1"/>
  <c r="L87" i="1"/>
  <c r="L85" i="1"/>
  <c r="L84" i="1"/>
  <c r="BK155" i="2"/>
  <c r="J149" i="2"/>
  <c r="BK145" i="2"/>
  <c r="BK140" i="2"/>
  <c r="J137" i="2"/>
  <c r="J134" i="2"/>
  <c r="BK132" i="2"/>
  <c r="J128" i="2"/>
  <c r="J137" i="3"/>
  <c r="BK129" i="3"/>
  <c r="BK134" i="3"/>
  <c r="BK124" i="4"/>
  <c r="J125" i="4"/>
  <c r="J128" i="4"/>
  <c r="BK128" i="2"/>
  <c r="BK146" i="3"/>
  <c r="J142" i="3"/>
  <c r="J139" i="3"/>
  <c r="J132" i="3"/>
  <c r="BK139" i="3"/>
  <c r="J129" i="3"/>
  <c r="BK142" i="3"/>
  <c r="J141" i="3"/>
  <c r="BK127" i="3"/>
  <c r="BK127" i="4"/>
  <c r="BK122" i="4"/>
  <c r="J121" i="4"/>
  <c r="BK150" i="2"/>
  <c r="J148" i="2"/>
  <c r="BK142" i="2"/>
  <c r="BK137" i="2"/>
  <c r="BK135" i="2"/>
  <c r="J133" i="2"/>
  <c r="BK130" i="2"/>
  <c r="AS94" i="1"/>
  <c r="J135" i="3"/>
  <c r="BK130" i="3"/>
  <c r="J143" i="3"/>
  <c r="J146" i="3"/>
  <c r="J133" i="3"/>
  <c r="BK143" i="3"/>
  <c r="BK131" i="3"/>
  <c r="BK121" i="4"/>
  <c r="BK123" i="4"/>
  <c r="J123" i="4"/>
  <c r="J155" i="2"/>
  <c r="BK149" i="2"/>
  <c r="J146" i="2"/>
  <c r="BK143" i="2"/>
  <c r="BK138" i="2"/>
  <c r="J135" i="2"/>
  <c r="BK131" i="2"/>
  <c r="J129" i="2"/>
  <c r="J126" i="3"/>
  <c r="J127" i="3"/>
  <c r="BK133" i="3"/>
  <c r="BK125" i="4"/>
  <c r="J124" i="4"/>
  <c r="BK126" i="4"/>
  <c r="J152" i="2"/>
  <c r="J150" i="2"/>
  <c r="BK148" i="2"/>
  <c r="J145" i="2"/>
  <c r="J142" i="2"/>
  <c r="J138" i="2"/>
  <c r="BK136" i="2"/>
  <c r="BK134" i="2"/>
  <c r="BK133" i="2"/>
  <c r="J131" i="2"/>
  <c r="BK129" i="2"/>
  <c r="BK132" i="3"/>
  <c r="BK137" i="3"/>
  <c r="BK141" i="3"/>
  <c r="J134" i="3"/>
  <c r="J130" i="3"/>
  <c r="J131" i="3"/>
  <c r="BK128" i="3"/>
  <c r="BK128" i="4"/>
  <c r="J122" i="4"/>
  <c r="BK152" i="2"/>
  <c r="BK146" i="2"/>
  <c r="J143" i="2"/>
  <c r="J140" i="2"/>
  <c r="J136" i="2"/>
  <c r="J132" i="2"/>
  <c r="J130" i="2"/>
  <c r="J128" i="3"/>
  <c r="BK135" i="3"/>
  <c r="BK126" i="3"/>
  <c r="J126" i="4"/>
  <c r="J127" i="4"/>
  <c r="F36" i="2" l="1"/>
  <c r="F37" i="2"/>
  <c r="J34" i="2"/>
  <c r="AW95" i="1" s="1"/>
  <c r="F34" i="2"/>
  <c r="P141" i="2"/>
  <c r="P147" i="2"/>
  <c r="R125" i="3"/>
  <c r="T140" i="3"/>
  <c r="R127" i="2"/>
  <c r="BK147" i="2"/>
  <c r="J147" i="2"/>
  <c r="J102" i="2" s="1"/>
  <c r="P125" i="3"/>
  <c r="T127" i="2"/>
  <c r="T141" i="2"/>
  <c r="T144" i="2"/>
  <c r="BK141" i="2"/>
  <c r="J141" i="2" s="1"/>
  <c r="J100" i="2" s="1"/>
  <c r="R147" i="2"/>
  <c r="R141" i="2"/>
  <c r="R144" i="2"/>
  <c r="T125" i="3"/>
  <c r="T124" i="3" s="1"/>
  <c r="T123" i="3" s="1"/>
  <c r="P140" i="3"/>
  <c r="BK120" i="4"/>
  <c r="J120" i="4" s="1"/>
  <c r="J98" i="4" s="1"/>
  <c r="P127" i="2"/>
  <c r="P126" i="2"/>
  <c r="P125" i="2" s="1"/>
  <c r="AU95" i="1" s="1"/>
  <c r="P144" i="2"/>
  <c r="BK125" i="3"/>
  <c r="J125" i="3" s="1"/>
  <c r="J98" i="3" s="1"/>
  <c r="R140" i="3"/>
  <c r="P120" i="4"/>
  <c r="P119" i="4"/>
  <c r="P118" i="4"/>
  <c r="AU97" i="1" s="1"/>
  <c r="BK144" i="2"/>
  <c r="J144" i="2" s="1"/>
  <c r="J101" i="2" s="1"/>
  <c r="BK127" i="2"/>
  <c r="J127" i="2" s="1"/>
  <c r="J98" i="2" s="1"/>
  <c r="T147" i="2"/>
  <c r="BK140" i="3"/>
  <c r="J140" i="3" s="1"/>
  <c r="J101" i="3" s="1"/>
  <c r="T120" i="4"/>
  <c r="T119" i="4" s="1"/>
  <c r="T118" i="4" s="1"/>
  <c r="BK145" i="3"/>
  <c r="J145" i="3" s="1"/>
  <c r="J103" i="3" s="1"/>
  <c r="BK136" i="3"/>
  <c r="J136" i="3"/>
  <c r="J99" i="3"/>
  <c r="BK138" i="3"/>
  <c r="J138" i="3"/>
  <c r="J100" i="3"/>
  <c r="BK139" i="2"/>
  <c r="J139" i="2" s="1"/>
  <c r="J99" i="2" s="1"/>
  <c r="BK151" i="2"/>
  <c r="J151" i="2" s="1"/>
  <c r="J103" i="2" s="1"/>
  <c r="BK154" i="2"/>
  <c r="J154" i="2"/>
  <c r="J105" i="2" s="1"/>
  <c r="E108" i="4"/>
  <c r="BE121" i="4"/>
  <c r="J91" i="4"/>
  <c r="BE122" i="4"/>
  <c r="F92" i="4"/>
  <c r="BE128" i="4"/>
  <c r="BE123" i="4"/>
  <c r="BE124" i="4"/>
  <c r="BE126" i="4"/>
  <c r="J89" i="4"/>
  <c r="J92" i="4"/>
  <c r="F114" i="4"/>
  <c r="BE127" i="4"/>
  <c r="BE125" i="4"/>
  <c r="F119" i="3"/>
  <c r="E85" i="3"/>
  <c r="F92" i="3"/>
  <c r="BE133" i="3"/>
  <c r="BE134" i="3"/>
  <c r="BE132" i="3"/>
  <c r="BE137" i="3"/>
  <c r="J92" i="3"/>
  <c r="BE129" i="3"/>
  <c r="BE130" i="3"/>
  <c r="BE131" i="3"/>
  <c r="BE139" i="3"/>
  <c r="BE135" i="3"/>
  <c r="BE142" i="3"/>
  <c r="BE146" i="3"/>
  <c r="J119" i="3"/>
  <c r="BE126" i="3"/>
  <c r="BE127" i="3"/>
  <c r="BE128" i="3"/>
  <c r="BE143" i="3"/>
  <c r="BE141" i="3"/>
  <c r="BC95" i="1"/>
  <c r="BA95" i="1"/>
  <c r="E85" i="2"/>
  <c r="J89" i="2"/>
  <c r="F91" i="2"/>
  <c r="J91" i="2"/>
  <c r="F92" i="2"/>
  <c r="J92" i="2"/>
  <c r="BE128" i="2"/>
  <c r="BE129" i="2"/>
  <c r="BE130" i="2"/>
  <c r="BE131" i="2"/>
  <c r="BE132" i="2"/>
  <c r="BE133" i="2"/>
  <c r="BE134" i="2"/>
  <c r="BE135" i="2"/>
  <c r="BE136" i="2"/>
  <c r="BE137" i="2"/>
  <c r="BE138" i="2"/>
  <c r="BE140" i="2"/>
  <c r="BE142" i="2"/>
  <c r="BE143" i="2"/>
  <c r="BE145" i="2"/>
  <c r="BE146" i="2"/>
  <c r="BE148" i="2"/>
  <c r="BE149" i="2"/>
  <c r="BE150" i="2"/>
  <c r="BE152" i="2"/>
  <c r="BE155" i="2"/>
  <c r="BD95" i="1"/>
  <c r="F35" i="2"/>
  <c r="F37" i="3"/>
  <c r="BD96" i="1"/>
  <c r="F34" i="4"/>
  <c r="BA97" i="1"/>
  <c r="F35" i="4"/>
  <c r="BB97" i="1"/>
  <c r="F36" i="3"/>
  <c r="BC96" i="1" s="1"/>
  <c r="F37" i="4"/>
  <c r="BD97" i="1"/>
  <c r="F34" i="3"/>
  <c r="BA96" i="1" s="1"/>
  <c r="J34" i="4"/>
  <c r="AW97" i="1"/>
  <c r="J34" i="3"/>
  <c r="AW96" i="1" s="1"/>
  <c r="F36" i="4"/>
  <c r="BC97" i="1" s="1"/>
  <c r="F35" i="3"/>
  <c r="BB96" i="1" s="1"/>
  <c r="BK124" i="3" l="1"/>
  <c r="P124" i="3"/>
  <c r="P123" i="3"/>
  <c r="AU96" i="1"/>
  <c r="AU94" i="1" s="1"/>
  <c r="T126" i="2"/>
  <c r="T125" i="2"/>
  <c r="R124" i="3"/>
  <c r="R123" i="3"/>
  <c r="R126" i="2"/>
  <c r="R125" i="2"/>
  <c r="BK126" i="2"/>
  <c r="J126" i="2" s="1"/>
  <c r="J97" i="2" s="1"/>
  <c r="BB95" i="1"/>
  <c r="BB94" i="1" s="1"/>
  <c r="W31" i="1" s="1"/>
  <c r="BK153" i="2"/>
  <c r="J153" i="2" s="1"/>
  <c r="J104" i="2" s="1"/>
  <c r="BK119" i="4"/>
  <c r="J119" i="4" s="1"/>
  <c r="J97" i="4" s="1"/>
  <c r="BK144" i="3"/>
  <c r="J144" i="3"/>
  <c r="J102" i="3" s="1"/>
  <c r="F33" i="2"/>
  <c r="AZ95" i="1" s="1"/>
  <c r="F33" i="4"/>
  <c r="AZ97" i="1" s="1"/>
  <c r="F33" i="3"/>
  <c r="AZ96" i="1" s="1"/>
  <c r="J33" i="3"/>
  <c r="AV96" i="1"/>
  <c r="AT96" i="1" s="1"/>
  <c r="BA94" i="1"/>
  <c r="W30" i="1"/>
  <c r="BC94" i="1"/>
  <c r="W32" i="1" s="1"/>
  <c r="J33" i="2"/>
  <c r="AV95" i="1" s="1"/>
  <c r="AT95" i="1" s="1"/>
  <c r="BD94" i="1"/>
  <c r="W33" i="1"/>
  <c r="J33" i="4"/>
  <c r="AV97" i="1" s="1"/>
  <c r="AT97" i="1" s="1"/>
  <c r="BK125" i="2" l="1"/>
  <c r="J125" i="2"/>
  <c r="J96" i="2"/>
  <c r="BK123" i="3"/>
  <c r="J123" i="3" s="1"/>
  <c r="J30" i="3" s="1"/>
  <c r="AG96" i="1" s="1"/>
  <c r="BK118" i="4"/>
  <c r="J118" i="4"/>
  <c r="J96" i="4" s="1"/>
  <c r="J124" i="3"/>
  <c r="J97" i="3"/>
  <c r="AY94" i="1"/>
  <c r="AW94" i="1"/>
  <c r="AK30" i="1" s="1"/>
  <c r="AZ94" i="1"/>
  <c r="W29" i="1" s="1"/>
  <c r="AX94" i="1"/>
  <c r="J39" i="3" l="1"/>
  <c r="J96" i="3"/>
  <c r="AN96" i="1"/>
  <c r="J30" i="2"/>
  <c r="AG95" i="1" s="1"/>
  <c r="AN95" i="1" s="1"/>
  <c r="J30" i="4"/>
  <c r="AG97" i="1"/>
  <c r="AV94" i="1"/>
  <c r="AK29" i="1" s="1"/>
  <c r="J39" i="4" l="1"/>
  <c r="J39" i="2"/>
  <c r="AN97" i="1"/>
  <c r="AG94" i="1"/>
  <c r="AK26" i="1" s="1"/>
  <c r="AT94" i="1"/>
  <c r="AN94" i="1"/>
  <c r="AK35" i="1" l="1"/>
</calcChain>
</file>

<file path=xl/sharedStrings.xml><?xml version="1.0" encoding="utf-8"?>
<sst xmlns="http://schemas.openxmlformats.org/spreadsheetml/2006/main" count="1221" uniqueCount="272">
  <si>
    <t>Export Komplet</t>
  </si>
  <si>
    <t/>
  </si>
  <si>
    <t>2.0</t>
  </si>
  <si>
    <t>False</t>
  </si>
  <si>
    <t>{9162a214-3dd2-410c-89ad-e3cba12df296}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</si>
  <si>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</si>
  <si>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</si>
  <si>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</si>
  <si>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</si>
  <si>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</si>
  <si>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</si>
  <si>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</si>
  <si>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</si>
  <si>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</si>
  <si>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KSO:</t>
  </si>
  <si>
    <t>CC-CZ:</t>
  </si>
  <si>
    <t>Místo:</t>
  </si>
  <si>
    <t xml:space="preserve"> </t>
  </si>
  <si>
    <t>Datum: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</si>
  <si>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</si>
  <si>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</si>
  <si>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</si>
  <si>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</si>
  <si>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</si>
  <si>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</si>
  <si>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</si>
  <si>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</si>
  <si>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</si>
  <si>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</si>
  <si>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</si>
  <si>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</si>
  <si>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</si>
  <si>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</si>
  <si>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</si>
  <si>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</si>
  <si>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</si>
  <si>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</si>
  <si>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</si>
  <si>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</si>
  <si>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</si>
  <si>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</si>
  <si>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</si>
  <si>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</si>
  <si>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</si>
  <si>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</si>
  <si>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</si>
  <si>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</si>
  <si>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</si>
  <si>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</si>
  <si>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</si>
  <si>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</si>
  <si>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</si>
  <si>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</si>
  <si>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</si>
  <si>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</si>
  <si>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</si>
  <si>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</si>
  <si>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</si>
  <si>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</si>
  <si>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</si>
  <si>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</si>
  <si>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</si>
  <si>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</si>
  <si>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</si>
  <si>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</si>
  <si>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</si>
  <si>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</si>
  <si>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</si>
  <si>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</si>
  <si>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</si>
  <si>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</si>
  <si>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</si>
  <si>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</si>
  <si>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Etapa I - stavební a zemní práce</t>
  </si>
  <si>
    <t>STA</t>
  </si>
  <si>
    <t>1</t>
  </si>
  <si>
    <t>{d13df514-f14c-4a74-b895-9f4a5be225d3}</t>
  </si>
  <si>
    <t>2</t>
  </si>
  <si>
    <t>SO 02</t>
  </si>
  <si>
    <t>Etapa II - stavební a zemní práce</t>
  </si>
  <si>
    <t>{06b7cbf1-6bce-4755-a1af-f4e17ba75ee9}</t>
  </si>
  <si>
    <t>SO 03</t>
  </si>
  <si>
    <t>Montáž a dodání potrubí a šachet</t>
  </si>
  <si>
    <t>{4178fb84-c8a0-4f50-bb4b-bd216abde76e}</t>
  </si>
  <si>
    <t>KRYCÍ LIST SOUPISU PRACÍ</t>
  </si>
  <si>
    <t>Objekt:</t>
  </si>
  <si>
    <t>SO 01 - Etapa I - stavební a zemní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</si>
  <si>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</si>
  <si>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</si>
  <si>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</si>
  <si>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</si>
  <si>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</si>
  <si>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</si>
  <si>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</si>
  <si>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</si>
  <si>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</si>
  <si>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</si>
  <si>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</si>
  <si>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</si>
  <si>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</si>
  <si>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VRN6 - Územní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</si>
  <si>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</si>
  <si>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</si>
  <si>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</si>
  <si>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</si>
  <si>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</si>
  <si>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</si>
  <si>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</si>
  <si>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</si>
  <si>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</si>
  <si>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</si>
  <si>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</si>
  <si>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</si>
  <si>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</si>
  <si>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</si>
  <si>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</si>
  <si>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</si>
  <si>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</si>
  <si>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</si>
  <si>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113107543</t>
  </si>
  <si>
    <t>Odstranění podkladu živičných tl přes 100 do 150 mm při překopech strojně pl přes 15 m2</t>
  </si>
  <si>
    <t>m2</t>
  </si>
  <si>
    <t>4</t>
  </si>
  <si>
    <t>956826286</t>
  </si>
  <si>
    <t>113202111</t>
  </si>
  <si>
    <t>Vytrhání obrub krajníků obrubníků stojatých</t>
  </si>
  <si>
    <t>m</t>
  </si>
  <si>
    <t>-745612503</t>
  </si>
  <si>
    <t>3</t>
  </si>
  <si>
    <t>132212331</t>
  </si>
  <si>
    <t>Hloubení nezapažených rýh šířky do 2000 mm v soudržných horninách třídy těžitelnosti I skupiny 3 ručně</t>
  </si>
  <si>
    <t>m3</t>
  </si>
  <si>
    <t>1950610008</t>
  </si>
  <si>
    <t>132254204</t>
  </si>
  <si>
    <t>Hloubení zapažených rýh š do 2000 mm v hornině třídy těžitelnosti I skupiny 3 objem do 500 m3</t>
  </si>
  <si>
    <t>-702667440</t>
  </si>
  <si>
    <t>5</t>
  </si>
  <si>
    <t>151101102</t>
  </si>
  <si>
    <t>Zřízení příložného pažení a rozepření stěn rýh hl přes 2 do 4 m</t>
  </si>
  <si>
    <t>30056169</t>
  </si>
  <si>
    <t>6</t>
  </si>
  <si>
    <t>151101112</t>
  </si>
  <si>
    <t>Odstranění příložného pažení a rozepření stěn rýh hl přes 2 do 4 m</t>
  </si>
  <si>
    <t>-968430420</t>
  </si>
  <si>
    <t>7</t>
  </si>
  <si>
    <t>162751114</t>
  </si>
  <si>
    <t>Vodorovné přemístění přes 6 000 do 7000 m výkopku/sypaniny z horniny třídy těžitelnosti I skupiny 1 až 3</t>
  </si>
  <si>
    <t>-27691276</t>
  </si>
  <si>
    <t>8</t>
  </si>
  <si>
    <t>171201231</t>
  </si>
  <si>
    <t>Poplatek za uložení zeminy a kamení na recyklační skládce (skládkovné) kód odpadu 17 05 04</t>
  </si>
  <si>
    <t>t</t>
  </si>
  <si>
    <t>-1596773742</t>
  </si>
  <si>
    <t>9</t>
  </si>
  <si>
    <t>174152101</t>
  </si>
  <si>
    <t>Zásyp jam, šachet a rýh do 30 m3 sypaninou se zhutněním při překopech inženýrských sítí</t>
  </si>
  <si>
    <t>406755883</t>
  </si>
  <si>
    <t>10</t>
  </si>
  <si>
    <t>175151101</t>
  </si>
  <si>
    <t>Obsypání potrubí strojně sypaninou bez prohození, uloženou do 3 m</t>
  </si>
  <si>
    <t>-1830467571</t>
  </si>
  <si>
    <t>11</t>
  </si>
  <si>
    <t>M</t>
  </si>
  <si>
    <t>58337310</t>
  </si>
  <si>
    <t>štěrkopísek frakce 0/4</t>
  </si>
  <si>
    <t>1656198476</t>
  </si>
  <si>
    <t>Vodorovné konstrukce</t>
  </si>
  <si>
    <t>451573111</t>
  </si>
  <si>
    <t>Lože pod potrubí otevřený výkop ze štěrkopísku</t>
  </si>
  <si>
    <t>-1712586658</t>
  </si>
  <si>
    <t>Komunikace pozemní</t>
  </si>
  <si>
    <t>13</t>
  </si>
  <si>
    <t>564861011</t>
  </si>
  <si>
    <t>Podklad ze štěrkodrtě ŠD plochy do 100 m2 tl 200 mm</t>
  </si>
  <si>
    <t>-891022601</t>
  </si>
  <si>
    <t>14</t>
  </si>
  <si>
    <t>572361112</t>
  </si>
  <si>
    <t>Vyspravení krytu komunikací po překopech pl přes 15 m2 asfaltovou směsí tl 150mm</t>
  </si>
  <si>
    <t>-1905451721</t>
  </si>
  <si>
    <t>Ostatní konstrukce a práce, bourání</t>
  </si>
  <si>
    <t>15</t>
  </si>
  <si>
    <t>916131213</t>
  </si>
  <si>
    <t>Osazení silničního obrubníku betonového stojatého s boční opěrou do lože z betonu prostého</t>
  </si>
  <si>
    <t>-1474556289</t>
  </si>
  <si>
    <t>16</t>
  </si>
  <si>
    <t>919735113</t>
  </si>
  <si>
    <t>Řezání stávajícího živičného krytu hl přes 100 do 150 mm</t>
  </si>
  <si>
    <t>1590852038</t>
  </si>
  <si>
    <t>997</t>
  </si>
  <si>
    <t>Přesun sutě</t>
  </si>
  <si>
    <t>17</t>
  </si>
  <si>
    <t>997013501</t>
  </si>
  <si>
    <t>Odvoz suti a vybouraných hmot na skládku nebo meziskládku do 1 km se složením</t>
  </si>
  <si>
    <t>-339445716</t>
  </si>
  <si>
    <t>18</t>
  </si>
  <si>
    <t>997013509</t>
  </si>
  <si>
    <t>Příplatek k odvozu suti a vybouraných hmot na skládku ZKD 1 km přes 1 km</t>
  </si>
  <si>
    <t>475344571</t>
  </si>
  <si>
    <t>19</t>
  </si>
  <si>
    <t>997013875</t>
  </si>
  <si>
    <t>Poplatek za uložení stavebního odpadu na recyklační skládce (skládkovné) asfaltového bez obsahu dehtu zatříděného do Katalogu odpadů pod kódem 17 03 02</t>
  </si>
  <si>
    <t>1154546204</t>
  </si>
  <si>
    <t>998</t>
  </si>
  <si>
    <t>Přesun hmot</t>
  </si>
  <si>
    <t>20</t>
  </si>
  <si>
    <t>998225111</t>
  </si>
  <si>
    <t>Přesun hmot pro pozemní komunikace s krytem z kamene, monolitickým betonovým nebo živičným</t>
  </si>
  <si>
    <t>1487926573</t>
  </si>
  <si>
    <t>VRN</t>
  </si>
  <si>
    <t>Vedlejší rozpočtové náklady</t>
  </si>
  <si>
    <t>VRN6</t>
  </si>
  <si>
    <t>Územní vlivy</t>
  </si>
  <si>
    <t>065002000</t>
  </si>
  <si>
    <t>Mimostaveništní doprava materiálů a zaměstnanců</t>
  </si>
  <si>
    <t>kč</t>
  </si>
  <si>
    <t>1024</t>
  </si>
  <si>
    <t>1428029119</t>
  </si>
  <si>
    <t>SO 02 - Etapa II - stavební a zemní práce</t>
  </si>
  <si>
    <t xml:space="preserve">    8 - Trubní vedení</t>
  </si>
  <si>
    <t>131251100</t>
  </si>
  <si>
    <t>Hloubení jam nezapažených v hornině třídy těžitelnosti I skupiny 3 objem do 20 m3 strojně</t>
  </si>
  <si>
    <t>1826186337</t>
  </si>
  <si>
    <t>1563943085</t>
  </si>
  <si>
    <t>-2112298486</t>
  </si>
  <si>
    <t>-2037311896</t>
  </si>
  <si>
    <t>-1656611342</t>
  </si>
  <si>
    <t>1747184722</t>
  </si>
  <si>
    <t>823900559</t>
  </si>
  <si>
    <t>-367027542</t>
  </si>
  <si>
    <t>1559678901</t>
  </si>
  <si>
    <t>-632404671</t>
  </si>
  <si>
    <t>-1053917351</t>
  </si>
  <si>
    <t>Trubní vedení</t>
  </si>
  <si>
    <t>890231851</t>
  </si>
  <si>
    <t>Bourání šachet z prostého betonu strojně obestavěného prostoru přes 1,5 do 3 m3</t>
  </si>
  <si>
    <t>-1770937095</t>
  </si>
  <si>
    <t>-1060374803</t>
  </si>
  <si>
    <t>706113</t>
  </si>
  <si>
    <t>997013861</t>
  </si>
  <si>
    <t>Poplatek za uložení stavebního odpadu na recyklační skládce (skládkovné) z prostého betonu kód odpadu 17 01 01</t>
  </si>
  <si>
    <t>-1462721871</t>
  </si>
  <si>
    <t>-1049736881</t>
  </si>
  <si>
    <t>SO 03 - Montáž a dodání potrubí a šachet</t>
  </si>
  <si>
    <t>8R01</t>
  </si>
  <si>
    <t xml:space="preserve">šachtové dna </t>
  </si>
  <si>
    <t>kus</t>
  </si>
  <si>
    <t>-269656100</t>
  </si>
  <si>
    <t>8R02</t>
  </si>
  <si>
    <t>skruže</t>
  </si>
  <si>
    <t>kpt</t>
  </si>
  <si>
    <t>994002613</t>
  </si>
  <si>
    <t>8R03</t>
  </si>
  <si>
    <t>příslušenství</t>
  </si>
  <si>
    <t>-153624290</t>
  </si>
  <si>
    <t>8R04</t>
  </si>
  <si>
    <t>doprava betonových dílců</t>
  </si>
  <si>
    <t>2046947552</t>
  </si>
  <si>
    <t>8R05</t>
  </si>
  <si>
    <t>poklopy</t>
  </si>
  <si>
    <t>1571835934</t>
  </si>
  <si>
    <t>8R06</t>
  </si>
  <si>
    <t>KG KGEM trubka kanalizační DN315, 1000mm, SN8, s hrdlem</t>
  </si>
  <si>
    <t>-1499752293</t>
  </si>
  <si>
    <t>8R07</t>
  </si>
  <si>
    <t>montážní práce</t>
  </si>
  <si>
    <t>1542894306</t>
  </si>
  <si>
    <t>8R08</t>
  </si>
  <si>
    <t>doprava, přesun hmot a osob po staveništi, režie</t>
  </si>
  <si>
    <t>344040853</t>
  </si>
  <si>
    <t>Nemocnice Břeclav - oprava kanalizace</t>
  </si>
  <si>
    <t>Nemocnice Břeclav, p.o.</t>
  </si>
  <si>
    <t>NBV082025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</si>
</sst>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190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right" vertical="center"/>
    </xf>
    <xf numFmtId="0" fontId="17" fillId="4" borderId="8" xfId="0" applyFont="1" applyFill="1" applyBorder="1" applyAlignment="1">
      <alignment horizontal="left" vertical="center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workbookViewId="0">
      <selection activeCell="D23" sqref="D2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153" t="s">
        <v>5</v>
      </c>
      <c r="AS2" s="154"/>
      <c r="AT2" s="154"/>
      <c r="AU2" s="154"/>
      <c r="AV2" s="154"/>
      <c r="AW2" s="154"/>
      <c r="AX2" s="154"/>
      <c r="AY2" s="154"/>
      <c r="AZ2" s="154"/>
      <c r="BA2" s="154"/>
      <c r="BB2" s="154"/>
      <c r="BC2" s="154"/>
      <c r="BD2" s="154"/>
      <c r="BE2" s="154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181" t="s">
        <v>271</v>
      </c>
      <c r="L5" s="154"/>
      <c r="M5" s="154"/>
      <c r="N5" s="154"/>
      <c r="O5" s="154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54"/>
      <c r="AI5" s="154"/>
      <c r="AJ5" s="154"/>
      <c r="AK5" s="154"/>
      <c r="AL5" s="154"/>
      <c r="AM5" s="154"/>
      <c r="AN5" s="154"/>
      <c r="AO5" s="154"/>
      <c r="AR5" s="16"/>
      <c r="BS5" s="13" t="s">
        <v>6</v>
      </c>
    </row>
    <row r="6" spans="1:74" ht="36.950000000000003" customHeight="1">
      <c r="B6" s="16"/>
      <c r="D6" s="21" t="s">
        <v>13</v>
      </c>
      <c r="K6" s="182" t="s">
        <v>269</v>
      </c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/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19</v>
      </c>
      <c r="AK10" s="22" t="s">
        <v>20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270</v>
      </c>
      <c r="AK11" s="22" t="s">
        <v>21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22</v>
      </c>
      <c r="AK13" s="22" t="s">
        <v>20</v>
      </c>
      <c r="AN13" s="20"/>
      <c r="AR13" s="16"/>
      <c r="BS13" s="13" t="s">
        <v>6</v>
      </c>
    </row>
    <row r="14" spans="1:74" ht="12.75">
      <c r="B14" s="16"/>
      <c r="E14" s="20"/>
      <c r="AK14" s="22" t="s">
        <v>21</v>
      </c>
      <c r="AN14" s="20"/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23</v>
      </c>
      <c r="AK16" s="22" t="s">
        <v>20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17</v>
      </c>
      <c r="AK17" s="22" t="s">
        <v>21</v>
      </c>
      <c r="AN17" s="20" t="s">
        <v>1</v>
      </c>
      <c r="AR17" s="16"/>
      <c r="BS17" s="13" t="s">
        <v>24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25</v>
      </c>
      <c r="AK19" s="22" t="s">
        <v>20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17</v>
      </c>
      <c r="AK20" s="22" t="s">
        <v>21</v>
      </c>
      <c r="AN20" s="20" t="s">
        <v>1</v>
      </c>
      <c r="AR20" s="16"/>
      <c r="BS20" s="13" t="s">
        <v>24</v>
      </c>
    </row>
    <row r="21" spans="2:71" ht="6.95" customHeight="1">
      <c r="B21" s="16"/>
      <c r="AR21" s="16"/>
    </row>
    <row r="22" spans="2:71" ht="12" customHeight="1">
      <c r="B22" s="16"/>
      <c r="D22" s="22" t="s">
        <v>26</v>
      </c>
      <c r="AR22" s="16"/>
    </row>
    <row r="23" spans="2:71" ht="16.5" customHeight="1">
      <c r="B23" s="16"/>
      <c r="E23" s="183" t="s">
        <v>1</v>
      </c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27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84">
        <f>ROUND(AG94,2)</f>
        <v>0</v>
      </c>
      <c r="AL26" s="185"/>
      <c r="AM26" s="185"/>
      <c r="AN26" s="185"/>
      <c r="AO26" s="185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186" t="s">
        <v>28</v>
      </c>
      <c r="M28" s="186"/>
      <c r="N28" s="186"/>
      <c r="O28" s="186"/>
      <c r="P28" s="186"/>
      <c r="W28" s="186" t="s">
        <v>29</v>
      </c>
      <c r="X28" s="186"/>
      <c r="Y28" s="186"/>
      <c r="Z28" s="186"/>
      <c r="AA28" s="186"/>
      <c r="AB28" s="186"/>
      <c r="AC28" s="186"/>
      <c r="AD28" s="186"/>
      <c r="AE28" s="186"/>
      <c r="AK28" s="186" t="s">
        <v>30</v>
      </c>
      <c r="AL28" s="186"/>
      <c r="AM28" s="186"/>
      <c r="AN28" s="186"/>
      <c r="AO28" s="186"/>
      <c r="AR28" s="25"/>
    </row>
    <row r="29" spans="2:71" s="2" customFormat="1" ht="14.45" customHeight="1">
      <c r="B29" s="29"/>
      <c r="D29" s="22" t="s">
        <v>31</v>
      </c>
      <c r="F29" s="22" t="s">
        <v>32</v>
      </c>
      <c r="L29" s="176">
        <v>0.21</v>
      </c>
      <c r="M29" s="175"/>
      <c r="N29" s="175"/>
      <c r="O29" s="175"/>
      <c r="P29" s="175"/>
      <c r="W29" s="174">
        <f>ROUND(AZ94, 2)</f>
        <v>0</v>
      </c>
      <c r="X29" s="175"/>
      <c r="Y29" s="175"/>
      <c r="Z29" s="175"/>
      <c r="AA29" s="175"/>
      <c r="AB29" s="175"/>
      <c r="AC29" s="175"/>
      <c r="AD29" s="175"/>
      <c r="AE29" s="175"/>
      <c r="AK29" s="174">
        <f>ROUND(AV94, 2)</f>
        <v>0</v>
      </c>
      <c r="AL29" s="175"/>
      <c r="AM29" s="175"/>
      <c r="AN29" s="175"/>
      <c r="AO29" s="175"/>
      <c r="AR29" s="29"/>
    </row>
    <row r="30" spans="2:71" s="2" customFormat="1" ht="14.45" customHeight="1">
      <c r="B30" s="29"/>
      <c r="F30" s="22" t="s">
        <v>33</v>
      </c>
      <c r="L30" s="176">
        <v>0.12</v>
      </c>
      <c r="M30" s="175"/>
      <c r="N30" s="175"/>
      <c r="O30" s="175"/>
      <c r="P30" s="175"/>
      <c r="W30" s="174">
        <f>ROUND(BA94, 2)</f>
        <v>0</v>
      </c>
      <c r="X30" s="175"/>
      <c r="Y30" s="175"/>
      <c r="Z30" s="175"/>
      <c r="AA30" s="175"/>
      <c r="AB30" s="175"/>
      <c r="AC30" s="175"/>
      <c r="AD30" s="175"/>
      <c r="AE30" s="175"/>
      <c r="AK30" s="174">
        <f>ROUND(AW94, 2)</f>
        <v>0</v>
      </c>
      <c r="AL30" s="175"/>
      <c r="AM30" s="175"/>
      <c r="AN30" s="175"/>
      <c r="AO30" s="175"/>
      <c r="AR30" s="29"/>
    </row>
    <row r="31" spans="2:71" s="2" customFormat="1" ht="14.45" hidden="1" customHeight="1">
      <c r="B31" s="29"/>
      <c r="F31" s="22" t="s">
        <v>34</v>
      </c>
      <c r="L31" s="176">
        <v>0.21</v>
      </c>
      <c r="M31" s="175"/>
      <c r="N31" s="175"/>
      <c r="O31" s="175"/>
      <c r="P31" s="175"/>
      <c r="W31" s="174">
        <f>ROUND(BB94, 2)</f>
        <v>0</v>
      </c>
      <c r="X31" s="175"/>
      <c r="Y31" s="175"/>
      <c r="Z31" s="175"/>
      <c r="AA31" s="175"/>
      <c r="AB31" s="175"/>
      <c r="AC31" s="175"/>
      <c r="AD31" s="175"/>
      <c r="AE31" s="175"/>
      <c r="AK31" s="174">
        <v>0</v>
      </c>
      <c r="AL31" s="175"/>
      <c r="AM31" s="175"/>
      <c r="AN31" s="175"/>
      <c r="AO31" s="175"/>
      <c r="AR31" s="29"/>
    </row>
    <row r="32" spans="2:71" s="2" customFormat="1" ht="14.45" hidden="1" customHeight="1">
      <c r="B32" s="29"/>
      <c r="F32" s="22" t="s">
        <v>35</v>
      </c>
      <c r="L32" s="176">
        <v>0.12</v>
      </c>
      <c r="M32" s="175"/>
      <c r="N32" s="175"/>
      <c r="O32" s="175"/>
      <c r="P32" s="175"/>
      <c r="W32" s="174">
        <f>ROUND(BC94, 2)</f>
        <v>0</v>
      </c>
      <c r="X32" s="175"/>
      <c r="Y32" s="175"/>
      <c r="Z32" s="175"/>
      <c r="AA32" s="175"/>
      <c r="AB32" s="175"/>
      <c r="AC32" s="175"/>
      <c r="AD32" s="175"/>
      <c r="AE32" s="175"/>
      <c r="AK32" s="174">
        <v>0</v>
      </c>
      <c r="AL32" s="175"/>
      <c r="AM32" s="175"/>
      <c r="AN32" s="175"/>
      <c r="AO32" s="175"/>
      <c r="AR32" s="29"/>
    </row>
    <row r="33" spans="2:44" s="2" customFormat="1" ht="14.45" hidden="1" customHeight="1">
      <c r="B33" s="29"/>
      <c r="F33" s="22" t="s">
        <v>36</v>
      </c>
      <c r="L33" s="176">
        <v>0</v>
      </c>
      <c r="M33" s="175"/>
      <c r="N33" s="175"/>
      <c r="O33" s="175"/>
      <c r="P33" s="175"/>
      <c r="W33" s="174">
        <f>ROUND(BD94, 2)</f>
        <v>0</v>
      </c>
      <c r="X33" s="175"/>
      <c r="Y33" s="175"/>
      <c r="Z33" s="175"/>
      <c r="AA33" s="175"/>
      <c r="AB33" s="175"/>
      <c r="AC33" s="175"/>
      <c r="AD33" s="175"/>
      <c r="AE33" s="175"/>
      <c r="AK33" s="174">
        <v>0</v>
      </c>
      <c r="AL33" s="175"/>
      <c r="AM33" s="175"/>
      <c r="AN33" s="175"/>
      <c r="AO33" s="175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37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38</v>
      </c>
      <c r="U35" s="32"/>
      <c r="V35" s="32"/>
      <c r="W35" s="32"/>
      <c r="X35" s="177" t="s">
        <v>39</v>
      </c>
      <c r="Y35" s="178"/>
      <c r="Z35" s="178"/>
      <c r="AA35" s="178"/>
      <c r="AB35" s="178"/>
      <c r="AC35" s="32"/>
      <c r="AD35" s="32"/>
      <c r="AE35" s="32"/>
      <c r="AF35" s="32"/>
      <c r="AG35" s="32"/>
      <c r="AH35" s="32"/>
      <c r="AI35" s="32"/>
      <c r="AJ35" s="32"/>
      <c r="AK35" s="179">
        <f>SUM(AK26:AK33)</f>
        <v>0</v>
      </c>
      <c r="AL35" s="178"/>
      <c r="AM35" s="178"/>
      <c r="AN35" s="178"/>
      <c r="AO35" s="180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41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42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43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42</v>
      </c>
      <c r="AI60" s="27"/>
      <c r="AJ60" s="27"/>
      <c r="AK60" s="27"/>
      <c r="AL60" s="27"/>
      <c r="AM60" s="36" t="s">
        <v>43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44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45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42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43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42</v>
      </c>
      <c r="AI75" s="27"/>
      <c r="AJ75" s="27"/>
      <c r="AK75" s="27"/>
      <c r="AL75" s="27"/>
      <c r="AM75" s="36" t="s">
        <v>43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46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NBV082025</v>
      </c>
      <c r="AR84" s="41"/>
    </row>
    <row r="85" spans="1:91" s="4" customFormat="1" ht="36.950000000000003" customHeight="1">
      <c r="B85" s="42"/>
      <c r="C85" s="43" t="s">
        <v>13</v>
      </c>
      <c r="L85" s="165" t="str">
        <f>K6</f>
        <v>Nemocnice Břeclav - oprava kanalizace</v>
      </c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16</v>
      </c>
      <c r="L87" s="44" t="str">
        <f>IF(K8="","",K8)</f>
        <v xml:space="preserve"> </v>
      </c>
      <c r="AI87" s="22" t="s">
        <v>18</v>
      </c>
      <c r="AM87" s="167" t="str">
        <f>IF(AN8= "","",AN8)</f>
        <v/>
      </c>
      <c r="AN87" s="167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19</v>
      </c>
      <c r="L89" s="3" t="str">
        <f>IF(E11= "","",E11)</f>
        <v>Nemocnice Břeclav, p.o.</v>
      </c>
      <c r="AI89" s="22" t="s">
        <v>23</v>
      </c>
      <c r="AM89" s="168" t="str">
        <f>IF(E17="","",E17)</f>
        <v xml:space="preserve"> </v>
      </c>
      <c r="AN89" s="169"/>
      <c r="AO89" s="169"/>
      <c r="AP89" s="169"/>
      <c r="AR89" s="25"/>
      <c r="AS89" s="170" t="s">
        <v>47</v>
      </c>
      <c r="AT89" s="171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22</v>
      </c>
      <c r="L90" s="3" t="str">
        <f>IF(E14="","",E14)</f>
        <v/>
      </c>
      <c r="AI90" s="22" t="s">
        <v>25</v>
      </c>
      <c r="AM90" s="168" t="str">
        <f>IF(E20="","",E20)</f>
        <v xml:space="preserve"> </v>
      </c>
      <c r="AN90" s="169"/>
      <c r="AO90" s="169"/>
      <c r="AP90" s="169"/>
      <c r="AR90" s="25"/>
      <c r="AS90" s="172"/>
      <c r="AT90" s="173"/>
      <c r="BD90" s="49"/>
    </row>
    <row r="91" spans="1:91" s="1" customFormat="1" ht="10.9" customHeight="1">
      <c r="B91" s="25"/>
      <c r="AR91" s="25"/>
      <c r="AS91" s="172"/>
      <c r="AT91" s="173"/>
      <c r="BD91" s="49"/>
    </row>
    <row r="92" spans="1:91" s="1" customFormat="1" ht="29.25" customHeight="1">
      <c r="B92" s="25"/>
      <c r="C92" s="158" t="s">
        <v>48</v>
      </c>
      <c r="D92" s="159"/>
      <c r="E92" s="159"/>
      <c r="F92" s="159"/>
      <c r="G92" s="159"/>
      <c r="H92" s="50"/>
      <c r="I92" s="160" t="s">
        <v>49</v>
      </c>
      <c r="J92" s="159"/>
      <c r="K92" s="159"/>
      <c r="L92" s="159"/>
      <c r="M92" s="159"/>
      <c r="N92" s="159"/>
      <c r="O92" s="159"/>
      <c r="P92" s="159"/>
      <c r="Q92" s="159"/>
      <c r="R92" s="159"/>
      <c r="S92" s="159"/>
      <c r="T92" s="159"/>
      <c r="U92" s="159"/>
      <c r="V92" s="159"/>
      <c r="W92" s="159"/>
      <c r="X92" s="159"/>
      <c r="Y92" s="159"/>
      <c r="Z92" s="159"/>
      <c r="AA92" s="159"/>
      <c r="AB92" s="159"/>
      <c r="AC92" s="159"/>
      <c r="AD92" s="159"/>
      <c r="AE92" s="159"/>
      <c r="AF92" s="159"/>
      <c r="AG92" s="161" t="s">
        <v>50</v>
      </c>
      <c r="AH92" s="159"/>
      <c r="AI92" s="159"/>
      <c r="AJ92" s="159"/>
      <c r="AK92" s="159"/>
      <c r="AL92" s="159"/>
      <c r="AM92" s="159"/>
      <c r="AN92" s="160" t="s">
        <v>51</v>
      </c>
      <c r="AO92" s="159"/>
      <c r="AP92" s="162"/>
      <c r="AQ92" s="51" t="s">
        <v>52</v>
      </c>
      <c r="AR92" s="25"/>
      <c r="AS92" s="52" t="s">
        <v>53</v>
      </c>
      <c r="AT92" s="53" t="s">
        <v>54</v>
      </c>
      <c r="AU92" s="53" t="s">
        <v>55</v>
      </c>
      <c r="AV92" s="53" t="s">
        <v>56</v>
      </c>
      <c r="AW92" s="53" t="s">
        <v>57</v>
      </c>
      <c r="AX92" s="53" t="s">
        <v>58</v>
      </c>
      <c r="AY92" s="53" t="s">
        <v>59</v>
      </c>
      <c r="AZ92" s="53" t="s">
        <v>60</v>
      </c>
      <c r="BA92" s="53" t="s">
        <v>61</v>
      </c>
      <c r="BB92" s="53" t="s">
        <v>62</v>
      </c>
      <c r="BC92" s="53" t="s">
        <v>63</v>
      </c>
      <c r="BD92" s="54" t="s">
        <v>64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65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163">
        <f>ROUND(SUM(AG95:AG97),2)</f>
        <v>0</v>
      </c>
      <c r="AH94" s="163"/>
      <c r="AI94" s="163"/>
      <c r="AJ94" s="163"/>
      <c r="AK94" s="163"/>
      <c r="AL94" s="163"/>
      <c r="AM94" s="163"/>
      <c r="AN94" s="164">
        <f>SUM(AG94,AT94)</f>
        <v>0</v>
      </c>
      <c r="AO94" s="164"/>
      <c r="AP94" s="164"/>
      <c r="AQ94" s="60" t="s">
        <v>1</v>
      </c>
      <c r="AR94" s="56"/>
      <c r="AS94" s="61">
        <f>ROUND(SUM(AS95:AS97),2)</f>
        <v>0</v>
      </c>
      <c r="AT94" s="62">
        <f>ROUND(SUM(AV94:AW94),2)</f>
        <v>0</v>
      </c>
      <c r="AU94" s="63">
        <f>ROUND(SUM(AU95:AU97),5)</f>
        <v>1084.21569</v>
      </c>
      <c r="AV94" s="62">
        <f>ROUND(AZ94*L29,2)</f>
        <v>0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ROUND(SUM(AZ95:AZ97),2)</f>
        <v>0</v>
      </c>
      <c r="BA94" s="62">
        <f>ROUND(SUM(BA95:BA97),2)</f>
        <v>0</v>
      </c>
      <c r="BB94" s="62">
        <f>ROUND(SUM(BB95:BB97),2)</f>
        <v>0</v>
      </c>
      <c r="BC94" s="62">
        <f>ROUND(SUM(BC95:BC97),2)</f>
        <v>0</v>
      </c>
      <c r="BD94" s="64">
        <f>ROUND(SUM(BD95:BD97),2)</f>
        <v>0</v>
      </c>
      <c r="BS94" s="65" t="s">
        <v>66</v>
      </c>
      <c r="BT94" s="65" t="s">
        <v>67</v>
      </c>
      <c r="BU94" s="66" t="s">
        <v>68</v>
      </c>
      <c r="BV94" s="65" t="s">
        <v>69</v>
      </c>
      <c r="BW94" s="65" t="s">
        <v>4</v>
      </c>
      <c r="BX94" s="65" t="s">
        <v>70</v>
      </c>
      <c r="CL94" s="65" t="s">
        <v>1</v>
      </c>
    </row>
    <row r="95" spans="1:91" s="6" customFormat="1" ht="16.5" customHeight="1">
      <c r="A95" s="67" t="s">
        <v>71</v>
      </c>
      <c r="B95" s="68"/>
      <c r="C95" s="69"/>
      <c r="D95" s="157" t="s">
        <v>72</v>
      </c>
      <c r="E95" s="157"/>
      <c r="F95" s="157"/>
      <c r="G95" s="157"/>
      <c r="H95" s="157"/>
      <c r="I95" s="70"/>
      <c r="J95" s="157" t="s">
        <v>73</v>
      </c>
      <c r="K95" s="157"/>
      <c r="L95" s="157"/>
      <c r="M95" s="157"/>
      <c r="N95" s="157"/>
      <c r="O95" s="157"/>
      <c r="P95" s="157"/>
      <c r="Q95" s="157"/>
      <c r="R95" s="157"/>
      <c r="S95" s="157"/>
      <c r="T95" s="157"/>
      <c r="U95" s="157"/>
      <c r="V95" s="157"/>
      <c r="W95" s="157"/>
      <c r="X95" s="157"/>
      <c r="Y95" s="157"/>
      <c r="Z95" s="157"/>
      <c r="AA95" s="157"/>
      <c r="AB95" s="157"/>
      <c r="AC95" s="157"/>
      <c r="AD95" s="157"/>
      <c r="AE95" s="157"/>
      <c r="AF95" s="157"/>
      <c r="AG95" s="155">
        <f>'SO 01 - Etapa I - stavebn...'!J30</f>
        <v>0</v>
      </c>
      <c r="AH95" s="156"/>
      <c r="AI95" s="156"/>
      <c r="AJ95" s="156"/>
      <c r="AK95" s="156"/>
      <c r="AL95" s="156"/>
      <c r="AM95" s="156"/>
      <c r="AN95" s="155">
        <f>SUM(AG95,AT95)</f>
        <v>0</v>
      </c>
      <c r="AO95" s="156"/>
      <c r="AP95" s="156"/>
      <c r="AQ95" s="71" t="s">
        <v>74</v>
      </c>
      <c r="AR95" s="68"/>
      <c r="AS95" s="72">
        <v>0</v>
      </c>
      <c r="AT95" s="73">
        <f>ROUND(SUM(AV95:AW95),2)</f>
        <v>0</v>
      </c>
      <c r="AU95" s="74">
        <f>'SO 01 - Etapa I - stavebn...'!P125</f>
        <v>665.08374199999992</v>
      </c>
      <c r="AV95" s="73">
        <f>'SO 01 - Etapa I - stavebn...'!J33</f>
        <v>0</v>
      </c>
      <c r="AW95" s="73">
        <f>'SO 01 - Etapa I - stavebn...'!J34</f>
        <v>0</v>
      </c>
      <c r="AX95" s="73">
        <f>'SO 01 - Etapa I - stavebn...'!J35</f>
        <v>0</v>
      </c>
      <c r="AY95" s="73">
        <f>'SO 01 - Etapa I - stavebn...'!J36</f>
        <v>0</v>
      </c>
      <c r="AZ95" s="73">
        <f>'SO 01 - Etapa I - stavebn...'!F33</f>
        <v>0</v>
      </c>
      <c r="BA95" s="73">
        <f>'SO 01 - Etapa I - stavebn...'!F34</f>
        <v>0</v>
      </c>
      <c r="BB95" s="73">
        <f>'SO 01 - Etapa I - stavebn...'!F35</f>
        <v>0</v>
      </c>
      <c r="BC95" s="73">
        <f>'SO 01 - Etapa I - stavebn...'!F36</f>
        <v>0</v>
      </c>
      <c r="BD95" s="75">
        <f>'SO 01 - Etapa I - stavebn...'!F37</f>
        <v>0</v>
      </c>
      <c r="BT95" s="76" t="s">
        <v>75</v>
      </c>
      <c r="BV95" s="76" t="s">
        <v>69</v>
      </c>
      <c r="BW95" s="76" t="s">
        <v>76</v>
      </c>
      <c r="BX95" s="76" t="s">
        <v>4</v>
      </c>
      <c r="CL95" s="76" t="s">
        <v>1</v>
      </c>
      <c r="CM95" s="76" t="s">
        <v>77</v>
      </c>
    </row>
    <row r="96" spans="1:91" s="6" customFormat="1" ht="16.5" customHeight="1">
      <c r="A96" s="67" t="s">
        <v>71</v>
      </c>
      <c r="B96" s="68"/>
      <c r="C96" s="69"/>
      <c r="D96" s="157" t="s">
        <v>78</v>
      </c>
      <c r="E96" s="157"/>
      <c r="F96" s="157"/>
      <c r="G96" s="157"/>
      <c r="H96" s="157"/>
      <c r="I96" s="70"/>
      <c r="J96" s="157" t="s">
        <v>79</v>
      </c>
      <c r="K96" s="157"/>
      <c r="L96" s="157"/>
      <c r="M96" s="157"/>
      <c r="N96" s="157"/>
      <c r="O96" s="157"/>
      <c r="P96" s="157"/>
      <c r="Q96" s="157"/>
      <c r="R96" s="157"/>
      <c r="S96" s="157"/>
      <c r="T96" s="157"/>
      <c r="U96" s="157"/>
      <c r="V96" s="157"/>
      <c r="W96" s="157"/>
      <c r="X96" s="157"/>
      <c r="Y96" s="157"/>
      <c r="Z96" s="157"/>
      <c r="AA96" s="157"/>
      <c r="AB96" s="157"/>
      <c r="AC96" s="157"/>
      <c r="AD96" s="157"/>
      <c r="AE96" s="157"/>
      <c r="AF96" s="157"/>
      <c r="AG96" s="155">
        <f>'SO 02 - Etapa II - staveb...'!J30</f>
        <v>0</v>
      </c>
      <c r="AH96" s="156"/>
      <c r="AI96" s="156"/>
      <c r="AJ96" s="156"/>
      <c r="AK96" s="156"/>
      <c r="AL96" s="156"/>
      <c r="AM96" s="156"/>
      <c r="AN96" s="155">
        <f>SUM(AG96,AT96)</f>
        <v>0</v>
      </c>
      <c r="AO96" s="156"/>
      <c r="AP96" s="156"/>
      <c r="AQ96" s="71" t="s">
        <v>74</v>
      </c>
      <c r="AR96" s="68"/>
      <c r="AS96" s="72">
        <v>0</v>
      </c>
      <c r="AT96" s="73">
        <f>ROUND(SUM(AV96:AW96),2)</f>
        <v>0</v>
      </c>
      <c r="AU96" s="74">
        <f>'SO 02 - Etapa II - staveb...'!P123</f>
        <v>419.13194999999996</v>
      </c>
      <c r="AV96" s="73">
        <f>'SO 02 - Etapa II - staveb...'!J33</f>
        <v>0</v>
      </c>
      <c r="AW96" s="73">
        <f>'SO 02 - Etapa II - staveb...'!J34</f>
        <v>0</v>
      </c>
      <c r="AX96" s="73">
        <f>'SO 02 - Etapa II - staveb...'!J35</f>
        <v>0</v>
      </c>
      <c r="AY96" s="73">
        <f>'SO 02 - Etapa II - staveb...'!J36</f>
        <v>0</v>
      </c>
      <c r="AZ96" s="73">
        <f>'SO 02 - Etapa II - staveb...'!F33</f>
        <v>0</v>
      </c>
      <c r="BA96" s="73">
        <f>'SO 02 - Etapa II - staveb...'!F34</f>
        <v>0</v>
      </c>
      <c r="BB96" s="73">
        <f>'SO 02 - Etapa II - staveb...'!F35</f>
        <v>0</v>
      </c>
      <c r="BC96" s="73">
        <f>'SO 02 - Etapa II - staveb...'!F36</f>
        <v>0</v>
      </c>
      <c r="BD96" s="75">
        <f>'SO 02 - Etapa II - staveb...'!F37</f>
        <v>0</v>
      </c>
      <c r="BT96" s="76" t="s">
        <v>75</v>
      </c>
      <c r="BV96" s="76" t="s">
        <v>69</v>
      </c>
      <c r="BW96" s="76" t="s">
        <v>80</v>
      </c>
      <c r="BX96" s="76" t="s">
        <v>4</v>
      </c>
      <c r="CL96" s="76" t="s">
        <v>1</v>
      </c>
      <c r="CM96" s="76" t="s">
        <v>77</v>
      </c>
    </row>
    <row r="97" spans="1:91" s="6" customFormat="1" ht="16.5" customHeight="1">
      <c r="A97" s="67" t="s">
        <v>71</v>
      </c>
      <c r="B97" s="68"/>
      <c r="C97" s="69"/>
      <c r="D97" s="157" t="s">
        <v>81</v>
      </c>
      <c r="E97" s="157"/>
      <c r="F97" s="157"/>
      <c r="G97" s="157"/>
      <c r="H97" s="157"/>
      <c r="I97" s="70"/>
      <c r="J97" s="157" t="s">
        <v>82</v>
      </c>
      <c r="K97" s="157"/>
      <c r="L97" s="157"/>
      <c r="M97" s="157"/>
      <c r="N97" s="157"/>
      <c r="O97" s="157"/>
      <c r="P97" s="157"/>
      <c r="Q97" s="157"/>
      <c r="R97" s="157"/>
      <c r="S97" s="157"/>
      <c r="T97" s="157"/>
      <c r="U97" s="157"/>
      <c r="V97" s="157"/>
      <c r="W97" s="157"/>
      <c r="X97" s="157"/>
      <c r="Y97" s="157"/>
      <c r="Z97" s="157"/>
      <c r="AA97" s="157"/>
      <c r="AB97" s="157"/>
      <c r="AC97" s="157"/>
      <c r="AD97" s="157"/>
      <c r="AE97" s="157"/>
      <c r="AF97" s="157"/>
      <c r="AG97" s="155">
        <f>'SO 03 - Montáž a dodání p...'!J30</f>
        <v>0</v>
      </c>
      <c r="AH97" s="156"/>
      <c r="AI97" s="156"/>
      <c r="AJ97" s="156"/>
      <c r="AK97" s="156"/>
      <c r="AL97" s="156"/>
      <c r="AM97" s="156"/>
      <c r="AN97" s="155">
        <f>SUM(AG97,AT97)</f>
        <v>0</v>
      </c>
      <c r="AO97" s="156"/>
      <c r="AP97" s="156"/>
      <c r="AQ97" s="71" t="s">
        <v>74</v>
      </c>
      <c r="AR97" s="68"/>
      <c r="AS97" s="77">
        <v>0</v>
      </c>
      <c r="AT97" s="78">
        <f>ROUND(SUM(AV97:AW97),2)</f>
        <v>0</v>
      </c>
      <c r="AU97" s="79">
        <f>'SO 03 - Montáž a dodání p...'!P118</f>
        <v>0</v>
      </c>
      <c r="AV97" s="78">
        <f>'SO 03 - Montáž a dodání p...'!J33</f>
        <v>0</v>
      </c>
      <c r="AW97" s="78">
        <f>'SO 03 - Montáž a dodání p...'!J34</f>
        <v>0</v>
      </c>
      <c r="AX97" s="78">
        <f>'SO 03 - Montáž a dodání p...'!J35</f>
        <v>0</v>
      </c>
      <c r="AY97" s="78">
        <f>'SO 03 - Montáž a dodání p...'!J36</f>
        <v>0</v>
      </c>
      <c r="AZ97" s="78">
        <f>'SO 03 - Montáž a dodání p...'!F33</f>
        <v>0</v>
      </c>
      <c r="BA97" s="78">
        <f>'SO 03 - Montáž a dodání p...'!F34</f>
        <v>0</v>
      </c>
      <c r="BB97" s="78">
        <f>'SO 03 - Montáž a dodání p...'!F35</f>
        <v>0</v>
      </c>
      <c r="BC97" s="78">
        <f>'SO 03 - Montáž a dodání p...'!F36</f>
        <v>0</v>
      </c>
      <c r="BD97" s="80">
        <f>'SO 03 - Montáž a dodání p...'!F37</f>
        <v>0</v>
      </c>
      <c r="BT97" s="76" t="s">
        <v>75</v>
      </c>
      <c r="BV97" s="76" t="s">
        <v>69</v>
      </c>
      <c r="BW97" s="76" t="s">
        <v>83</v>
      </c>
      <c r="BX97" s="76" t="s">
        <v>4</v>
      </c>
      <c r="CL97" s="76" t="s">
        <v>1</v>
      </c>
      <c r="CM97" s="76" t="s">
        <v>77</v>
      </c>
    </row>
    <row r="98" spans="1:91" s="1" customFormat="1" ht="30" customHeight="1">
      <c r="B98" s="25"/>
      <c r="AR98" s="25"/>
    </row>
    <row r="99" spans="1:91" s="1" customFormat="1" ht="6.95" customHeight="1">
      <c r="B99" s="37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25"/>
    </row>
  </sheetData>
  <mergeCells count="48">
    <mergeCell ref="K5:AO5"/>
    <mergeCell ref="K6:AO6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AK31:AO31"/>
    <mergeCell ref="L31:P31"/>
    <mergeCell ref="W32:AE32"/>
    <mergeCell ref="AK32:AO32"/>
    <mergeCell ref="L32:P32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  <mergeCell ref="AN96:AP96"/>
    <mergeCell ref="AG96:AM96"/>
    <mergeCell ref="D96:H96"/>
    <mergeCell ref="J96:AF96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</mergeCells>
  <hyperlinks>
    <hyperlink ref="A95" location="'SO 01 - Etapa I - stavebn...'!C2" display="/" xr:uid="{00000000-0004-0000-0000-000000000000}"/>
    <hyperlink ref="A96" location="'SO 02 - Etapa II - staveb...'!C2" display="/" xr:uid="{00000000-0004-0000-0000-000001000000}"/>
    <hyperlink ref="A97" location="'SO 03 - Montáž a dodání p...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6"/>
  <sheetViews>
    <sheetView showGridLines="0" topLeftCell="A2" workbookViewId="0">
      <selection activeCell="F112" sqref="F11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76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hidden="1" customHeight="1">
      <c r="B4" s="16"/>
      <c r="D4" s="17" t="s">
        <v>84</v>
      </c>
      <c r="L4" s="16"/>
      <c r="M4" s="81" t="s">
        <v>10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16.5" hidden="1" customHeight="1">
      <c r="B7" s="16"/>
      <c r="E7" s="188" t="str">
        <f>'Rekapitulace stavby'!K6</f>
        <v>Nemocnice Břeclav - oprava kanalizace</v>
      </c>
      <c r="F7" s="189"/>
      <c r="G7" s="189"/>
      <c r="H7" s="189"/>
      <c r="L7" s="16"/>
    </row>
    <row r="8" spans="2:46" s="1" customFormat="1" ht="12" hidden="1" customHeight="1">
      <c r="B8" s="25"/>
      <c r="D8" s="22" t="s">
        <v>85</v>
      </c>
      <c r="L8" s="25"/>
    </row>
    <row r="9" spans="2:46" s="1" customFormat="1" ht="16.5" hidden="1" customHeight="1">
      <c r="B9" s="25"/>
      <c r="E9" s="165" t="s">
        <v>86</v>
      </c>
      <c r="F9" s="187"/>
      <c r="G9" s="187"/>
      <c r="H9" s="187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hidden="1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0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/>
      </c>
      <c r="L14" s="25"/>
    </row>
    <row r="15" spans="2:46" s="1" customFormat="1" ht="18" hidden="1" customHeight="1">
      <c r="B15" s="25"/>
      <c r="E15" s="20" t="str">
        <f>IF('Rekapitulace stavby'!E11="","",'Rekapitulace stavby'!E11)</f>
        <v>Nemocnice Břeclav, p.o.</v>
      </c>
      <c r="I15" s="22" t="s">
        <v>21</v>
      </c>
      <c r="J15" s="20" t="str">
        <f>IF('Rekapitulace stavby'!AN11="","",'Rekapitulace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22</v>
      </c>
      <c r="I17" s="22" t="s">
        <v>20</v>
      </c>
      <c r="J17" s="20">
        <f>'Rekapitulace stavby'!AN13</f>
        <v>0</v>
      </c>
      <c r="L17" s="25"/>
    </row>
    <row r="18" spans="2:12" s="1" customFormat="1" ht="18" hidden="1" customHeight="1">
      <c r="B18" s="25"/>
      <c r="E18" s="181">
        <f>'Rekapitulace stavby'!E14</f>
        <v>0</v>
      </c>
      <c r="F18" s="181"/>
      <c r="G18" s="181"/>
      <c r="H18" s="181"/>
      <c r="I18" s="22" t="s">
        <v>21</v>
      </c>
      <c r="J18" s="20">
        <f>'Rekapitulace stavby'!AN14</f>
        <v>0</v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23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hidden="1" customHeight="1">
      <c r="B21" s="25"/>
      <c r="E21" s="20" t="str">
        <f>IF('Rekapitulace stavby'!E17="","",'Rekapitulace stavby'!E17)</f>
        <v xml:space="preserve"> </v>
      </c>
      <c r="I21" s="22" t="s">
        <v>21</v>
      </c>
      <c r="J21" s="20" t="str">
        <f>IF('Rekapitulace stavby'!AN17="","",'Rekapitulace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25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hidden="1" customHeight="1">
      <c r="B24" s="25"/>
      <c r="E24" s="20" t="str">
        <f>IF('Rekapitulace stavby'!E20="","",'Rekapitulace stavby'!E20)</f>
        <v xml:space="preserve"> </v>
      </c>
      <c r="I24" s="22" t="s">
        <v>21</v>
      </c>
      <c r="J24" s="20" t="str">
        <f>IF('Rekapitulace stavby'!AN20="","",'Rekapitulace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26</v>
      </c>
      <c r="L26" s="25"/>
    </row>
    <row r="27" spans="2:12" s="7" customFormat="1" ht="16.5" hidden="1" customHeight="1">
      <c r="B27" s="82"/>
      <c r="E27" s="183" t="s">
        <v>1</v>
      </c>
      <c r="F27" s="183"/>
      <c r="G27" s="183"/>
      <c r="H27" s="183"/>
      <c r="L27" s="82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hidden="1" customHeight="1">
      <c r="B30" s="25"/>
      <c r="D30" s="83" t="s">
        <v>27</v>
      </c>
      <c r="J30" s="59">
        <f>ROUND(J125, 2)</f>
        <v>0</v>
      </c>
      <c r="L30" s="25"/>
    </row>
    <row r="31" spans="2:12" s="1" customFormat="1" ht="6.95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hidden="1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hidden="1" customHeight="1">
      <c r="B33" s="25"/>
      <c r="D33" s="48" t="s">
        <v>31</v>
      </c>
      <c r="E33" s="22" t="s">
        <v>32</v>
      </c>
      <c r="F33" s="84">
        <f>ROUND((SUM(BE125:BE155)),  2)</f>
        <v>0</v>
      </c>
      <c r="I33" s="85">
        <v>0.21</v>
      </c>
      <c r="J33" s="84">
        <f>ROUND(((SUM(BE125:BE155))*I33),  2)</f>
        <v>0</v>
      </c>
      <c r="L33" s="25"/>
    </row>
    <row r="34" spans="2:12" s="1" customFormat="1" ht="14.45" hidden="1" customHeight="1">
      <c r="B34" s="25"/>
      <c r="E34" s="22" t="s">
        <v>33</v>
      </c>
      <c r="F34" s="84">
        <f>ROUND((SUM(BF125:BF155)),  2)</f>
        <v>0</v>
      </c>
      <c r="I34" s="85">
        <v>0.12</v>
      </c>
      <c r="J34" s="84">
        <f>ROUND(((SUM(BF125:BF155))*I34),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ROUND((SUM(BG125:BG155)),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ROUND((SUM(BH125:BH155)),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ROUND((SUM(BI125:BI155)),  2)</f>
        <v>0</v>
      </c>
      <c r="I37" s="85">
        <v>0</v>
      </c>
      <c r="J37" s="84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hidden="1" customHeight="1">
      <c r="B82" s="25"/>
      <c r="C82" s="17" t="s">
        <v>87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88" t="str">
        <f>E7</f>
        <v>Nemocnice Břeclav - oprava kanalizace</v>
      </c>
      <c r="F85" s="189"/>
      <c r="G85" s="189"/>
      <c r="H85" s="189"/>
      <c r="L85" s="25"/>
    </row>
    <row r="86" spans="2:47" s="1" customFormat="1" ht="12" hidden="1" customHeight="1">
      <c r="B86" s="25"/>
      <c r="C86" s="22" t="s">
        <v>85</v>
      </c>
      <c r="L86" s="25"/>
    </row>
    <row r="87" spans="2:47" s="1" customFormat="1" ht="16.5" hidden="1" customHeight="1">
      <c r="B87" s="25"/>
      <c r="E87" s="165" t="str">
        <f>E9</f>
        <v>SO 01 - Etapa I - stavební a zemní práce</v>
      </c>
      <c r="F87" s="187"/>
      <c r="G87" s="187"/>
      <c r="H87" s="187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0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19</v>
      </c>
      <c r="F91" s="20" t="str">
        <f>E15</f>
        <v>Nemocnice Břeclav, p.o.</v>
      </c>
      <c r="I91" s="22" t="s">
        <v>23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22</v>
      </c>
      <c r="F92" s="20">
        <f>IF(E18="","",E18)</f>
        <v>0</v>
      </c>
      <c r="I92" s="22" t="s">
        <v>25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4" t="s">
        <v>88</v>
      </c>
      <c r="D94" s="86"/>
      <c r="E94" s="86"/>
      <c r="F94" s="86"/>
      <c r="G94" s="86"/>
      <c r="H94" s="86"/>
      <c r="I94" s="86"/>
      <c r="J94" s="95" t="s">
        <v>89</v>
      </c>
      <c r="K94" s="86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6" t="s">
        <v>90</v>
      </c>
      <c r="J96" s="59">
        <f>J125</f>
        <v>0</v>
      </c>
      <c r="L96" s="25"/>
      <c r="AU96" s="13" t="s">
        <v>91</v>
      </c>
    </row>
    <row r="97" spans="2:12" s="8" customFormat="1" ht="24.95" hidden="1" customHeight="1">
      <c r="B97" s="97"/>
      <c r="D97" s="98" t="s">
        <v>92</v>
      </c>
      <c r="E97" s="99"/>
      <c r="F97" s="99"/>
      <c r="G97" s="99"/>
      <c r="H97" s="99"/>
      <c r="I97" s="99"/>
      <c r="J97" s="100">
        <f>J126</f>
        <v>0</v>
      </c>
      <c r="L97" s="97"/>
    </row>
    <row r="98" spans="2:12" s="9" customFormat="1" ht="19.899999999999999" hidden="1" customHeight="1">
      <c r="B98" s="101"/>
      <c r="D98" s="102" t="s">
        <v>93</v>
      </c>
      <c r="E98" s="103"/>
      <c r="F98" s="103"/>
      <c r="G98" s="103"/>
      <c r="H98" s="103"/>
      <c r="I98" s="103"/>
      <c r="J98" s="104">
        <f>J127</f>
        <v>0</v>
      </c>
      <c r="L98" s="101"/>
    </row>
    <row r="99" spans="2:12" s="9" customFormat="1" ht="19.899999999999999" hidden="1" customHeight="1">
      <c r="B99" s="101"/>
      <c r="D99" s="102" t="s">
        <v>94</v>
      </c>
      <c r="E99" s="103"/>
      <c r="F99" s="103"/>
      <c r="G99" s="103"/>
      <c r="H99" s="103"/>
      <c r="I99" s="103"/>
      <c r="J99" s="104">
        <f>J139</f>
        <v>0</v>
      </c>
      <c r="L99" s="101"/>
    </row>
    <row r="100" spans="2:12" s="9" customFormat="1" ht="19.899999999999999" hidden="1" customHeight="1">
      <c r="B100" s="101"/>
      <c r="D100" s="102" t="s">
        <v>95</v>
      </c>
      <c r="E100" s="103"/>
      <c r="F100" s="103"/>
      <c r="G100" s="103"/>
      <c r="H100" s="103"/>
      <c r="I100" s="103"/>
      <c r="J100" s="104">
        <f>J141</f>
        <v>0</v>
      </c>
      <c r="L100" s="101"/>
    </row>
    <row r="101" spans="2:12" s="9" customFormat="1" ht="19.899999999999999" hidden="1" customHeight="1">
      <c r="B101" s="101"/>
      <c r="D101" s="102" t="s">
        <v>96</v>
      </c>
      <c r="E101" s="103"/>
      <c r="F101" s="103"/>
      <c r="G101" s="103"/>
      <c r="H101" s="103"/>
      <c r="I101" s="103"/>
      <c r="J101" s="104">
        <f>J144</f>
        <v>0</v>
      </c>
      <c r="L101" s="101"/>
    </row>
    <row r="102" spans="2:12" s="9" customFormat="1" ht="19.899999999999999" hidden="1" customHeight="1">
      <c r="B102" s="101"/>
      <c r="D102" s="102" t="s">
        <v>97</v>
      </c>
      <c r="E102" s="103"/>
      <c r="F102" s="103"/>
      <c r="G102" s="103"/>
      <c r="H102" s="103"/>
      <c r="I102" s="103"/>
      <c r="J102" s="104">
        <f>J147</f>
        <v>0</v>
      </c>
      <c r="L102" s="101"/>
    </row>
    <row r="103" spans="2:12" s="9" customFormat="1" ht="19.899999999999999" hidden="1" customHeight="1">
      <c r="B103" s="101"/>
      <c r="D103" s="102" t="s">
        <v>98</v>
      </c>
      <c r="E103" s="103"/>
      <c r="F103" s="103"/>
      <c r="G103" s="103"/>
      <c r="H103" s="103"/>
      <c r="I103" s="103"/>
      <c r="J103" s="104">
        <f>J151</f>
        <v>0</v>
      </c>
      <c r="L103" s="101"/>
    </row>
    <row r="104" spans="2:12" s="8" customFormat="1" ht="24.95" hidden="1" customHeight="1">
      <c r="B104" s="97"/>
      <c r="D104" s="98" t="s">
        <v>99</v>
      </c>
      <c r="E104" s="99"/>
      <c r="F104" s="99"/>
      <c r="G104" s="99"/>
      <c r="H104" s="99"/>
      <c r="I104" s="99"/>
      <c r="J104" s="100">
        <f>J153</f>
        <v>0</v>
      </c>
      <c r="L104" s="97"/>
    </row>
    <row r="105" spans="2:12" s="9" customFormat="1" ht="19.899999999999999" hidden="1" customHeight="1">
      <c r="B105" s="101"/>
      <c r="D105" s="102" t="s">
        <v>100</v>
      </c>
      <c r="E105" s="103"/>
      <c r="F105" s="103"/>
      <c r="G105" s="103"/>
      <c r="H105" s="103"/>
      <c r="I105" s="103"/>
      <c r="J105" s="104">
        <f>J154</f>
        <v>0</v>
      </c>
      <c r="L105" s="101"/>
    </row>
    <row r="106" spans="2:12" s="1" customFormat="1" ht="21.75" hidden="1" customHeight="1">
      <c r="B106" s="25"/>
      <c r="L106" s="25"/>
    </row>
    <row r="107" spans="2:12" s="1" customFormat="1" ht="6.95" hidden="1" customHeight="1">
      <c r="B107" s="37"/>
      <c r="C107" s="38"/>
      <c r="D107" s="38"/>
      <c r="E107" s="38"/>
      <c r="F107" s="38"/>
      <c r="G107" s="38"/>
      <c r="H107" s="38"/>
      <c r="I107" s="38"/>
      <c r="J107" s="38"/>
      <c r="K107" s="38"/>
      <c r="L107" s="25"/>
    </row>
    <row r="108" spans="2:12" hidden="1"/>
    <row r="109" spans="2:12" hidden="1"/>
    <row r="110" spans="2:12" hidden="1"/>
    <row r="111" spans="2:12" s="1" customFormat="1" ht="6.95" customHeight="1"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25"/>
    </row>
    <row r="112" spans="2:12" s="1" customFormat="1" ht="24.95" customHeight="1">
      <c r="B112" s="25"/>
      <c r="C112" s="17" t="s">
        <v>101</v>
      </c>
      <c r="L112" s="25"/>
    </row>
    <row r="113" spans="2:65" s="1" customFormat="1" ht="6.95" customHeight="1">
      <c r="B113" s="25"/>
      <c r="L113" s="25"/>
    </row>
    <row r="114" spans="2:65" s="1" customFormat="1" ht="12" customHeight="1">
      <c r="B114" s="25"/>
      <c r="C114" s="22" t="s">
        <v>13</v>
      </c>
      <c r="L114" s="25"/>
    </row>
    <row r="115" spans="2:65" s="1" customFormat="1" ht="16.5" customHeight="1">
      <c r="B115" s="25"/>
      <c r="E115" s="188" t="str">
        <f>E7</f>
        <v>Nemocnice Břeclav - oprava kanalizace</v>
      </c>
      <c r="F115" s="189"/>
      <c r="G115" s="189"/>
      <c r="H115" s="189"/>
      <c r="L115" s="25"/>
    </row>
    <row r="116" spans="2:65" s="1" customFormat="1" ht="12" customHeight="1">
      <c r="B116" s="25"/>
      <c r="C116" s="22" t="s">
        <v>85</v>
      </c>
      <c r="L116" s="25"/>
    </row>
    <row r="117" spans="2:65" s="1" customFormat="1" ht="16.5" customHeight="1">
      <c r="B117" s="25"/>
      <c r="E117" s="165" t="str">
        <f>E9</f>
        <v>SO 01 - Etapa I - stavební a zemní práce</v>
      </c>
      <c r="F117" s="187"/>
      <c r="G117" s="187"/>
      <c r="H117" s="187"/>
      <c r="L117" s="25"/>
    </row>
    <row r="118" spans="2:65" s="1" customFormat="1" ht="6.95" customHeight="1">
      <c r="B118" s="25"/>
      <c r="L118" s="25"/>
    </row>
    <row r="119" spans="2:65" s="1" customFormat="1" ht="12" customHeight="1">
      <c r="B119" s="25"/>
      <c r="C119" s="22" t="s">
        <v>16</v>
      </c>
      <c r="F119" s="20" t="str">
        <f>F12</f>
        <v xml:space="preserve"> </v>
      </c>
      <c r="I119" s="22" t="s">
        <v>18</v>
      </c>
      <c r="J119" s="45"/>
      <c r="L119" s="25"/>
    </row>
    <row r="120" spans="2:65" s="1" customFormat="1" ht="6.95" customHeight="1">
      <c r="B120" s="25"/>
      <c r="L120" s="25"/>
    </row>
    <row r="121" spans="2:65" s="1" customFormat="1" ht="15.2" customHeight="1">
      <c r="B121" s="25"/>
      <c r="C121" s="22" t="s">
        <v>19</v>
      </c>
      <c r="F121" s="20" t="str">
        <f>E15</f>
        <v>Nemocnice Břeclav, p.o.</v>
      </c>
      <c r="I121" s="22" t="s">
        <v>23</v>
      </c>
      <c r="J121" s="23" t="str">
        <f>E21</f>
        <v xml:space="preserve"> </v>
      </c>
      <c r="L121" s="25"/>
    </row>
    <row r="122" spans="2:65" s="1" customFormat="1" ht="15.2" customHeight="1">
      <c r="B122" s="25"/>
      <c r="C122" s="22" t="s">
        <v>22</v>
      </c>
      <c r="F122" s="20">
        <f>IF(E18="","",E18)</f>
        <v>0</v>
      </c>
      <c r="I122" s="22" t="s">
        <v>25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05"/>
      <c r="C124" s="106" t="s">
        <v>102</v>
      </c>
      <c r="D124" s="107" t="s">
        <v>52</v>
      </c>
      <c r="E124" s="107" t="s">
        <v>48</v>
      </c>
      <c r="F124" s="107" t="s">
        <v>49</v>
      </c>
      <c r="G124" s="107" t="s">
        <v>103</v>
      </c>
      <c r="H124" s="107" t="s">
        <v>104</v>
      </c>
      <c r="I124" s="107" t="s">
        <v>105</v>
      </c>
      <c r="J124" s="108" t="s">
        <v>89</v>
      </c>
      <c r="K124" s="109" t="s">
        <v>106</v>
      </c>
      <c r="L124" s="105"/>
      <c r="M124" s="52" t="s">
        <v>1</v>
      </c>
      <c r="N124" s="53" t="s">
        <v>31</v>
      </c>
      <c r="O124" s="53" t="s">
        <v>107</v>
      </c>
      <c r="P124" s="53" t="s">
        <v>108</v>
      </c>
      <c r="Q124" s="53" t="s">
        <v>109</v>
      </c>
      <c r="R124" s="53" t="s">
        <v>110</v>
      </c>
      <c r="S124" s="53" t="s">
        <v>111</v>
      </c>
      <c r="T124" s="54" t="s">
        <v>112</v>
      </c>
    </row>
    <row r="125" spans="2:65" s="1" customFormat="1" ht="22.9" customHeight="1">
      <c r="B125" s="25"/>
      <c r="C125" s="57" t="s">
        <v>113</v>
      </c>
      <c r="J125" s="110">
        <f>BK125</f>
        <v>0</v>
      </c>
      <c r="L125" s="25"/>
      <c r="M125" s="55"/>
      <c r="N125" s="46"/>
      <c r="O125" s="46"/>
      <c r="P125" s="111">
        <f>P126+P153</f>
        <v>665.08374199999992</v>
      </c>
      <c r="Q125" s="46"/>
      <c r="R125" s="111">
        <f>R126+R153</f>
        <v>57.273200000000003</v>
      </c>
      <c r="S125" s="46"/>
      <c r="T125" s="112">
        <f>T126+T153</f>
        <v>12.734</v>
      </c>
      <c r="AT125" s="13" t="s">
        <v>66</v>
      </c>
      <c r="AU125" s="13" t="s">
        <v>91</v>
      </c>
      <c r="BK125" s="113">
        <f>BK126+BK153</f>
        <v>0</v>
      </c>
    </row>
    <row r="126" spans="2:65" s="11" customFormat="1" ht="25.9" customHeight="1">
      <c r="B126" s="114"/>
      <c r="D126" s="115" t="s">
        <v>66</v>
      </c>
      <c r="E126" s="116" t="s">
        <v>114</v>
      </c>
      <c r="F126" s="116" t="s">
        <v>115</v>
      </c>
      <c r="J126" s="117">
        <f>BK126</f>
        <v>0</v>
      </c>
      <c r="L126" s="114"/>
      <c r="M126" s="118"/>
      <c r="P126" s="119">
        <f>P127+P139+P141+P144+P147+P151</f>
        <v>665.08374199999992</v>
      </c>
      <c r="R126" s="119">
        <f>R127+R139+R141+R144+R147+R151</f>
        <v>57.273200000000003</v>
      </c>
      <c r="T126" s="120">
        <f>T127+T139+T141+T144+T147+T151</f>
        <v>12.734</v>
      </c>
      <c r="AR126" s="115" t="s">
        <v>75</v>
      </c>
      <c r="AT126" s="121" t="s">
        <v>66</v>
      </c>
      <c r="AU126" s="121" t="s">
        <v>67</v>
      </c>
      <c r="AY126" s="115" t="s">
        <v>116</v>
      </c>
      <c r="BK126" s="122">
        <f>BK127+BK139+BK141+BK144+BK147+BK151</f>
        <v>0</v>
      </c>
    </row>
    <row r="127" spans="2:65" s="11" customFormat="1" ht="22.9" customHeight="1">
      <c r="B127" s="114"/>
      <c r="D127" s="115" t="s">
        <v>66</v>
      </c>
      <c r="E127" s="123" t="s">
        <v>75</v>
      </c>
      <c r="F127" s="123" t="s">
        <v>117</v>
      </c>
      <c r="J127" s="124">
        <f>BK127</f>
        <v>0</v>
      </c>
      <c r="L127" s="114"/>
      <c r="M127" s="118"/>
      <c r="P127" s="119">
        <f>SUM(P128:P138)</f>
        <v>553.69484</v>
      </c>
      <c r="R127" s="119">
        <f>SUM(R128:R138)</f>
        <v>51.892400000000002</v>
      </c>
      <c r="T127" s="120">
        <f>SUM(T128:T138)</f>
        <v>12.734</v>
      </c>
      <c r="AR127" s="115" t="s">
        <v>75</v>
      </c>
      <c r="AT127" s="121" t="s">
        <v>66</v>
      </c>
      <c r="AU127" s="121" t="s">
        <v>75</v>
      </c>
      <c r="AY127" s="115" t="s">
        <v>116</v>
      </c>
      <c r="BK127" s="122">
        <f>SUM(BK128:BK138)</f>
        <v>0</v>
      </c>
    </row>
    <row r="128" spans="2:65" s="1" customFormat="1" ht="24.2" customHeight="1">
      <c r="B128" s="125"/>
      <c r="C128" s="126" t="s">
        <v>75</v>
      </c>
      <c r="D128" s="126" t="s">
        <v>118</v>
      </c>
      <c r="E128" s="127" t="s">
        <v>119</v>
      </c>
      <c r="F128" s="128" t="s">
        <v>120</v>
      </c>
      <c r="G128" s="129" t="s">
        <v>121</v>
      </c>
      <c r="H128" s="130">
        <v>39</v>
      </c>
      <c r="I128" s="131"/>
      <c r="J128" s="131">
        <f t="shared" ref="J128:J138" si="0">ROUND(I128*H128,2)</f>
        <v>0</v>
      </c>
      <c r="K128" s="132"/>
      <c r="L128" s="25"/>
      <c r="M128" s="133" t="s">
        <v>1</v>
      </c>
      <c r="N128" s="134" t="s">
        <v>32</v>
      </c>
      <c r="O128" s="135">
        <v>0.29399999999999998</v>
      </c>
      <c r="P128" s="135">
        <f t="shared" ref="P128:P138" si="1">O128*H128</f>
        <v>11.465999999999999</v>
      </c>
      <c r="Q128" s="135">
        <v>0</v>
      </c>
      <c r="R128" s="135">
        <f t="shared" ref="R128:R138" si="2">Q128*H128</f>
        <v>0</v>
      </c>
      <c r="S128" s="135">
        <v>0.316</v>
      </c>
      <c r="T128" s="136">
        <f t="shared" ref="T128:T138" si="3">S128*H128</f>
        <v>12.324</v>
      </c>
      <c r="AR128" s="137" t="s">
        <v>122</v>
      </c>
      <c r="AT128" s="137" t="s">
        <v>118</v>
      </c>
      <c r="AU128" s="137" t="s">
        <v>77</v>
      </c>
      <c r="AY128" s="13" t="s">
        <v>116</v>
      </c>
      <c r="BE128" s="138">
        <f t="shared" ref="BE128:BE138" si="4">IF(N128="základní",J128,0)</f>
        <v>0</v>
      </c>
      <c r="BF128" s="138">
        <f t="shared" ref="BF128:BF138" si="5">IF(N128="snížená",J128,0)</f>
        <v>0</v>
      </c>
      <c r="BG128" s="138">
        <f t="shared" ref="BG128:BG138" si="6">IF(N128="zákl. přenesená",J128,0)</f>
        <v>0</v>
      </c>
      <c r="BH128" s="138">
        <f t="shared" ref="BH128:BH138" si="7">IF(N128="sníž. přenesená",J128,0)</f>
        <v>0</v>
      </c>
      <c r="BI128" s="138">
        <f t="shared" ref="BI128:BI138" si="8">IF(N128="nulová",J128,0)</f>
        <v>0</v>
      </c>
      <c r="BJ128" s="13" t="s">
        <v>75</v>
      </c>
      <c r="BK128" s="138">
        <f t="shared" ref="BK128:BK138" si="9">ROUND(I128*H128,2)</f>
        <v>0</v>
      </c>
      <c r="BL128" s="13" t="s">
        <v>122</v>
      </c>
      <c r="BM128" s="137" t="s">
        <v>123</v>
      </c>
    </row>
    <row r="129" spans="2:65" s="1" customFormat="1" ht="16.5" customHeight="1">
      <c r="B129" s="125"/>
      <c r="C129" s="126" t="s">
        <v>77</v>
      </c>
      <c r="D129" s="126" t="s">
        <v>118</v>
      </c>
      <c r="E129" s="127" t="s">
        <v>124</v>
      </c>
      <c r="F129" s="128" t="s">
        <v>125</v>
      </c>
      <c r="G129" s="129" t="s">
        <v>126</v>
      </c>
      <c r="H129" s="130">
        <v>2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32</v>
      </c>
      <c r="O129" s="135">
        <v>0.13300000000000001</v>
      </c>
      <c r="P129" s="135">
        <f t="shared" si="1"/>
        <v>0.26600000000000001</v>
      </c>
      <c r="Q129" s="135">
        <v>0</v>
      </c>
      <c r="R129" s="135">
        <f t="shared" si="2"/>
        <v>0</v>
      </c>
      <c r="S129" s="135">
        <v>0.20499999999999999</v>
      </c>
      <c r="T129" s="136">
        <f t="shared" si="3"/>
        <v>0.41</v>
      </c>
      <c r="AR129" s="137" t="s">
        <v>122</v>
      </c>
      <c r="AT129" s="137" t="s">
        <v>118</v>
      </c>
      <c r="AU129" s="137" t="s">
        <v>77</v>
      </c>
      <c r="AY129" s="13" t="s">
        <v>116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75</v>
      </c>
      <c r="BK129" s="138">
        <f t="shared" si="9"/>
        <v>0</v>
      </c>
      <c r="BL129" s="13" t="s">
        <v>122</v>
      </c>
      <c r="BM129" s="137" t="s">
        <v>127</v>
      </c>
    </row>
    <row r="130" spans="2:65" s="1" customFormat="1" ht="33" customHeight="1">
      <c r="B130" s="125"/>
      <c r="C130" s="126" t="s">
        <v>128</v>
      </c>
      <c r="D130" s="126" t="s">
        <v>118</v>
      </c>
      <c r="E130" s="127" t="s">
        <v>129</v>
      </c>
      <c r="F130" s="128" t="s">
        <v>130</v>
      </c>
      <c r="G130" s="129" t="s">
        <v>131</v>
      </c>
      <c r="H130" s="130">
        <v>10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32</v>
      </c>
      <c r="O130" s="135">
        <v>3.77</v>
      </c>
      <c r="P130" s="135">
        <f t="shared" si="1"/>
        <v>37.700000000000003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122</v>
      </c>
      <c r="AT130" s="137" t="s">
        <v>118</v>
      </c>
      <c r="AU130" s="137" t="s">
        <v>77</v>
      </c>
      <c r="AY130" s="13" t="s">
        <v>116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75</v>
      </c>
      <c r="BK130" s="138">
        <f t="shared" si="9"/>
        <v>0</v>
      </c>
      <c r="BL130" s="13" t="s">
        <v>122</v>
      </c>
      <c r="BM130" s="137" t="s">
        <v>132</v>
      </c>
    </row>
    <row r="131" spans="2:65" s="1" customFormat="1" ht="33" customHeight="1">
      <c r="B131" s="125"/>
      <c r="C131" s="126" t="s">
        <v>122</v>
      </c>
      <c r="D131" s="126" t="s">
        <v>118</v>
      </c>
      <c r="E131" s="127" t="s">
        <v>133</v>
      </c>
      <c r="F131" s="128" t="s">
        <v>134</v>
      </c>
      <c r="G131" s="129" t="s">
        <v>131</v>
      </c>
      <c r="H131" s="130">
        <v>196.4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32</v>
      </c>
      <c r="O131" s="135">
        <v>0.72</v>
      </c>
      <c r="P131" s="135">
        <f t="shared" si="1"/>
        <v>141.40799999999999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122</v>
      </c>
      <c r="AT131" s="137" t="s">
        <v>118</v>
      </c>
      <c r="AU131" s="137" t="s">
        <v>77</v>
      </c>
      <c r="AY131" s="13" t="s">
        <v>116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75</v>
      </c>
      <c r="BK131" s="138">
        <f t="shared" si="9"/>
        <v>0</v>
      </c>
      <c r="BL131" s="13" t="s">
        <v>122</v>
      </c>
      <c r="BM131" s="137" t="s">
        <v>135</v>
      </c>
    </row>
    <row r="132" spans="2:65" s="1" customFormat="1" ht="24.2" customHeight="1">
      <c r="B132" s="125"/>
      <c r="C132" s="126" t="s">
        <v>136</v>
      </c>
      <c r="D132" s="126" t="s">
        <v>118</v>
      </c>
      <c r="E132" s="127" t="s">
        <v>137</v>
      </c>
      <c r="F132" s="128" t="s">
        <v>138</v>
      </c>
      <c r="G132" s="129" t="s">
        <v>121</v>
      </c>
      <c r="H132" s="130">
        <v>344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32</v>
      </c>
      <c r="O132" s="135">
        <v>0.47899999999999998</v>
      </c>
      <c r="P132" s="135">
        <f t="shared" si="1"/>
        <v>164.77599999999998</v>
      </c>
      <c r="Q132" s="135">
        <v>8.4999999999999995E-4</v>
      </c>
      <c r="R132" s="135">
        <f t="shared" si="2"/>
        <v>0.29239999999999999</v>
      </c>
      <c r="S132" s="135">
        <v>0</v>
      </c>
      <c r="T132" s="136">
        <f t="shared" si="3"/>
        <v>0</v>
      </c>
      <c r="AR132" s="137" t="s">
        <v>122</v>
      </c>
      <c r="AT132" s="137" t="s">
        <v>118</v>
      </c>
      <c r="AU132" s="137" t="s">
        <v>77</v>
      </c>
      <c r="AY132" s="13" t="s">
        <v>116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75</v>
      </c>
      <c r="BK132" s="138">
        <f t="shared" si="9"/>
        <v>0</v>
      </c>
      <c r="BL132" s="13" t="s">
        <v>122</v>
      </c>
      <c r="BM132" s="137" t="s">
        <v>139</v>
      </c>
    </row>
    <row r="133" spans="2:65" s="1" customFormat="1" ht="24.2" customHeight="1">
      <c r="B133" s="125"/>
      <c r="C133" s="126" t="s">
        <v>140</v>
      </c>
      <c r="D133" s="126" t="s">
        <v>118</v>
      </c>
      <c r="E133" s="127" t="s">
        <v>141</v>
      </c>
      <c r="F133" s="128" t="s">
        <v>142</v>
      </c>
      <c r="G133" s="129" t="s">
        <v>121</v>
      </c>
      <c r="H133" s="130">
        <v>344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32</v>
      </c>
      <c r="O133" s="135">
        <v>0.32700000000000001</v>
      </c>
      <c r="P133" s="135">
        <f t="shared" si="1"/>
        <v>112.488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122</v>
      </c>
      <c r="AT133" s="137" t="s">
        <v>118</v>
      </c>
      <c r="AU133" s="137" t="s">
        <v>77</v>
      </c>
      <c r="AY133" s="13" t="s">
        <v>116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75</v>
      </c>
      <c r="BK133" s="138">
        <f t="shared" si="9"/>
        <v>0</v>
      </c>
      <c r="BL133" s="13" t="s">
        <v>122</v>
      </c>
      <c r="BM133" s="137" t="s">
        <v>143</v>
      </c>
    </row>
    <row r="134" spans="2:65" s="1" customFormat="1" ht="37.9" customHeight="1">
      <c r="B134" s="125"/>
      <c r="C134" s="126" t="s">
        <v>144</v>
      </c>
      <c r="D134" s="126" t="s">
        <v>118</v>
      </c>
      <c r="E134" s="127" t="s">
        <v>145</v>
      </c>
      <c r="F134" s="128" t="s">
        <v>146</v>
      </c>
      <c r="G134" s="129" t="s">
        <v>131</v>
      </c>
      <c r="H134" s="130">
        <v>46.56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32</v>
      </c>
      <c r="O134" s="135">
        <v>7.2999999999999995E-2</v>
      </c>
      <c r="P134" s="135">
        <f t="shared" si="1"/>
        <v>3.3988800000000001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122</v>
      </c>
      <c r="AT134" s="137" t="s">
        <v>118</v>
      </c>
      <c r="AU134" s="137" t="s">
        <v>77</v>
      </c>
      <c r="AY134" s="13" t="s">
        <v>116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75</v>
      </c>
      <c r="BK134" s="138">
        <f t="shared" si="9"/>
        <v>0</v>
      </c>
      <c r="BL134" s="13" t="s">
        <v>122</v>
      </c>
      <c r="BM134" s="137" t="s">
        <v>147</v>
      </c>
    </row>
    <row r="135" spans="2:65" s="1" customFormat="1" ht="33" customHeight="1">
      <c r="B135" s="125"/>
      <c r="C135" s="126" t="s">
        <v>148</v>
      </c>
      <c r="D135" s="126" t="s">
        <v>118</v>
      </c>
      <c r="E135" s="127" t="s">
        <v>149</v>
      </c>
      <c r="F135" s="128" t="s">
        <v>150</v>
      </c>
      <c r="G135" s="129" t="s">
        <v>151</v>
      </c>
      <c r="H135" s="130">
        <v>86.135999999999996</v>
      </c>
      <c r="I135" s="131"/>
      <c r="J135" s="131">
        <f t="shared" si="0"/>
        <v>0</v>
      </c>
      <c r="K135" s="132"/>
      <c r="L135" s="25"/>
      <c r="M135" s="133" t="s">
        <v>1</v>
      </c>
      <c r="N135" s="134" t="s">
        <v>32</v>
      </c>
      <c r="O135" s="135">
        <v>0</v>
      </c>
      <c r="P135" s="135">
        <f t="shared" si="1"/>
        <v>0</v>
      </c>
      <c r="Q135" s="135">
        <v>0</v>
      </c>
      <c r="R135" s="135">
        <f t="shared" si="2"/>
        <v>0</v>
      </c>
      <c r="S135" s="135">
        <v>0</v>
      </c>
      <c r="T135" s="136">
        <f t="shared" si="3"/>
        <v>0</v>
      </c>
      <c r="AR135" s="137" t="s">
        <v>122</v>
      </c>
      <c r="AT135" s="137" t="s">
        <v>118</v>
      </c>
      <c r="AU135" s="137" t="s">
        <v>77</v>
      </c>
      <c r="AY135" s="13" t="s">
        <v>116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75</v>
      </c>
      <c r="BK135" s="138">
        <f t="shared" si="9"/>
        <v>0</v>
      </c>
      <c r="BL135" s="13" t="s">
        <v>122</v>
      </c>
      <c r="BM135" s="137" t="s">
        <v>152</v>
      </c>
    </row>
    <row r="136" spans="2:65" s="1" customFormat="1" ht="24.2" customHeight="1">
      <c r="B136" s="125"/>
      <c r="C136" s="126" t="s">
        <v>153</v>
      </c>
      <c r="D136" s="126" t="s">
        <v>118</v>
      </c>
      <c r="E136" s="127" t="s">
        <v>154</v>
      </c>
      <c r="F136" s="128" t="s">
        <v>155</v>
      </c>
      <c r="G136" s="129" t="s">
        <v>131</v>
      </c>
      <c r="H136" s="130">
        <v>159.84</v>
      </c>
      <c r="I136" s="131"/>
      <c r="J136" s="131">
        <f t="shared" si="0"/>
        <v>0</v>
      </c>
      <c r="K136" s="132"/>
      <c r="L136" s="25"/>
      <c r="M136" s="133" t="s">
        <v>1</v>
      </c>
      <c r="N136" s="134" t="s">
        <v>32</v>
      </c>
      <c r="O136" s="135">
        <v>0.44400000000000001</v>
      </c>
      <c r="P136" s="135">
        <f t="shared" si="1"/>
        <v>70.968959999999996</v>
      </c>
      <c r="Q136" s="135">
        <v>0</v>
      </c>
      <c r="R136" s="135">
        <f t="shared" si="2"/>
        <v>0</v>
      </c>
      <c r="S136" s="135">
        <v>0</v>
      </c>
      <c r="T136" s="136">
        <f t="shared" si="3"/>
        <v>0</v>
      </c>
      <c r="AR136" s="137" t="s">
        <v>122</v>
      </c>
      <c r="AT136" s="137" t="s">
        <v>118</v>
      </c>
      <c r="AU136" s="137" t="s">
        <v>77</v>
      </c>
      <c r="AY136" s="13" t="s">
        <v>116</v>
      </c>
      <c r="BE136" s="138">
        <f t="shared" si="4"/>
        <v>0</v>
      </c>
      <c r="BF136" s="138">
        <f t="shared" si="5"/>
        <v>0</v>
      </c>
      <c r="BG136" s="138">
        <f t="shared" si="6"/>
        <v>0</v>
      </c>
      <c r="BH136" s="138">
        <f t="shared" si="7"/>
        <v>0</v>
      </c>
      <c r="BI136" s="138">
        <f t="shared" si="8"/>
        <v>0</v>
      </c>
      <c r="BJ136" s="13" t="s">
        <v>75</v>
      </c>
      <c r="BK136" s="138">
        <f t="shared" si="9"/>
        <v>0</v>
      </c>
      <c r="BL136" s="13" t="s">
        <v>122</v>
      </c>
      <c r="BM136" s="137" t="s">
        <v>156</v>
      </c>
    </row>
    <row r="137" spans="2:65" s="1" customFormat="1" ht="24.2" customHeight="1">
      <c r="B137" s="125"/>
      <c r="C137" s="126" t="s">
        <v>157</v>
      </c>
      <c r="D137" s="126" t="s">
        <v>118</v>
      </c>
      <c r="E137" s="127" t="s">
        <v>158</v>
      </c>
      <c r="F137" s="128" t="s">
        <v>159</v>
      </c>
      <c r="G137" s="129" t="s">
        <v>131</v>
      </c>
      <c r="H137" s="130">
        <v>25.8</v>
      </c>
      <c r="I137" s="131"/>
      <c r="J137" s="131">
        <f t="shared" si="0"/>
        <v>0</v>
      </c>
      <c r="K137" s="132"/>
      <c r="L137" s="25"/>
      <c r="M137" s="133" t="s">
        <v>1</v>
      </c>
      <c r="N137" s="134" t="s">
        <v>32</v>
      </c>
      <c r="O137" s="135">
        <v>0.435</v>
      </c>
      <c r="P137" s="135">
        <f t="shared" si="1"/>
        <v>11.223000000000001</v>
      </c>
      <c r="Q137" s="135">
        <v>0</v>
      </c>
      <c r="R137" s="135">
        <f t="shared" si="2"/>
        <v>0</v>
      </c>
      <c r="S137" s="135">
        <v>0</v>
      </c>
      <c r="T137" s="136">
        <f t="shared" si="3"/>
        <v>0</v>
      </c>
      <c r="AR137" s="137" t="s">
        <v>122</v>
      </c>
      <c r="AT137" s="137" t="s">
        <v>118</v>
      </c>
      <c r="AU137" s="137" t="s">
        <v>77</v>
      </c>
      <c r="AY137" s="13" t="s">
        <v>116</v>
      </c>
      <c r="BE137" s="138">
        <f t="shared" si="4"/>
        <v>0</v>
      </c>
      <c r="BF137" s="138">
        <f t="shared" si="5"/>
        <v>0</v>
      </c>
      <c r="BG137" s="138">
        <f t="shared" si="6"/>
        <v>0</v>
      </c>
      <c r="BH137" s="138">
        <f t="shared" si="7"/>
        <v>0</v>
      </c>
      <c r="BI137" s="138">
        <f t="shared" si="8"/>
        <v>0</v>
      </c>
      <c r="BJ137" s="13" t="s">
        <v>75</v>
      </c>
      <c r="BK137" s="138">
        <f t="shared" si="9"/>
        <v>0</v>
      </c>
      <c r="BL137" s="13" t="s">
        <v>122</v>
      </c>
      <c r="BM137" s="137" t="s">
        <v>160</v>
      </c>
    </row>
    <row r="138" spans="2:65" s="1" customFormat="1" ht="16.5" customHeight="1">
      <c r="B138" s="125"/>
      <c r="C138" s="139" t="s">
        <v>161</v>
      </c>
      <c r="D138" s="139" t="s">
        <v>162</v>
      </c>
      <c r="E138" s="140" t="s">
        <v>163</v>
      </c>
      <c r="F138" s="141" t="s">
        <v>164</v>
      </c>
      <c r="G138" s="142" t="s">
        <v>151</v>
      </c>
      <c r="H138" s="143">
        <v>51.6</v>
      </c>
      <c r="I138" s="144"/>
      <c r="J138" s="144">
        <f t="shared" si="0"/>
        <v>0</v>
      </c>
      <c r="K138" s="145"/>
      <c r="L138" s="146"/>
      <c r="M138" s="147" t="s">
        <v>1</v>
      </c>
      <c r="N138" s="148" t="s">
        <v>32</v>
      </c>
      <c r="O138" s="135">
        <v>0</v>
      </c>
      <c r="P138" s="135">
        <f t="shared" si="1"/>
        <v>0</v>
      </c>
      <c r="Q138" s="135">
        <v>1</v>
      </c>
      <c r="R138" s="135">
        <f t="shared" si="2"/>
        <v>51.6</v>
      </c>
      <c r="S138" s="135">
        <v>0</v>
      </c>
      <c r="T138" s="136">
        <f t="shared" si="3"/>
        <v>0</v>
      </c>
      <c r="AR138" s="137" t="s">
        <v>148</v>
      </c>
      <c r="AT138" s="137" t="s">
        <v>162</v>
      </c>
      <c r="AU138" s="137" t="s">
        <v>77</v>
      </c>
      <c r="AY138" s="13" t="s">
        <v>116</v>
      </c>
      <c r="BE138" s="138">
        <f t="shared" si="4"/>
        <v>0</v>
      </c>
      <c r="BF138" s="138">
        <f t="shared" si="5"/>
        <v>0</v>
      </c>
      <c r="BG138" s="138">
        <f t="shared" si="6"/>
        <v>0</v>
      </c>
      <c r="BH138" s="138">
        <f t="shared" si="7"/>
        <v>0</v>
      </c>
      <c r="BI138" s="138">
        <f t="shared" si="8"/>
        <v>0</v>
      </c>
      <c r="BJ138" s="13" t="s">
        <v>75</v>
      </c>
      <c r="BK138" s="138">
        <f t="shared" si="9"/>
        <v>0</v>
      </c>
      <c r="BL138" s="13" t="s">
        <v>122</v>
      </c>
      <c r="BM138" s="137" t="s">
        <v>165</v>
      </c>
    </row>
    <row r="139" spans="2:65" s="11" customFormat="1" ht="22.9" customHeight="1">
      <c r="B139" s="114"/>
      <c r="D139" s="115" t="s">
        <v>66</v>
      </c>
      <c r="E139" s="123" t="s">
        <v>122</v>
      </c>
      <c r="F139" s="123" t="s">
        <v>166</v>
      </c>
      <c r="J139" s="124">
        <f>BK139</f>
        <v>0</v>
      </c>
      <c r="L139" s="114"/>
      <c r="M139" s="118"/>
      <c r="P139" s="119">
        <f>P140</f>
        <v>6.7957200000000002</v>
      </c>
      <c r="R139" s="119">
        <f>R140</f>
        <v>0</v>
      </c>
      <c r="T139" s="120">
        <f>T140</f>
        <v>0</v>
      </c>
      <c r="AR139" s="115" t="s">
        <v>75</v>
      </c>
      <c r="AT139" s="121" t="s">
        <v>66</v>
      </c>
      <c r="AU139" s="121" t="s">
        <v>75</v>
      </c>
      <c r="AY139" s="115" t="s">
        <v>116</v>
      </c>
      <c r="BK139" s="122">
        <f>BK140</f>
        <v>0</v>
      </c>
    </row>
    <row r="140" spans="2:65" s="1" customFormat="1" ht="16.5" customHeight="1">
      <c r="B140" s="125"/>
      <c r="C140" s="126" t="s">
        <v>8</v>
      </c>
      <c r="D140" s="126" t="s">
        <v>118</v>
      </c>
      <c r="E140" s="127" t="s">
        <v>167</v>
      </c>
      <c r="F140" s="128" t="s">
        <v>168</v>
      </c>
      <c r="G140" s="129" t="s">
        <v>131</v>
      </c>
      <c r="H140" s="130">
        <v>5.16</v>
      </c>
      <c r="I140" s="131"/>
      <c r="J140" s="131">
        <f>ROUND(I140*H140,2)</f>
        <v>0</v>
      </c>
      <c r="K140" s="132"/>
      <c r="L140" s="25"/>
      <c r="M140" s="133" t="s">
        <v>1</v>
      </c>
      <c r="N140" s="134" t="s">
        <v>32</v>
      </c>
      <c r="O140" s="135">
        <v>1.3169999999999999</v>
      </c>
      <c r="P140" s="135">
        <f>O140*H140</f>
        <v>6.7957200000000002</v>
      </c>
      <c r="Q140" s="135">
        <v>0</v>
      </c>
      <c r="R140" s="135">
        <f>Q140*H140</f>
        <v>0</v>
      </c>
      <c r="S140" s="135">
        <v>0</v>
      </c>
      <c r="T140" s="136">
        <f>S140*H140</f>
        <v>0</v>
      </c>
      <c r="AR140" s="137" t="s">
        <v>122</v>
      </c>
      <c r="AT140" s="137" t="s">
        <v>118</v>
      </c>
      <c r="AU140" s="137" t="s">
        <v>77</v>
      </c>
      <c r="AY140" s="13" t="s">
        <v>116</v>
      </c>
      <c r="BE140" s="138">
        <f>IF(N140="základní",J140,0)</f>
        <v>0</v>
      </c>
      <c r="BF140" s="138">
        <f>IF(N140="snížená",J140,0)</f>
        <v>0</v>
      </c>
      <c r="BG140" s="138">
        <f>IF(N140="zákl. přenesená",J140,0)</f>
        <v>0</v>
      </c>
      <c r="BH140" s="138">
        <f>IF(N140="sníž. přenesená",J140,0)</f>
        <v>0</v>
      </c>
      <c r="BI140" s="138">
        <f>IF(N140="nulová",J140,0)</f>
        <v>0</v>
      </c>
      <c r="BJ140" s="13" t="s">
        <v>75</v>
      </c>
      <c r="BK140" s="138">
        <f>ROUND(I140*H140,2)</f>
        <v>0</v>
      </c>
      <c r="BL140" s="13" t="s">
        <v>122</v>
      </c>
      <c r="BM140" s="137" t="s">
        <v>169</v>
      </c>
    </row>
    <row r="141" spans="2:65" s="11" customFormat="1" ht="22.9" customHeight="1">
      <c r="B141" s="114"/>
      <c r="D141" s="115" t="s">
        <v>66</v>
      </c>
      <c r="E141" s="123" t="s">
        <v>136</v>
      </c>
      <c r="F141" s="123" t="s">
        <v>170</v>
      </c>
      <c r="J141" s="124">
        <f>BK141</f>
        <v>0</v>
      </c>
      <c r="L141" s="114"/>
      <c r="M141" s="118"/>
      <c r="P141" s="119">
        <f>SUM(P142:P143)</f>
        <v>78.468000000000004</v>
      </c>
      <c r="R141" s="119">
        <f>SUM(R142:R143)</f>
        <v>5.07</v>
      </c>
      <c r="T141" s="120">
        <f>SUM(T142:T143)</f>
        <v>0</v>
      </c>
      <c r="AR141" s="115" t="s">
        <v>75</v>
      </c>
      <c r="AT141" s="121" t="s">
        <v>66</v>
      </c>
      <c r="AU141" s="121" t="s">
        <v>75</v>
      </c>
      <c r="AY141" s="115" t="s">
        <v>116</v>
      </c>
      <c r="BK141" s="122">
        <f>SUM(BK142:BK143)</f>
        <v>0</v>
      </c>
    </row>
    <row r="142" spans="2:65" s="1" customFormat="1" ht="21.75" customHeight="1">
      <c r="B142" s="125"/>
      <c r="C142" s="126" t="s">
        <v>171</v>
      </c>
      <c r="D142" s="126" t="s">
        <v>118</v>
      </c>
      <c r="E142" s="127" t="s">
        <v>172</v>
      </c>
      <c r="F142" s="128" t="s">
        <v>173</v>
      </c>
      <c r="G142" s="129" t="s">
        <v>121</v>
      </c>
      <c r="H142" s="130">
        <v>78</v>
      </c>
      <c r="I142" s="131"/>
      <c r="J142" s="131">
        <f>ROUND(I142*H142,2)</f>
        <v>0</v>
      </c>
      <c r="K142" s="132"/>
      <c r="L142" s="25"/>
      <c r="M142" s="133" t="s">
        <v>1</v>
      </c>
      <c r="N142" s="134" t="s">
        <v>32</v>
      </c>
      <c r="O142" s="135">
        <v>0.109</v>
      </c>
      <c r="P142" s="135">
        <f>O142*H142</f>
        <v>8.5020000000000007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122</v>
      </c>
      <c r="AT142" s="137" t="s">
        <v>118</v>
      </c>
      <c r="AU142" s="137" t="s">
        <v>77</v>
      </c>
      <c r="AY142" s="13" t="s">
        <v>116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3" t="s">
        <v>75</v>
      </c>
      <c r="BK142" s="138">
        <f>ROUND(I142*H142,2)</f>
        <v>0</v>
      </c>
      <c r="BL142" s="13" t="s">
        <v>122</v>
      </c>
      <c r="BM142" s="137" t="s">
        <v>174</v>
      </c>
    </row>
    <row r="143" spans="2:65" s="1" customFormat="1" ht="24.2" customHeight="1">
      <c r="B143" s="125"/>
      <c r="C143" s="126" t="s">
        <v>175</v>
      </c>
      <c r="D143" s="126" t="s">
        <v>118</v>
      </c>
      <c r="E143" s="127" t="s">
        <v>176</v>
      </c>
      <c r="F143" s="128" t="s">
        <v>177</v>
      </c>
      <c r="G143" s="129" t="s">
        <v>121</v>
      </c>
      <c r="H143" s="130">
        <v>39</v>
      </c>
      <c r="I143" s="131"/>
      <c r="J143" s="131">
        <f>ROUND(I143*H143,2)</f>
        <v>0</v>
      </c>
      <c r="K143" s="132"/>
      <c r="L143" s="25"/>
      <c r="M143" s="133" t="s">
        <v>1</v>
      </c>
      <c r="N143" s="134" t="s">
        <v>32</v>
      </c>
      <c r="O143" s="135">
        <v>1.794</v>
      </c>
      <c r="P143" s="135">
        <f>O143*H143</f>
        <v>69.966000000000008</v>
      </c>
      <c r="Q143" s="135">
        <v>0.13</v>
      </c>
      <c r="R143" s="135">
        <f>Q143*H143</f>
        <v>5.07</v>
      </c>
      <c r="S143" s="135">
        <v>0</v>
      </c>
      <c r="T143" s="136">
        <f>S143*H143</f>
        <v>0</v>
      </c>
      <c r="AR143" s="137" t="s">
        <v>122</v>
      </c>
      <c r="AT143" s="137" t="s">
        <v>118</v>
      </c>
      <c r="AU143" s="137" t="s">
        <v>77</v>
      </c>
      <c r="AY143" s="13" t="s">
        <v>116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3" t="s">
        <v>75</v>
      </c>
      <c r="BK143" s="138">
        <f>ROUND(I143*H143,2)</f>
        <v>0</v>
      </c>
      <c r="BL143" s="13" t="s">
        <v>122</v>
      </c>
      <c r="BM143" s="137" t="s">
        <v>178</v>
      </c>
    </row>
    <row r="144" spans="2:65" s="11" customFormat="1" ht="22.9" customHeight="1">
      <c r="B144" s="114"/>
      <c r="D144" s="115" t="s">
        <v>66</v>
      </c>
      <c r="E144" s="123" t="s">
        <v>153</v>
      </c>
      <c r="F144" s="123" t="s">
        <v>179</v>
      </c>
      <c r="J144" s="124">
        <f>BK144</f>
        <v>0</v>
      </c>
      <c r="L144" s="114"/>
      <c r="M144" s="118"/>
      <c r="P144" s="119">
        <f>SUM(P145:P146)</f>
        <v>20.361000000000001</v>
      </c>
      <c r="R144" s="119">
        <f>SUM(R145:R146)</f>
        <v>0.31080000000000002</v>
      </c>
      <c r="T144" s="120">
        <f>SUM(T145:T146)</f>
        <v>0</v>
      </c>
      <c r="AR144" s="115" t="s">
        <v>75</v>
      </c>
      <c r="AT144" s="121" t="s">
        <v>66</v>
      </c>
      <c r="AU144" s="121" t="s">
        <v>75</v>
      </c>
      <c r="AY144" s="115" t="s">
        <v>116</v>
      </c>
      <c r="BK144" s="122">
        <f>SUM(BK145:BK146)</f>
        <v>0</v>
      </c>
    </row>
    <row r="145" spans="2:65" s="1" customFormat="1" ht="33" customHeight="1">
      <c r="B145" s="125"/>
      <c r="C145" s="126" t="s">
        <v>180</v>
      </c>
      <c r="D145" s="126" t="s">
        <v>118</v>
      </c>
      <c r="E145" s="127" t="s">
        <v>181</v>
      </c>
      <c r="F145" s="128" t="s">
        <v>182</v>
      </c>
      <c r="G145" s="129" t="s">
        <v>126</v>
      </c>
      <c r="H145" s="130">
        <v>2</v>
      </c>
      <c r="I145" s="131"/>
      <c r="J145" s="131">
        <f>ROUND(I145*H145,2)</f>
        <v>0</v>
      </c>
      <c r="K145" s="132"/>
      <c r="L145" s="25"/>
      <c r="M145" s="133" t="s">
        <v>1</v>
      </c>
      <c r="N145" s="134" t="s">
        <v>32</v>
      </c>
      <c r="O145" s="135">
        <v>0.26800000000000002</v>
      </c>
      <c r="P145" s="135">
        <f>O145*H145</f>
        <v>0.53600000000000003</v>
      </c>
      <c r="Q145" s="135">
        <v>0.15540000000000001</v>
      </c>
      <c r="R145" s="135">
        <f>Q145*H145</f>
        <v>0.31080000000000002</v>
      </c>
      <c r="S145" s="135">
        <v>0</v>
      </c>
      <c r="T145" s="136">
        <f>S145*H145</f>
        <v>0</v>
      </c>
      <c r="AR145" s="137" t="s">
        <v>122</v>
      </c>
      <c r="AT145" s="137" t="s">
        <v>118</v>
      </c>
      <c r="AU145" s="137" t="s">
        <v>77</v>
      </c>
      <c r="AY145" s="13" t="s">
        <v>116</v>
      </c>
      <c r="BE145" s="138">
        <f>IF(N145="základní",J145,0)</f>
        <v>0</v>
      </c>
      <c r="BF145" s="138">
        <f>IF(N145="snížená",J145,0)</f>
        <v>0</v>
      </c>
      <c r="BG145" s="138">
        <f>IF(N145="zákl. přenesená",J145,0)</f>
        <v>0</v>
      </c>
      <c r="BH145" s="138">
        <f>IF(N145="sníž. přenesená",J145,0)</f>
        <v>0</v>
      </c>
      <c r="BI145" s="138">
        <f>IF(N145="nulová",J145,0)</f>
        <v>0</v>
      </c>
      <c r="BJ145" s="13" t="s">
        <v>75</v>
      </c>
      <c r="BK145" s="138">
        <f>ROUND(I145*H145,2)</f>
        <v>0</v>
      </c>
      <c r="BL145" s="13" t="s">
        <v>122</v>
      </c>
      <c r="BM145" s="137" t="s">
        <v>183</v>
      </c>
    </row>
    <row r="146" spans="2:65" s="1" customFormat="1" ht="24.2" customHeight="1">
      <c r="B146" s="125"/>
      <c r="C146" s="126" t="s">
        <v>184</v>
      </c>
      <c r="D146" s="126" t="s">
        <v>118</v>
      </c>
      <c r="E146" s="127" t="s">
        <v>185</v>
      </c>
      <c r="F146" s="128" t="s">
        <v>186</v>
      </c>
      <c r="G146" s="129" t="s">
        <v>126</v>
      </c>
      <c r="H146" s="130">
        <v>65</v>
      </c>
      <c r="I146" s="131"/>
      <c r="J146" s="131">
        <f>ROUND(I146*H146,2)</f>
        <v>0</v>
      </c>
      <c r="K146" s="132"/>
      <c r="L146" s="25"/>
      <c r="M146" s="133" t="s">
        <v>1</v>
      </c>
      <c r="N146" s="134" t="s">
        <v>32</v>
      </c>
      <c r="O146" s="135">
        <v>0.30499999999999999</v>
      </c>
      <c r="P146" s="135">
        <f>O146*H146</f>
        <v>19.824999999999999</v>
      </c>
      <c r="Q146" s="135">
        <v>0</v>
      </c>
      <c r="R146" s="135">
        <f>Q146*H146</f>
        <v>0</v>
      </c>
      <c r="S146" s="135">
        <v>0</v>
      </c>
      <c r="T146" s="136">
        <f>S146*H146</f>
        <v>0</v>
      </c>
      <c r="AR146" s="137" t="s">
        <v>122</v>
      </c>
      <c r="AT146" s="137" t="s">
        <v>118</v>
      </c>
      <c r="AU146" s="137" t="s">
        <v>77</v>
      </c>
      <c r="AY146" s="13" t="s">
        <v>116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3" t="s">
        <v>75</v>
      </c>
      <c r="BK146" s="138">
        <f>ROUND(I146*H146,2)</f>
        <v>0</v>
      </c>
      <c r="BL146" s="13" t="s">
        <v>122</v>
      </c>
      <c r="BM146" s="137" t="s">
        <v>187</v>
      </c>
    </row>
    <row r="147" spans="2:65" s="11" customFormat="1" ht="22.9" customHeight="1">
      <c r="B147" s="114"/>
      <c r="D147" s="115" t="s">
        <v>66</v>
      </c>
      <c r="E147" s="123" t="s">
        <v>188</v>
      </c>
      <c r="F147" s="123" t="s">
        <v>189</v>
      </c>
      <c r="J147" s="124">
        <f>BK147</f>
        <v>0</v>
      </c>
      <c r="L147" s="114"/>
      <c r="M147" s="118"/>
      <c r="P147" s="119">
        <f>SUM(P148:P150)</f>
        <v>1.984164</v>
      </c>
      <c r="R147" s="119">
        <f>SUM(R148:R150)</f>
        <v>0</v>
      </c>
      <c r="T147" s="120">
        <f>SUM(T148:T150)</f>
        <v>0</v>
      </c>
      <c r="AR147" s="115" t="s">
        <v>75</v>
      </c>
      <c r="AT147" s="121" t="s">
        <v>66</v>
      </c>
      <c r="AU147" s="121" t="s">
        <v>75</v>
      </c>
      <c r="AY147" s="115" t="s">
        <v>116</v>
      </c>
      <c r="BK147" s="122">
        <f>SUM(BK148:BK150)</f>
        <v>0</v>
      </c>
    </row>
    <row r="148" spans="2:65" s="1" customFormat="1" ht="24.2" customHeight="1">
      <c r="B148" s="125"/>
      <c r="C148" s="126" t="s">
        <v>190</v>
      </c>
      <c r="D148" s="126" t="s">
        <v>118</v>
      </c>
      <c r="E148" s="127" t="s">
        <v>191</v>
      </c>
      <c r="F148" s="128" t="s">
        <v>192</v>
      </c>
      <c r="G148" s="129" t="s">
        <v>151</v>
      </c>
      <c r="H148" s="130">
        <v>12.324</v>
      </c>
      <c r="I148" s="131"/>
      <c r="J148" s="131">
        <f>ROUND(I148*H148,2)</f>
        <v>0</v>
      </c>
      <c r="K148" s="132"/>
      <c r="L148" s="25"/>
      <c r="M148" s="133" t="s">
        <v>1</v>
      </c>
      <c r="N148" s="134" t="s">
        <v>32</v>
      </c>
      <c r="O148" s="135">
        <v>0.125</v>
      </c>
      <c r="P148" s="135">
        <f>O148*H148</f>
        <v>1.5405</v>
      </c>
      <c r="Q148" s="135">
        <v>0</v>
      </c>
      <c r="R148" s="135">
        <f>Q148*H148</f>
        <v>0</v>
      </c>
      <c r="S148" s="135">
        <v>0</v>
      </c>
      <c r="T148" s="136">
        <f>S148*H148</f>
        <v>0</v>
      </c>
      <c r="AR148" s="137" t="s">
        <v>122</v>
      </c>
      <c r="AT148" s="137" t="s">
        <v>118</v>
      </c>
      <c r="AU148" s="137" t="s">
        <v>77</v>
      </c>
      <c r="AY148" s="13" t="s">
        <v>116</v>
      </c>
      <c r="BE148" s="138">
        <f>IF(N148="základní",J148,0)</f>
        <v>0</v>
      </c>
      <c r="BF148" s="138">
        <f>IF(N148="snížená",J148,0)</f>
        <v>0</v>
      </c>
      <c r="BG148" s="138">
        <f>IF(N148="zákl. přenesená",J148,0)</f>
        <v>0</v>
      </c>
      <c r="BH148" s="138">
        <f>IF(N148="sníž. přenesená",J148,0)</f>
        <v>0</v>
      </c>
      <c r="BI148" s="138">
        <f>IF(N148="nulová",J148,0)</f>
        <v>0</v>
      </c>
      <c r="BJ148" s="13" t="s">
        <v>75</v>
      </c>
      <c r="BK148" s="138">
        <f>ROUND(I148*H148,2)</f>
        <v>0</v>
      </c>
      <c r="BL148" s="13" t="s">
        <v>122</v>
      </c>
      <c r="BM148" s="137" t="s">
        <v>193</v>
      </c>
    </row>
    <row r="149" spans="2:65" s="1" customFormat="1" ht="24.2" customHeight="1">
      <c r="B149" s="125"/>
      <c r="C149" s="126" t="s">
        <v>194</v>
      </c>
      <c r="D149" s="126" t="s">
        <v>118</v>
      </c>
      <c r="E149" s="127" t="s">
        <v>195</v>
      </c>
      <c r="F149" s="128" t="s">
        <v>196</v>
      </c>
      <c r="G149" s="129" t="s">
        <v>151</v>
      </c>
      <c r="H149" s="130">
        <v>73.944000000000003</v>
      </c>
      <c r="I149" s="131"/>
      <c r="J149" s="131">
        <f>ROUND(I149*H149,2)</f>
        <v>0</v>
      </c>
      <c r="K149" s="132"/>
      <c r="L149" s="25"/>
      <c r="M149" s="133" t="s">
        <v>1</v>
      </c>
      <c r="N149" s="134" t="s">
        <v>32</v>
      </c>
      <c r="O149" s="135">
        <v>6.0000000000000001E-3</v>
      </c>
      <c r="P149" s="135">
        <f>O149*H149</f>
        <v>0.443664</v>
      </c>
      <c r="Q149" s="135">
        <v>0</v>
      </c>
      <c r="R149" s="135">
        <f>Q149*H149</f>
        <v>0</v>
      </c>
      <c r="S149" s="135">
        <v>0</v>
      </c>
      <c r="T149" s="136">
        <f>S149*H149</f>
        <v>0</v>
      </c>
      <c r="AR149" s="137" t="s">
        <v>122</v>
      </c>
      <c r="AT149" s="137" t="s">
        <v>118</v>
      </c>
      <c r="AU149" s="137" t="s">
        <v>77</v>
      </c>
      <c r="AY149" s="13" t="s">
        <v>116</v>
      </c>
      <c r="BE149" s="138">
        <f>IF(N149="základní",J149,0)</f>
        <v>0</v>
      </c>
      <c r="BF149" s="138">
        <f>IF(N149="snížená",J149,0)</f>
        <v>0</v>
      </c>
      <c r="BG149" s="138">
        <f>IF(N149="zákl. přenesená",J149,0)</f>
        <v>0</v>
      </c>
      <c r="BH149" s="138">
        <f>IF(N149="sníž. přenesená",J149,0)</f>
        <v>0</v>
      </c>
      <c r="BI149" s="138">
        <f>IF(N149="nulová",J149,0)</f>
        <v>0</v>
      </c>
      <c r="BJ149" s="13" t="s">
        <v>75</v>
      </c>
      <c r="BK149" s="138">
        <f>ROUND(I149*H149,2)</f>
        <v>0</v>
      </c>
      <c r="BL149" s="13" t="s">
        <v>122</v>
      </c>
      <c r="BM149" s="137" t="s">
        <v>197</v>
      </c>
    </row>
    <row r="150" spans="2:65" s="1" customFormat="1" ht="44.25" customHeight="1">
      <c r="B150" s="125"/>
      <c r="C150" s="126" t="s">
        <v>198</v>
      </c>
      <c r="D150" s="126" t="s">
        <v>118</v>
      </c>
      <c r="E150" s="127" t="s">
        <v>199</v>
      </c>
      <c r="F150" s="128" t="s">
        <v>200</v>
      </c>
      <c r="G150" s="129" t="s">
        <v>151</v>
      </c>
      <c r="H150" s="130">
        <v>12.324</v>
      </c>
      <c r="I150" s="131"/>
      <c r="J150" s="131">
        <f>ROUND(I150*H150,2)</f>
        <v>0</v>
      </c>
      <c r="K150" s="132"/>
      <c r="L150" s="25"/>
      <c r="M150" s="133" t="s">
        <v>1</v>
      </c>
      <c r="N150" s="134" t="s">
        <v>32</v>
      </c>
      <c r="O150" s="135">
        <v>0</v>
      </c>
      <c r="P150" s="135">
        <f>O150*H150</f>
        <v>0</v>
      </c>
      <c r="Q150" s="135">
        <v>0</v>
      </c>
      <c r="R150" s="135">
        <f>Q150*H150</f>
        <v>0</v>
      </c>
      <c r="S150" s="135">
        <v>0</v>
      </c>
      <c r="T150" s="136">
        <f>S150*H150</f>
        <v>0</v>
      </c>
      <c r="AR150" s="137" t="s">
        <v>122</v>
      </c>
      <c r="AT150" s="137" t="s">
        <v>118</v>
      </c>
      <c r="AU150" s="137" t="s">
        <v>77</v>
      </c>
      <c r="AY150" s="13" t="s">
        <v>116</v>
      </c>
      <c r="BE150" s="138">
        <f>IF(N150="základní",J150,0)</f>
        <v>0</v>
      </c>
      <c r="BF150" s="138">
        <f>IF(N150="snížená",J150,0)</f>
        <v>0</v>
      </c>
      <c r="BG150" s="138">
        <f>IF(N150="zákl. přenesená",J150,0)</f>
        <v>0</v>
      </c>
      <c r="BH150" s="138">
        <f>IF(N150="sníž. přenesená",J150,0)</f>
        <v>0</v>
      </c>
      <c r="BI150" s="138">
        <f>IF(N150="nulová",J150,0)</f>
        <v>0</v>
      </c>
      <c r="BJ150" s="13" t="s">
        <v>75</v>
      </c>
      <c r="BK150" s="138">
        <f>ROUND(I150*H150,2)</f>
        <v>0</v>
      </c>
      <c r="BL150" s="13" t="s">
        <v>122</v>
      </c>
      <c r="BM150" s="137" t="s">
        <v>201</v>
      </c>
    </row>
    <row r="151" spans="2:65" s="11" customFormat="1" ht="22.9" customHeight="1">
      <c r="B151" s="114"/>
      <c r="D151" s="115" t="s">
        <v>66</v>
      </c>
      <c r="E151" s="123" t="s">
        <v>202</v>
      </c>
      <c r="F151" s="123" t="s">
        <v>203</v>
      </c>
      <c r="J151" s="124">
        <f>BK151</f>
        <v>0</v>
      </c>
      <c r="L151" s="114"/>
      <c r="M151" s="118"/>
      <c r="P151" s="119">
        <f>P152</f>
        <v>3.7800180000000005</v>
      </c>
      <c r="R151" s="119">
        <f>R152</f>
        <v>0</v>
      </c>
      <c r="T151" s="120">
        <f>T152</f>
        <v>0</v>
      </c>
      <c r="AR151" s="115" t="s">
        <v>75</v>
      </c>
      <c r="AT151" s="121" t="s">
        <v>66</v>
      </c>
      <c r="AU151" s="121" t="s">
        <v>75</v>
      </c>
      <c r="AY151" s="115" t="s">
        <v>116</v>
      </c>
      <c r="BK151" s="122">
        <f>BK152</f>
        <v>0</v>
      </c>
    </row>
    <row r="152" spans="2:65" s="1" customFormat="1" ht="33" customHeight="1">
      <c r="B152" s="125"/>
      <c r="C152" s="126" t="s">
        <v>204</v>
      </c>
      <c r="D152" s="126" t="s">
        <v>118</v>
      </c>
      <c r="E152" s="127" t="s">
        <v>205</v>
      </c>
      <c r="F152" s="128" t="s">
        <v>206</v>
      </c>
      <c r="G152" s="129" t="s">
        <v>151</v>
      </c>
      <c r="H152" s="130">
        <v>57.273000000000003</v>
      </c>
      <c r="I152" s="131"/>
      <c r="J152" s="131">
        <f>ROUND(I152*H152,2)</f>
        <v>0</v>
      </c>
      <c r="K152" s="132"/>
      <c r="L152" s="25"/>
      <c r="M152" s="133" t="s">
        <v>1</v>
      </c>
      <c r="N152" s="134" t="s">
        <v>32</v>
      </c>
      <c r="O152" s="135">
        <v>6.6000000000000003E-2</v>
      </c>
      <c r="P152" s="135">
        <f>O152*H152</f>
        <v>3.7800180000000005</v>
      </c>
      <c r="Q152" s="135">
        <v>0</v>
      </c>
      <c r="R152" s="135">
        <f>Q152*H152</f>
        <v>0</v>
      </c>
      <c r="S152" s="135">
        <v>0</v>
      </c>
      <c r="T152" s="136">
        <f>S152*H152</f>
        <v>0</v>
      </c>
      <c r="AR152" s="137" t="s">
        <v>122</v>
      </c>
      <c r="AT152" s="137" t="s">
        <v>118</v>
      </c>
      <c r="AU152" s="137" t="s">
        <v>77</v>
      </c>
      <c r="AY152" s="13" t="s">
        <v>116</v>
      </c>
      <c r="BE152" s="138">
        <f>IF(N152="základní",J152,0)</f>
        <v>0</v>
      </c>
      <c r="BF152" s="138">
        <f>IF(N152="snížená",J152,0)</f>
        <v>0</v>
      </c>
      <c r="BG152" s="138">
        <f>IF(N152="zákl. přenesená",J152,0)</f>
        <v>0</v>
      </c>
      <c r="BH152" s="138">
        <f>IF(N152="sníž. přenesená",J152,0)</f>
        <v>0</v>
      </c>
      <c r="BI152" s="138">
        <f>IF(N152="nulová",J152,0)</f>
        <v>0</v>
      </c>
      <c r="BJ152" s="13" t="s">
        <v>75</v>
      </c>
      <c r="BK152" s="138">
        <f>ROUND(I152*H152,2)</f>
        <v>0</v>
      </c>
      <c r="BL152" s="13" t="s">
        <v>122</v>
      </c>
      <c r="BM152" s="137" t="s">
        <v>207</v>
      </c>
    </row>
    <row r="153" spans="2:65" s="11" customFormat="1" ht="25.9" customHeight="1">
      <c r="B153" s="114"/>
      <c r="D153" s="115" t="s">
        <v>66</v>
      </c>
      <c r="E153" s="116" t="s">
        <v>208</v>
      </c>
      <c r="F153" s="116" t="s">
        <v>209</v>
      </c>
      <c r="J153" s="117">
        <f>BK153</f>
        <v>0</v>
      </c>
      <c r="L153" s="114"/>
      <c r="M153" s="118"/>
      <c r="P153" s="119">
        <f>P154</f>
        <v>0</v>
      </c>
      <c r="R153" s="119">
        <f>R154</f>
        <v>0</v>
      </c>
      <c r="T153" s="120">
        <f>T154</f>
        <v>0</v>
      </c>
      <c r="AR153" s="115" t="s">
        <v>136</v>
      </c>
      <c r="AT153" s="121" t="s">
        <v>66</v>
      </c>
      <c r="AU153" s="121" t="s">
        <v>67</v>
      </c>
      <c r="AY153" s="115" t="s">
        <v>116</v>
      </c>
      <c r="BK153" s="122">
        <f>BK154</f>
        <v>0</v>
      </c>
    </row>
    <row r="154" spans="2:65" s="11" customFormat="1" ht="22.9" customHeight="1">
      <c r="B154" s="114"/>
      <c r="D154" s="115" t="s">
        <v>66</v>
      </c>
      <c r="E154" s="123" t="s">
        <v>210</v>
      </c>
      <c r="F154" s="123" t="s">
        <v>211</v>
      </c>
      <c r="J154" s="124">
        <f>BK154</f>
        <v>0</v>
      </c>
      <c r="L154" s="114"/>
      <c r="M154" s="118"/>
      <c r="P154" s="119">
        <f>P155</f>
        <v>0</v>
      </c>
      <c r="R154" s="119">
        <f>R155</f>
        <v>0</v>
      </c>
      <c r="T154" s="120">
        <f>T155</f>
        <v>0</v>
      </c>
      <c r="AR154" s="115" t="s">
        <v>136</v>
      </c>
      <c r="AT154" s="121" t="s">
        <v>66</v>
      </c>
      <c r="AU154" s="121" t="s">
        <v>75</v>
      </c>
      <c r="AY154" s="115" t="s">
        <v>116</v>
      </c>
      <c r="BK154" s="122">
        <f>BK155</f>
        <v>0</v>
      </c>
    </row>
    <row r="155" spans="2:65" s="1" customFormat="1" ht="16.5" customHeight="1">
      <c r="B155" s="125"/>
      <c r="C155" s="126" t="s">
        <v>7</v>
      </c>
      <c r="D155" s="126" t="s">
        <v>118</v>
      </c>
      <c r="E155" s="127" t="s">
        <v>212</v>
      </c>
      <c r="F155" s="128" t="s">
        <v>213</v>
      </c>
      <c r="G155" s="129" t="s">
        <v>214</v>
      </c>
      <c r="H155" s="130">
        <v>1</v>
      </c>
      <c r="I155" s="131"/>
      <c r="J155" s="131">
        <f>ROUND(I155*H155,2)</f>
        <v>0</v>
      </c>
      <c r="K155" s="132"/>
      <c r="L155" s="25"/>
      <c r="M155" s="149" t="s">
        <v>1</v>
      </c>
      <c r="N155" s="150" t="s">
        <v>32</v>
      </c>
      <c r="O155" s="151">
        <v>0</v>
      </c>
      <c r="P155" s="151">
        <f>O155*H155</f>
        <v>0</v>
      </c>
      <c r="Q155" s="151">
        <v>0</v>
      </c>
      <c r="R155" s="151">
        <f>Q155*H155</f>
        <v>0</v>
      </c>
      <c r="S155" s="151">
        <v>0</v>
      </c>
      <c r="T155" s="152">
        <f>S155*H155</f>
        <v>0</v>
      </c>
      <c r="AR155" s="137" t="s">
        <v>215</v>
      </c>
      <c r="AT155" s="137" t="s">
        <v>118</v>
      </c>
      <c r="AU155" s="137" t="s">
        <v>77</v>
      </c>
      <c r="AY155" s="13" t="s">
        <v>116</v>
      </c>
      <c r="BE155" s="138">
        <f>IF(N155="základní",J155,0)</f>
        <v>0</v>
      </c>
      <c r="BF155" s="138">
        <f>IF(N155="snížená",J155,0)</f>
        <v>0</v>
      </c>
      <c r="BG155" s="138">
        <f>IF(N155="zákl. přenesená",J155,0)</f>
        <v>0</v>
      </c>
      <c r="BH155" s="138">
        <f>IF(N155="sníž. přenesená",J155,0)</f>
        <v>0</v>
      </c>
      <c r="BI155" s="138">
        <f>IF(N155="nulová",J155,0)</f>
        <v>0</v>
      </c>
      <c r="BJ155" s="13" t="s">
        <v>75</v>
      </c>
      <c r="BK155" s="138">
        <f>ROUND(I155*H155,2)</f>
        <v>0</v>
      </c>
      <c r="BL155" s="13" t="s">
        <v>215</v>
      </c>
      <c r="BM155" s="137" t="s">
        <v>216</v>
      </c>
    </row>
    <row r="156" spans="2:65" s="1" customFormat="1" ht="6.95" customHeight="1">
      <c r="B156" s="37"/>
      <c r="C156" s="38"/>
      <c r="D156" s="38"/>
      <c r="E156" s="38"/>
      <c r="F156" s="38"/>
      <c r="G156" s="38"/>
      <c r="H156" s="38"/>
      <c r="I156" s="38"/>
      <c r="J156" s="38"/>
      <c r="K156" s="38"/>
      <c r="L156" s="25"/>
    </row>
  </sheetData>
  <autoFilter ref="C124:K155" xr:uid="{00000000-0009-0000-0000-000001000000}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7"/>
  <sheetViews>
    <sheetView showGridLines="0" workbookViewId="0">
      <selection activeCell="F110" sqref="F110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80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hidden="1" customHeight="1">
      <c r="B4" s="16"/>
      <c r="D4" s="17" t="s">
        <v>84</v>
      </c>
      <c r="L4" s="16"/>
      <c r="M4" s="81" t="s">
        <v>10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16.5" hidden="1" customHeight="1">
      <c r="B7" s="16"/>
      <c r="E7" s="188" t="str">
        <f>'Rekapitulace stavby'!K6</f>
        <v>Nemocnice Břeclav - oprava kanalizace</v>
      </c>
      <c r="F7" s="189"/>
      <c r="G7" s="189"/>
      <c r="H7" s="189"/>
      <c r="L7" s="16"/>
    </row>
    <row r="8" spans="2:46" s="1" customFormat="1" ht="12" hidden="1" customHeight="1">
      <c r="B8" s="25"/>
      <c r="D8" s="22" t="s">
        <v>85</v>
      </c>
      <c r="L8" s="25"/>
    </row>
    <row r="9" spans="2:46" s="1" customFormat="1" ht="16.5" hidden="1" customHeight="1">
      <c r="B9" s="25"/>
      <c r="E9" s="165" t="s">
        <v>217</v>
      </c>
      <c r="F9" s="187"/>
      <c r="G9" s="187"/>
      <c r="H9" s="187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hidden="1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0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/>
      </c>
      <c r="L14" s="25"/>
    </row>
    <row r="15" spans="2:46" s="1" customFormat="1" ht="18" hidden="1" customHeight="1">
      <c r="B15" s="25"/>
      <c r="E15" s="20" t="str">
        <f>IF('Rekapitulace stavby'!E11="","",'Rekapitulace stavby'!E11)</f>
        <v>Nemocnice Břeclav, p.o.</v>
      </c>
      <c r="I15" s="22" t="s">
        <v>21</v>
      </c>
      <c r="J15" s="20" t="str">
        <f>IF('Rekapitulace stavby'!AN11="","",'Rekapitulace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22</v>
      </c>
      <c r="I17" s="22" t="s">
        <v>20</v>
      </c>
      <c r="J17" s="20">
        <f>'Rekapitulace stavby'!AN13</f>
        <v>0</v>
      </c>
      <c r="L17" s="25"/>
    </row>
    <row r="18" spans="2:12" s="1" customFormat="1" ht="18" hidden="1" customHeight="1">
      <c r="B18" s="25"/>
      <c r="E18" s="181">
        <f>'Rekapitulace stavby'!E14</f>
        <v>0</v>
      </c>
      <c r="F18" s="181"/>
      <c r="G18" s="181"/>
      <c r="H18" s="181"/>
      <c r="I18" s="22" t="s">
        <v>21</v>
      </c>
      <c r="J18" s="20">
        <f>'Rekapitulace stavby'!AN14</f>
        <v>0</v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23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hidden="1" customHeight="1">
      <c r="B21" s="25"/>
      <c r="E21" s="20" t="str">
        <f>IF('Rekapitulace stavby'!E17="","",'Rekapitulace stavby'!E17)</f>
        <v xml:space="preserve"> </v>
      </c>
      <c r="I21" s="22" t="s">
        <v>21</v>
      </c>
      <c r="J21" s="20" t="str">
        <f>IF('Rekapitulace stavby'!AN17="","",'Rekapitulace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25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hidden="1" customHeight="1">
      <c r="B24" s="25"/>
      <c r="E24" s="20" t="str">
        <f>IF('Rekapitulace stavby'!E20="","",'Rekapitulace stavby'!E20)</f>
        <v xml:space="preserve"> </v>
      </c>
      <c r="I24" s="22" t="s">
        <v>21</v>
      </c>
      <c r="J24" s="20" t="str">
        <f>IF('Rekapitulace stavby'!AN20="","",'Rekapitulace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26</v>
      </c>
      <c r="L26" s="25"/>
    </row>
    <row r="27" spans="2:12" s="7" customFormat="1" ht="16.5" hidden="1" customHeight="1">
      <c r="B27" s="82"/>
      <c r="E27" s="183" t="s">
        <v>1</v>
      </c>
      <c r="F27" s="183"/>
      <c r="G27" s="183"/>
      <c r="H27" s="183"/>
      <c r="L27" s="82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hidden="1" customHeight="1">
      <c r="B30" s="25"/>
      <c r="D30" s="83" t="s">
        <v>27</v>
      </c>
      <c r="J30" s="59">
        <f>ROUND(J123, 2)</f>
        <v>0</v>
      </c>
      <c r="L30" s="25"/>
    </row>
    <row r="31" spans="2:12" s="1" customFormat="1" ht="6.95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hidden="1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hidden="1" customHeight="1">
      <c r="B33" s="25"/>
      <c r="D33" s="48" t="s">
        <v>31</v>
      </c>
      <c r="E33" s="22" t="s">
        <v>32</v>
      </c>
      <c r="F33" s="84">
        <f>ROUND((SUM(BE123:BE146)),  2)</f>
        <v>0</v>
      </c>
      <c r="I33" s="85">
        <v>0.21</v>
      </c>
      <c r="J33" s="84">
        <f>ROUND(((SUM(BE123:BE146))*I33),  2)</f>
        <v>0</v>
      </c>
      <c r="L33" s="25"/>
    </row>
    <row r="34" spans="2:12" s="1" customFormat="1" ht="14.45" hidden="1" customHeight="1">
      <c r="B34" s="25"/>
      <c r="E34" s="22" t="s">
        <v>33</v>
      </c>
      <c r="F34" s="84">
        <f>ROUND((SUM(BF123:BF146)),  2)</f>
        <v>0</v>
      </c>
      <c r="I34" s="85">
        <v>0.12</v>
      </c>
      <c r="J34" s="84">
        <f>ROUND(((SUM(BF123:BF146))*I34),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ROUND((SUM(BG123:BG146)),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ROUND((SUM(BH123:BH146)),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ROUND((SUM(BI123:BI146)),  2)</f>
        <v>0</v>
      </c>
      <c r="I37" s="85">
        <v>0</v>
      </c>
      <c r="J37" s="84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hidden="1" customHeight="1">
      <c r="B82" s="25"/>
      <c r="C82" s="17" t="s">
        <v>87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88" t="str">
        <f>E7</f>
        <v>Nemocnice Břeclav - oprava kanalizace</v>
      </c>
      <c r="F85" s="189"/>
      <c r="G85" s="189"/>
      <c r="H85" s="189"/>
      <c r="L85" s="25"/>
    </row>
    <row r="86" spans="2:47" s="1" customFormat="1" ht="12" hidden="1" customHeight="1">
      <c r="B86" s="25"/>
      <c r="C86" s="22" t="s">
        <v>85</v>
      </c>
      <c r="L86" s="25"/>
    </row>
    <row r="87" spans="2:47" s="1" customFormat="1" ht="16.5" hidden="1" customHeight="1">
      <c r="B87" s="25"/>
      <c r="E87" s="165" t="str">
        <f>E9</f>
        <v>SO 02 - Etapa II - stavební a zemní práce</v>
      </c>
      <c r="F87" s="187"/>
      <c r="G87" s="187"/>
      <c r="H87" s="187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0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19</v>
      </c>
      <c r="F91" s="20" t="str">
        <f>E15</f>
        <v>Nemocnice Břeclav, p.o.</v>
      </c>
      <c r="I91" s="22" t="s">
        <v>23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22</v>
      </c>
      <c r="F92" s="20">
        <f>IF(E18="","",E18)</f>
        <v>0</v>
      </c>
      <c r="I92" s="22" t="s">
        <v>25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4" t="s">
        <v>88</v>
      </c>
      <c r="D94" s="86"/>
      <c r="E94" s="86"/>
      <c r="F94" s="86"/>
      <c r="G94" s="86"/>
      <c r="H94" s="86"/>
      <c r="I94" s="86"/>
      <c r="J94" s="95" t="s">
        <v>89</v>
      </c>
      <c r="K94" s="86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6" t="s">
        <v>90</v>
      </c>
      <c r="J96" s="59">
        <f>J123</f>
        <v>0</v>
      </c>
      <c r="L96" s="25"/>
      <c r="AU96" s="13" t="s">
        <v>91</v>
      </c>
    </row>
    <row r="97" spans="2:12" s="8" customFormat="1" ht="24.95" hidden="1" customHeight="1">
      <c r="B97" s="97"/>
      <c r="D97" s="98" t="s">
        <v>92</v>
      </c>
      <c r="E97" s="99"/>
      <c r="F97" s="99"/>
      <c r="G97" s="99"/>
      <c r="H97" s="99"/>
      <c r="I97" s="99"/>
      <c r="J97" s="100">
        <f>J124</f>
        <v>0</v>
      </c>
      <c r="L97" s="97"/>
    </row>
    <row r="98" spans="2:12" s="9" customFormat="1" ht="19.899999999999999" hidden="1" customHeight="1">
      <c r="B98" s="101"/>
      <c r="D98" s="102" t="s">
        <v>93</v>
      </c>
      <c r="E98" s="103"/>
      <c r="F98" s="103"/>
      <c r="G98" s="103"/>
      <c r="H98" s="103"/>
      <c r="I98" s="103"/>
      <c r="J98" s="104">
        <f>J125</f>
        <v>0</v>
      </c>
      <c r="L98" s="101"/>
    </row>
    <row r="99" spans="2:12" s="9" customFormat="1" ht="19.899999999999999" hidden="1" customHeight="1">
      <c r="B99" s="101"/>
      <c r="D99" s="102" t="s">
        <v>94</v>
      </c>
      <c r="E99" s="103"/>
      <c r="F99" s="103"/>
      <c r="G99" s="103"/>
      <c r="H99" s="103"/>
      <c r="I99" s="103"/>
      <c r="J99" s="104">
        <f>J136</f>
        <v>0</v>
      </c>
      <c r="L99" s="101"/>
    </row>
    <row r="100" spans="2:12" s="9" customFormat="1" ht="19.899999999999999" hidden="1" customHeight="1">
      <c r="B100" s="101"/>
      <c r="D100" s="102" t="s">
        <v>218</v>
      </c>
      <c r="E100" s="103"/>
      <c r="F100" s="103"/>
      <c r="G100" s="103"/>
      <c r="H100" s="103"/>
      <c r="I100" s="103"/>
      <c r="J100" s="104">
        <f>J138</f>
        <v>0</v>
      </c>
      <c r="L100" s="101"/>
    </row>
    <row r="101" spans="2:12" s="9" customFormat="1" ht="19.899999999999999" hidden="1" customHeight="1">
      <c r="B101" s="101"/>
      <c r="D101" s="102" t="s">
        <v>97</v>
      </c>
      <c r="E101" s="103"/>
      <c r="F101" s="103"/>
      <c r="G101" s="103"/>
      <c r="H101" s="103"/>
      <c r="I101" s="103"/>
      <c r="J101" s="104">
        <f>J140</f>
        <v>0</v>
      </c>
      <c r="L101" s="101"/>
    </row>
    <row r="102" spans="2:12" s="8" customFormat="1" ht="24.95" hidden="1" customHeight="1">
      <c r="B102" s="97"/>
      <c r="D102" s="98" t="s">
        <v>99</v>
      </c>
      <c r="E102" s="99"/>
      <c r="F102" s="99"/>
      <c r="G102" s="99"/>
      <c r="H102" s="99"/>
      <c r="I102" s="99"/>
      <c r="J102" s="100">
        <f>J144</f>
        <v>0</v>
      </c>
      <c r="L102" s="97"/>
    </row>
    <row r="103" spans="2:12" s="9" customFormat="1" ht="19.899999999999999" hidden="1" customHeight="1">
      <c r="B103" s="101"/>
      <c r="D103" s="102" t="s">
        <v>100</v>
      </c>
      <c r="E103" s="103"/>
      <c r="F103" s="103"/>
      <c r="G103" s="103"/>
      <c r="H103" s="103"/>
      <c r="I103" s="103"/>
      <c r="J103" s="104">
        <f>J145</f>
        <v>0</v>
      </c>
      <c r="L103" s="101"/>
    </row>
    <row r="104" spans="2:12" s="1" customFormat="1" ht="21.75" hidden="1" customHeight="1">
      <c r="B104" s="25"/>
      <c r="L104" s="25"/>
    </row>
    <row r="105" spans="2:12" s="1" customFormat="1" ht="6.95" hidden="1" customHeight="1">
      <c r="B105" s="37"/>
      <c r="C105" s="38"/>
      <c r="D105" s="38"/>
      <c r="E105" s="38"/>
      <c r="F105" s="38"/>
      <c r="G105" s="38"/>
      <c r="H105" s="38"/>
      <c r="I105" s="38"/>
      <c r="J105" s="38"/>
      <c r="K105" s="38"/>
      <c r="L105" s="25"/>
    </row>
    <row r="106" spans="2:12" hidden="1"/>
    <row r="107" spans="2:12" hidden="1"/>
    <row r="108" spans="2:12" hidden="1"/>
    <row r="109" spans="2:12" s="1" customFormat="1" ht="6.95" customHeight="1"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25"/>
    </row>
    <row r="110" spans="2:12" s="1" customFormat="1" ht="24.95" customHeight="1">
      <c r="B110" s="25"/>
      <c r="C110" s="17" t="s">
        <v>101</v>
      </c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13</v>
      </c>
      <c r="L112" s="25"/>
    </row>
    <row r="113" spans="2:65" s="1" customFormat="1" ht="16.5" customHeight="1">
      <c r="B113" s="25"/>
      <c r="E113" s="188" t="str">
        <f>E7</f>
        <v>Nemocnice Břeclav - oprava kanalizace</v>
      </c>
      <c r="F113" s="189"/>
      <c r="G113" s="189"/>
      <c r="H113" s="189"/>
      <c r="L113" s="25"/>
    </row>
    <row r="114" spans="2:65" s="1" customFormat="1" ht="12" customHeight="1">
      <c r="B114" s="25"/>
      <c r="C114" s="22" t="s">
        <v>85</v>
      </c>
      <c r="L114" s="25"/>
    </row>
    <row r="115" spans="2:65" s="1" customFormat="1" ht="16.5" customHeight="1">
      <c r="B115" s="25"/>
      <c r="E115" s="165" t="str">
        <f>E9</f>
        <v>SO 02 - Etapa II - stavební a zemní práce</v>
      </c>
      <c r="F115" s="187"/>
      <c r="G115" s="187"/>
      <c r="H115" s="187"/>
      <c r="L115" s="25"/>
    </row>
    <row r="116" spans="2:65" s="1" customFormat="1" ht="6.95" customHeight="1">
      <c r="B116" s="25"/>
      <c r="L116" s="25"/>
    </row>
    <row r="117" spans="2:65" s="1" customFormat="1" ht="12" customHeight="1">
      <c r="B117" s="25"/>
      <c r="C117" s="22" t="s">
        <v>16</v>
      </c>
      <c r="F117" s="20" t="str">
        <f>F12</f>
        <v xml:space="preserve"> </v>
      </c>
      <c r="I117" s="22" t="s">
        <v>18</v>
      </c>
      <c r="J117" s="45"/>
      <c r="L117" s="25"/>
    </row>
    <row r="118" spans="2:65" s="1" customFormat="1" ht="6.95" customHeight="1">
      <c r="B118" s="25"/>
      <c r="L118" s="25"/>
    </row>
    <row r="119" spans="2:65" s="1" customFormat="1" ht="15.2" customHeight="1">
      <c r="B119" s="25"/>
      <c r="C119" s="22" t="s">
        <v>19</v>
      </c>
      <c r="F119" s="20" t="str">
        <f>E15</f>
        <v>Nemocnice Břeclav, p.o.</v>
      </c>
      <c r="I119" s="22" t="s">
        <v>23</v>
      </c>
      <c r="J119" s="23" t="str">
        <f>E21</f>
        <v xml:space="preserve"> </v>
      </c>
      <c r="L119" s="25"/>
    </row>
    <row r="120" spans="2:65" s="1" customFormat="1" ht="15.2" customHeight="1">
      <c r="B120" s="25"/>
      <c r="C120" s="22" t="s">
        <v>22</v>
      </c>
      <c r="F120" s="20">
        <f>IF(E18="","",E18)</f>
        <v>0</v>
      </c>
      <c r="I120" s="22" t="s">
        <v>25</v>
      </c>
      <c r="J120" s="23" t="str">
        <f>E24</f>
        <v xml:space="preserve"> </v>
      </c>
      <c r="L120" s="25"/>
    </row>
    <row r="121" spans="2:65" s="1" customFormat="1" ht="10.35" customHeight="1">
      <c r="B121" s="25"/>
      <c r="L121" s="25"/>
    </row>
    <row r="122" spans="2:65" s="10" customFormat="1" ht="29.25" customHeight="1">
      <c r="B122" s="105"/>
      <c r="C122" s="106" t="s">
        <v>102</v>
      </c>
      <c r="D122" s="107" t="s">
        <v>52</v>
      </c>
      <c r="E122" s="107" t="s">
        <v>48</v>
      </c>
      <c r="F122" s="107" t="s">
        <v>49</v>
      </c>
      <c r="G122" s="107" t="s">
        <v>103</v>
      </c>
      <c r="H122" s="107" t="s">
        <v>104</v>
      </c>
      <c r="I122" s="107" t="s">
        <v>105</v>
      </c>
      <c r="J122" s="108" t="s">
        <v>89</v>
      </c>
      <c r="K122" s="109" t="s">
        <v>106</v>
      </c>
      <c r="L122" s="105"/>
      <c r="M122" s="52" t="s">
        <v>1</v>
      </c>
      <c r="N122" s="53" t="s">
        <v>31</v>
      </c>
      <c r="O122" s="53" t="s">
        <v>107</v>
      </c>
      <c r="P122" s="53" t="s">
        <v>108</v>
      </c>
      <c r="Q122" s="53" t="s">
        <v>109</v>
      </c>
      <c r="R122" s="53" t="s">
        <v>110</v>
      </c>
      <c r="S122" s="53" t="s">
        <v>111</v>
      </c>
      <c r="T122" s="54" t="s">
        <v>112</v>
      </c>
    </row>
    <row r="123" spans="2:65" s="1" customFormat="1" ht="22.9" customHeight="1">
      <c r="B123" s="25"/>
      <c r="C123" s="57" t="s">
        <v>113</v>
      </c>
      <c r="J123" s="110">
        <f>BK123</f>
        <v>0</v>
      </c>
      <c r="L123" s="25"/>
      <c r="M123" s="55"/>
      <c r="N123" s="46"/>
      <c r="O123" s="46"/>
      <c r="P123" s="111">
        <f>P124+P144</f>
        <v>419.13194999999996</v>
      </c>
      <c r="Q123" s="46"/>
      <c r="R123" s="111">
        <f>R124+R144</f>
        <v>36.204000000000001</v>
      </c>
      <c r="S123" s="46"/>
      <c r="T123" s="112">
        <f>T124+T144</f>
        <v>1.6500000000000001</v>
      </c>
      <c r="AT123" s="13" t="s">
        <v>66</v>
      </c>
      <c r="AU123" s="13" t="s">
        <v>91</v>
      </c>
      <c r="BK123" s="113">
        <f>BK124+BK144</f>
        <v>0</v>
      </c>
    </row>
    <row r="124" spans="2:65" s="11" customFormat="1" ht="25.9" customHeight="1">
      <c r="B124" s="114"/>
      <c r="D124" s="115" t="s">
        <v>66</v>
      </c>
      <c r="E124" s="116" t="s">
        <v>114</v>
      </c>
      <c r="F124" s="116" t="s">
        <v>115</v>
      </c>
      <c r="J124" s="117">
        <f>BK124</f>
        <v>0</v>
      </c>
      <c r="L124" s="114"/>
      <c r="M124" s="118"/>
      <c r="P124" s="119">
        <f>P125+P136+P138+P140</f>
        <v>419.13194999999996</v>
      </c>
      <c r="R124" s="119">
        <f>R125+R136+R138+R140</f>
        <v>36.204000000000001</v>
      </c>
      <c r="T124" s="120">
        <f>T125+T136+T138+T140</f>
        <v>1.6500000000000001</v>
      </c>
      <c r="AR124" s="115" t="s">
        <v>75</v>
      </c>
      <c r="AT124" s="121" t="s">
        <v>66</v>
      </c>
      <c r="AU124" s="121" t="s">
        <v>67</v>
      </c>
      <c r="AY124" s="115" t="s">
        <v>116</v>
      </c>
      <c r="BK124" s="122">
        <f>BK125+BK136+BK138+BK140</f>
        <v>0</v>
      </c>
    </row>
    <row r="125" spans="2:65" s="11" customFormat="1" ht="22.9" customHeight="1">
      <c r="B125" s="114"/>
      <c r="D125" s="115" t="s">
        <v>66</v>
      </c>
      <c r="E125" s="123" t="s">
        <v>75</v>
      </c>
      <c r="F125" s="123" t="s">
        <v>117</v>
      </c>
      <c r="J125" s="124">
        <f>BK125</f>
        <v>0</v>
      </c>
      <c r="L125" s="114"/>
      <c r="M125" s="118"/>
      <c r="P125" s="119">
        <f>SUM(P126:P135)</f>
        <v>409.10989999999998</v>
      </c>
      <c r="R125" s="119">
        <f>SUM(R126:R135)</f>
        <v>36.204000000000001</v>
      </c>
      <c r="T125" s="120">
        <f>SUM(T126:T135)</f>
        <v>0</v>
      </c>
      <c r="AR125" s="115" t="s">
        <v>75</v>
      </c>
      <c r="AT125" s="121" t="s">
        <v>66</v>
      </c>
      <c r="AU125" s="121" t="s">
        <v>75</v>
      </c>
      <c r="AY125" s="115" t="s">
        <v>116</v>
      </c>
      <c r="BK125" s="122">
        <f>SUM(BK126:BK135)</f>
        <v>0</v>
      </c>
    </row>
    <row r="126" spans="2:65" s="1" customFormat="1" ht="24.2" customHeight="1">
      <c r="B126" s="125"/>
      <c r="C126" s="126" t="s">
        <v>75</v>
      </c>
      <c r="D126" s="126" t="s">
        <v>118</v>
      </c>
      <c r="E126" s="127" t="s">
        <v>219</v>
      </c>
      <c r="F126" s="128" t="s">
        <v>220</v>
      </c>
      <c r="G126" s="129" t="s">
        <v>131</v>
      </c>
      <c r="H126" s="130">
        <v>12.5</v>
      </c>
      <c r="I126" s="131"/>
      <c r="J126" s="131">
        <f t="shared" ref="J126:J135" si="0">ROUND(I126*H126,2)</f>
        <v>0</v>
      </c>
      <c r="K126" s="132"/>
      <c r="L126" s="25"/>
      <c r="M126" s="133" t="s">
        <v>1</v>
      </c>
      <c r="N126" s="134" t="s">
        <v>32</v>
      </c>
      <c r="O126" s="135">
        <v>0.97499999999999998</v>
      </c>
      <c r="P126" s="135">
        <f t="shared" ref="P126:P135" si="1">O126*H126</f>
        <v>12.1875</v>
      </c>
      <c r="Q126" s="135">
        <v>0</v>
      </c>
      <c r="R126" s="135">
        <f t="shared" ref="R126:R135" si="2">Q126*H126</f>
        <v>0</v>
      </c>
      <c r="S126" s="135">
        <v>0</v>
      </c>
      <c r="T126" s="136">
        <f t="shared" ref="T126:T135" si="3">S126*H126</f>
        <v>0</v>
      </c>
      <c r="AR126" s="137" t="s">
        <v>122</v>
      </c>
      <c r="AT126" s="137" t="s">
        <v>118</v>
      </c>
      <c r="AU126" s="137" t="s">
        <v>77</v>
      </c>
      <c r="AY126" s="13" t="s">
        <v>116</v>
      </c>
      <c r="BE126" s="138">
        <f t="shared" ref="BE126:BE135" si="4">IF(N126="základní",J126,0)</f>
        <v>0</v>
      </c>
      <c r="BF126" s="138">
        <f t="shared" ref="BF126:BF135" si="5">IF(N126="snížená",J126,0)</f>
        <v>0</v>
      </c>
      <c r="BG126" s="138">
        <f t="shared" ref="BG126:BG135" si="6">IF(N126="zákl. přenesená",J126,0)</f>
        <v>0</v>
      </c>
      <c r="BH126" s="138">
        <f t="shared" ref="BH126:BH135" si="7">IF(N126="sníž. přenesená",J126,0)</f>
        <v>0</v>
      </c>
      <c r="BI126" s="138">
        <f t="shared" ref="BI126:BI135" si="8">IF(N126="nulová",J126,0)</f>
        <v>0</v>
      </c>
      <c r="BJ126" s="13" t="s">
        <v>75</v>
      </c>
      <c r="BK126" s="138">
        <f t="shared" ref="BK126:BK135" si="9">ROUND(I126*H126,2)</f>
        <v>0</v>
      </c>
      <c r="BL126" s="13" t="s">
        <v>122</v>
      </c>
      <c r="BM126" s="137" t="s">
        <v>221</v>
      </c>
    </row>
    <row r="127" spans="2:65" s="1" customFormat="1" ht="33" customHeight="1">
      <c r="B127" s="125"/>
      <c r="C127" s="126" t="s">
        <v>77</v>
      </c>
      <c r="D127" s="126" t="s">
        <v>118</v>
      </c>
      <c r="E127" s="127" t="s">
        <v>129</v>
      </c>
      <c r="F127" s="128" t="s">
        <v>130</v>
      </c>
      <c r="G127" s="129" t="s">
        <v>131</v>
      </c>
      <c r="H127" s="130">
        <v>10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32</v>
      </c>
      <c r="O127" s="135">
        <v>3.77</v>
      </c>
      <c r="P127" s="135">
        <f t="shared" si="1"/>
        <v>37.700000000000003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122</v>
      </c>
      <c r="AT127" s="137" t="s">
        <v>118</v>
      </c>
      <c r="AU127" s="137" t="s">
        <v>77</v>
      </c>
      <c r="AY127" s="13" t="s">
        <v>116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75</v>
      </c>
      <c r="BK127" s="138">
        <f t="shared" si="9"/>
        <v>0</v>
      </c>
      <c r="BL127" s="13" t="s">
        <v>122</v>
      </c>
      <c r="BM127" s="137" t="s">
        <v>222</v>
      </c>
    </row>
    <row r="128" spans="2:65" s="1" customFormat="1" ht="33" customHeight="1">
      <c r="B128" s="125"/>
      <c r="C128" s="126" t="s">
        <v>128</v>
      </c>
      <c r="D128" s="126" t="s">
        <v>118</v>
      </c>
      <c r="E128" s="127" t="s">
        <v>133</v>
      </c>
      <c r="F128" s="128" t="s">
        <v>134</v>
      </c>
      <c r="G128" s="129" t="s">
        <v>131</v>
      </c>
      <c r="H128" s="130">
        <v>134</v>
      </c>
      <c r="I128" s="131"/>
      <c r="J128" s="131">
        <f t="shared" si="0"/>
        <v>0</v>
      </c>
      <c r="K128" s="132"/>
      <c r="L128" s="25"/>
      <c r="M128" s="133" t="s">
        <v>1</v>
      </c>
      <c r="N128" s="134" t="s">
        <v>32</v>
      </c>
      <c r="O128" s="135">
        <v>0.72</v>
      </c>
      <c r="P128" s="135">
        <f t="shared" si="1"/>
        <v>96.47999999999999</v>
      </c>
      <c r="Q128" s="135">
        <v>0</v>
      </c>
      <c r="R128" s="135">
        <f t="shared" si="2"/>
        <v>0</v>
      </c>
      <c r="S128" s="135">
        <v>0</v>
      </c>
      <c r="T128" s="136">
        <f t="shared" si="3"/>
        <v>0</v>
      </c>
      <c r="AR128" s="137" t="s">
        <v>122</v>
      </c>
      <c r="AT128" s="137" t="s">
        <v>118</v>
      </c>
      <c r="AU128" s="137" t="s">
        <v>77</v>
      </c>
      <c r="AY128" s="13" t="s">
        <v>116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75</v>
      </c>
      <c r="BK128" s="138">
        <f t="shared" si="9"/>
        <v>0</v>
      </c>
      <c r="BL128" s="13" t="s">
        <v>122</v>
      </c>
      <c r="BM128" s="137" t="s">
        <v>223</v>
      </c>
    </row>
    <row r="129" spans="2:65" s="1" customFormat="1" ht="24.2" customHeight="1">
      <c r="B129" s="125"/>
      <c r="C129" s="126" t="s">
        <v>122</v>
      </c>
      <c r="D129" s="126" t="s">
        <v>118</v>
      </c>
      <c r="E129" s="127" t="s">
        <v>137</v>
      </c>
      <c r="F129" s="128" t="s">
        <v>138</v>
      </c>
      <c r="G129" s="129" t="s">
        <v>121</v>
      </c>
      <c r="H129" s="130">
        <v>240</v>
      </c>
      <c r="I129" s="131"/>
      <c r="J129" s="131">
        <f t="shared" si="0"/>
        <v>0</v>
      </c>
      <c r="K129" s="132"/>
      <c r="L129" s="25"/>
      <c r="M129" s="133" t="s">
        <v>1</v>
      </c>
      <c r="N129" s="134" t="s">
        <v>32</v>
      </c>
      <c r="O129" s="135">
        <v>0.47899999999999998</v>
      </c>
      <c r="P129" s="135">
        <f t="shared" si="1"/>
        <v>114.96</v>
      </c>
      <c r="Q129" s="135">
        <v>8.4999999999999995E-4</v>
      </c>
      <c r="R129" s="135">
        <f t="shared" si="2"/>
        <v>0.20399999999999999</v>
      </c>
      <c r="S129" s="135">
        <v>0</v>
      </c>
      <c r="T129" s="136">
        <f t="shared" si="3"/>
        <v>0</v>
      </c>
      <c r="AR129" s="137" t="s">
        <v>122</v>
      </c>
      <c r="AT129" s="137" t="s">
        <v>118</v>
      </c>
      <c r="AU129" s="137" t="s">
        <v>77</v>
      </c>
      <c r="AY129" s="13" t="s">
        <v>116</v>
      </c>
      <c r="BE129" s="138">
        <f t="shared" si="4"/>
        <v>0</v>
      </c>
      <c r="BF129" s="138">
        <f t="shared" si="5"/>
        <v>0</v>
      </c>
      <c r="BG129" s="138">
        <f t="shared" si="6"/>
        <v>0</v>
      </c>
      <c r="BH129" s="138">
        <f t="shared" si="7"/>
        <v>0</v>
      </c>
      <c r="BI129" s="138">
        <f t="shared" si="8"/>
        <v>0</v>
      </c>
      <c r="BJ129" s="13" t="s">
        <v>75</v>
      </c>
      <c r="BK129" s="138">
        <f t="shared" si="9"/>
        <v>0</v>
      </c>
      <c r="BL129" s="13" t="s">
        <v>122</v>
      </c>
      <c r="BM129" s="137" t="s">
        <v>224</v>
      </c>
    </row>
    <row r="130" spans="2:65" s="1" customFormat="1" ht="24.2" customHeight="1">
      <c r="B130" s="125"/>
      <c r="C130" s="126" t="s">
        <v>136</v>
      </c>
      <c r="D130" s="126" t="s">
        <v>118</v>
      </c>
      <c r="E130" s="127" t="s">
        <v>141</v>
      </c>
      <c r="F130" s="128" t="s">
        <v>142</v>
      </c>
      <c r="G130" s="129" t="s">
        <v>121</v>
      </c>
      <c r="H130" s="130">
        <v>240</v>
      </c>
      <c r="I130" s="131"/>
      <c r="J130" s="131">
        <f t="shared" si="0"/>
        <v>0</v>
      </c>
      <c r="K130" s="132"/>
      <c r="L130" s="25"/>
      <c r="M130" s="133" t="s">
        <v>1</v>
      </c>
      <c r="N130" s="134" t="s">
        <v>32</v>
      </c>
      <c r="O130" s="135">
        <v>0.32700000000000001</v>
      </c>
      <c r="P130" s="135">
        <f t="shared" si="1"/>
        <v>78.48</v>
      </c>
      <c r="Q130" s="135">
        <v>0</v>
      </c>
      <c r="R130" s="135">
        <f t="shared" si="2"/>
        <v>0</v>
      </c>
      <c r="S130" s="135">
        <v>0</v>
      </c>
      <c r="T130" s="136">
        <f t="shared" si="3"/>
        <v>0</v>
      </c>
      <c r="AR130" s="137" t="s">
        <v>122</v>
      </c>
      <c r="AT130" s="137" t="s">
        <v>118</v>
      </c>
      <c r="AU130" s="137" t="s">
        <v>77</v>
      </c>
      <c r="AY130" s="13" t="s">
        <v>116</v>
      </c>
      <c r="BE130" s="138">
        <f t="shared" si="4"/>
        <v>0</v>
      </c>
      <c r="BF130" s="138">
        <f t="shared" si="5"/>
        <v>0</v>
      </c>
      <c r="BG130" s="138">
        <f t="shared" si="6"/>
        <v>0</v>
      </c>
      <c r="BH130" s="138">
        <f t="shared" si="7"/>
        <v>0</v>
      </c>
      <c r="BI130" s="138">
        <f t="shared" si="8"/>
        <v>0</v>
      </c>
      <c r="BJ130" s="13" t="s">
        <v>75</v>
      </c>
      <c r="BK130" s="138">
        <f t="shared" si="9"/>
        <v>0</v>
      </c>
      <c r="BL130" s="13" t="s">
        <v>122</v>
      </c>
      <c r="BM130" s="137" t="s">
        <v>225</v>
      </c>
    </row>
    <row r="131" spans="2:65" s="1" customFormat="1" ht="37.9" customHeight="1">
      <c r="B131" s="125"/>
      <c r="C131" s="126" t="s">
        <v>140</v>
      </c>
      <c r="D131" s="126" t="s">
        <v>118</v>
      </c>
      <c r="E131" s="127" t="s">
        <v>145</v>
      </c>
      <c r="F131" s="128" t="s">
        <v>146</v>
      </c>
      <c r="G131" s="129" t="s">
        <v>131</v>
      </c>
      <c r="H131" s="130">
        <v>21.6</v>
      </c>
      <c r="I131" s="131"/>
      <c r="J131" s="131">
        <f t="shared" si="0"/>
        <v>0</v>
      </c>
      <c r="K131" s="132"/>
      <c r="L131" s="25"/>
      <c r="M131" s="133" t="s">
        <v>1</v>
      </c>
      <c r="N131" s="134" t="s">
        <v>32</v>
      </c>
      <c r="O131" s="135">
        <v>7.2999999999999995E-2</v>
      </c>
      <c r="P131" s="135">
        <f t="shared" si="1"/>
        <v>1.5768</v>
      </c>
      <c r="Q131" s="135">
        <v>0</v>
      </c>
      <c r="R131" s="135">
        <f t="shared" si="2"/>
        <v>0</v>
      </c>
      <c r="S131" s="135">
        <v>0</v>
      </c>
      <c r="T131" s="136">
        <f t="shared" si="3"/>
        <v>0</v>
      </c>
      <c r="AR131" s="137" t="s">
        <v>122</v>
      </c>
      <c r="AT131" s="137" t="s">
        <v>118</v>
      </c>
      <c r="AU131" s="137" t="s">
        <v>77</v>
      </c>
      <c r="AY131" s="13" t="s">
        <v>116</v>
      </c>
      <c r="BE131" s="138">
        <f t="shared" si="4"/>
        <v>0</v>
      </c>
      <c r="BF131" s="138">
        <f t="shared" si="5"/>
        <v>0</v>
      </c>
      <c r="BG131" s="138">
        <f t="shared" si="6"/>
        <v>0</v>
      </c>
      <c r="BH131" s="138">
        <f t="shared" si="7"/>
        <v>0</v>
      </c>
      <c r="BI131" s="138">
        <f t="shared" si="8"/>
        <v>0</v>
      </c>
      <c r="BJ131" s="13" t="s">
        <v>75</v>
      </c>
      <c r="BK131" s="138">
        <f t="shared" si="9"/>
        <v>0</v>
      </c>
      <c r="BL131" s="13" t="s">
        <v>122</v>
      </c>
      <c r="BM131" s="137" t="s">
        <v>226</v>
      </c>
    </row>
    <row r="132" spans="2:65" s="1" customFormat="1" ht="33" customHeight="1">
      <c r="B132" s="125"/>
      <c r="C132" s="126" t="s">
        <v>144</v>
      </c>
      <c r="D132" s="126" t="s">
        <v>118</v>
      </c>
      <c r="E132" s="127" t="s">
        <v>149</v>
      </c>
      <c r="F132" s="128" t="s">
        <v>150</v>
      </c>
      <c r="G132" s="129" t="s">
        <v>151</v>
      </c>
      <c r="H132" s="130">
        <v>39.405000000000001</v>
      </c>
      <c r="I132" s="131"/>
      <c r="J132" s="131">
        <f t="shared" si="0"/>
        <v>0</v>
      </c>
      <c r="K132" s="132"/>
      <c r="L132" s="25"/>
      <c r="M132" s="133" t="s">
        <v>1</v>
      </c>
      <c r="N132" s="134" t="s">
        <v>32</v>
      </c>
      <c r="O132" s="135">
        <v>0</v>
      </c>
      <c r="P132" s="135">
        <f t="shared" si="1"/>
        <v>0</v>
      </c>
      <c r="Q132" s="135">
        <v>0</v>
      </c>
      <c r="R132" s="135">
        <f t="shared" si="2"/>
        <v>0</v>
      </c>
      <c r="S132" s="135">
        <v>0</v>
      </c>
      <c r="T132" s="136">
        <f t="shared" si="3"/>
        <v>0</v>
      </c>
      <c r="AR132" s="137" t="s">
        <v>122</v>
      </c>
      <c r="AT132" s="137" t="s">
        <v>118</v>
      </c>
      <c r="AU132" s="137" t="s">
        <v>77</v>
      </c>
      <c r="AY132" s="13" t="s">
        <v>116</v>
      </c>
      <c r="BE132" s="138">
        <f t="shared" si="4"/>
        <v>0</v>
      </c>
      <c r="BF132" s="138">
        <f t="shared" si="5"/>
        <v>0</v>
      </c>
      <c r="BG132" s="138">
        <f t="shared" si="6"/>
        <v>0</v>
      </c>
      <c r="BH132" s="138">
        <f t="shared" si="7"/>
        <v>0</v>
      </c>
      <c r="BI132" s="138">
        <f t="shared" si="8"/>
        <v>0</v>
      </c>
      <c r="BJ132" s="13" t="s">
        <v>75</v>
      </c>
      <c r="BK132" s="138">
        <f t="shared" si="9"/>
        <v>0</v>
      </c>
      <c r="BL132" s="13" t="s">
        <v>122</v>
      </c>
      <c r="BM132" s="137" t="s">
        <v>227</v>
      </c>
    </row>
    <row r="133" spans="2:65" s="1" customFormat="1" ht="24.2" customHeight="1">
      <c r="B133" s="125"/>
      <c r="C133" s="126" t="s">
        <v>148</v>
      </c>
      <c r="D133" s="126" t="s">
        <v>118</v>
      </c>
      <c r="E133" s="127" t="s">
        <v>154</v>
      </c>
      <c r="F133" s="128" t="s">
        <v>155</v>
      </c>
      <c r="G133" s="129" t="s">
        <v>131</v>
      </c>
      <c r="H133" s="130">
        <v>134.9</v>
      </c>
      <c r="I133" s="131"/>
      <c r="J133" s="131">
        <f t="shared" si="0"/>
        <v>0</v>
      </c>
      <c r="K133" s="132"/>
      <c r="L133" s="25"/>
      <c r="M133" s="133" t="s">
        <v>1</v>
      </c>
      <c r="N133" s="134" t="s">
        <v>32</v>
      </c>
      <c r="O133" s="135">
        <v>0.44400000000000001</v>
      </c>
      <c r="P133" s="135">
        <f t="shared" si="1"/>
        <v>59.895600000000002</v>
      </c>
      <c r="Q133" s="135">
        <v>0</v>
      </c>
      <c r="R133" s="135">
        <f t="shared" si="2"/>
        <v>0</v>
      </c>
      <c r="S133" s="135">
        <v>0</v>
      </c>
      <c r="T133" s="136">
        <f t="shared" si="3"/>
        <v>0</v>
      </c>
      <c r="AR133" s="137" t="s">
        <v>122</v>
      </c>
      <c r="AT133" s="137" t="s">
        <v>118</v>
      </c>
      <c r="AU133" s="137" t="s">
        <v>77</v>
      </c>
      <c r="AY133" s="13" t="s">
        <v>116</v>
      </c>
      <c r="BE133" s="138">
        <f t="shared" si="4"/>
        <v>0</v>
      </c>
      <c r="BF133" s="138">
        <f t="shared" si="5"/>
        <v>0</v>
      </c>
      <c r="BG133" s="138">
        <f t="shared" si="6"/>
        <v>0</v>
      </c>
      <c r="BH133" s="138">
        <f t="shared" si="7"/>
        <v>0</v>
      </c>
      <c r="BI133" s="138">
        <f t="shared" si="8"/>
        <v>0</v>
      </c>
      <c r="BJ133" s="13" t="s">
        <v>75</v>
      </c>
      <c r="BK133" s="138">
        <f t="shared" si="9"/>
        <v>0</v>
      </c>
      <c r="BL133" s="13" t="s">
        <v>122</v>
      </c>
      <c r="BM133" s="137" t="s">
        <v>228</v>
      </c>
    </row>
    <row r="134" spans="2:65" s="1" customFormat="1" ht="24.2" customHeight="1">
      <c r="B134" s="125"/>
      <c r="C134" s="126" t="s">
        <v>153</v>
      </c>
      <c r="D134" s="126" t="s">
        <v>118</v>
      </c>
      <c r="E134" s="127" t="s">
        <v>158</v>
      </c>
      <c r="F134" s="128" t="s">
        <v>159</v>
      </c>
      <c r="G134" s="129" t="s">
        <v>131</v>
      </c>
      <c r="H134" s="130">
        <v>18</v>
      </c>
      <c r="I134" s="131"/>
      <c r="J134" s="131">
        <f t="shared" si="0"/>
        <v>0</v>
      </c>
      <c r="K134" s="132"/>
      <c r="L134" s="25"/>
      <c r="M134" s="133" t="s">
        <v>1</v>
      </c>
      <c r="N134" s="134" t="s">
        <v>32</v>
      </c>
      <c r="O134" s="135">
        <v>0.435</v>
      </c>
      <c r="P134" s="135">
        <f t="shared" si="1"/>
        <v>7.83</v>
      </c>
      <c r="Q134" s="135">
        <v>0</v>
      </c>
      <c r="R134" s="135">
        <f t="shared" si="2"/>
        <v>0</v>
      </c>
      <c r="S134" s="135">
        <v>0</v>
      </c>
      <c r="T134" s="136">
        <f t="shared" si="3"/>
        <v>0</v>
      </c>
      <c r="AR134" s="137" t="s">
        <v>122</v>
      </c>
      <c r="AT134" s="137" t="s">
        <v>118</v>
      </c>
      <c r="AU134" s="137" t="s">
        <v>77</v>
      </c>
      <c r="AY134" s="13" t="s">
        <v>116</v>
      </c>
      <c r="BE134" s="138">
        <f t="shared" si="4"/>
        <v>0</v>
      </c>
      <c r="BF134" s="138">
        <f t="shared" si="5"/>
        <v>0</v>
      </c>
      <c r="BG134" s="138">
        <f t="shared" si="6"/>
        <v>0</v>
      </c>
      <c r="BH134" s="138">
        <f t="shared" si="7"/>
        <v>0</v>
      </c>
      <c r="BI134" s="138">
        <f t="shared" si="8"/>
        <v>0</v>
      </c>
      <c r="BJ134" s="13" t="s">
        <v>75</v>
      </c>
      <c r="BK134" s="138">
        <f t="shared" si="9"/>
        <v>0</v>
      </c>
      <c r="BL134" s="13" t="s">
        <v>122</v>
      </c>
      <c r="BM134" s="137" t="s">
        <v>229</v>
      </c>
    </row>
    <row r="135" spans="2:65" s="1" customFormat="1" ht="16.5" customHeight="1">
      <c r="B135" s="125"/>
      <c r="C135" s="139" t="s">
        <v>157</v>
      </c>
      <c r="D135" s="139" t="s">
        <v>162</v>
      </c>
      <c r="E135" s="140" t="s">
        <v>163</v>
      </c>
      <c r="F135" s="141" t="s">
        <v>164</v>
      </c>
      <c r="G135" s="142" t="s">
        <v>151</v>
      </c>
      <c r="H135" s="143">
        <v>36</v>
      </c>
      <c r="I135" s="144"/>
      <c r="J135" s="144">
        <f t="shared" si="0"/>
        <v>0</v>
      </c>
      <c r="K135" s="145"/>
      <c r="L135" s="146"/>
      <c r="M135" s="147" t="s">
        <v>1</v>
      </c>
      <c r="N135" s="148" t="s">
        <v>32</v>
      </c>
      <c r="O135" s="135">
        <v>0</v>
      </c>
      <c r="P135" s="135">
        <f t="shared" si="1"/>
        <v>0</v>
      </c>
      <c r="Q135" s="135">
        <v>1</v>
      </c>
      <c r="R135" s="135">
        <f t="shared" si="2"/>
        <v>36</v>
      </c>
      <c r="S135" s="135">
        <v>0</v>
      </c>
      <c r="T135" s="136">
        <f t="shared" si="3"/>
        <v>0</v>
      </c>
      <c r="AR135" s="137" t="s">
        <v>148</v>
      </c>
      <c r="AT135" s="137" t="s">
        <v>162</v>
      </c>
      <c r="AU135" s="137" t="s">
        <v>77</v>
      </c>
      <c r="AY135" s="13" t="s">
        <v>116</v>
      </c>
      <c r="BE135" s="138">
        <f t="shared" si="4"/>
        <v>0</v>
      </c>
      <c r="BF135" s="138">
        <f t="shared" si="5"/>
        <v>0</v>
      </c>
      <c r="BG135" s="138">
        <f t="shared" si="6"/>
        <v>0</v>
      </c>
      <c r="BH135" s="138">
        <f t="shared" si="7"/>
        <v>0</v>
      </c>
      <c r="BI135" s="138">
        <f t="shared" si="8"/>
        <v>0</v>
      </c>
      <c r="BJ135" s="13" t="s">
        <v>75</v>
      </c>
      <c r="BK135" s="138">
        <f t="shared" si="9"/>
        <v>0</v>
      </c>
      <c r="BL135" s="13" t="s">
        <v>122</v>
      </c>
      <c r="BM135" s="137" t="s">
        <v>230</v>
      </c>
    </row>
    <row r="136" spans="2:65" s="11" customFormat="1" ht="22.9" customHeight="1">
      <c r="B136" s="114"/>
      <c r="D136" s="115" t="s">
        <v>66</v>
      </c>
      <c r="E136" s="123" t="s">
        <v>122</v>
      </c>
      <c r="F136" s="123" t="s">
        <v>166</v>
      </c>
      <c r="J136" s="124">
        <f>BK136</f>
        <v>0</v>
      </c>
      <c r="L136" s="114"/>
      <c r="M136" s="118"/>
      <c r="P136" s="119">
        <f>P137</f>
        <v>4.7412000000000001</v>
      </c>
      <c r="R136" s="119">
        <f>R137</f>
        <v>0</v>
      </c>
      <c r="T136" s="120">
        <f>T137</f>
        <v>0</v>
      </c>
      <c r="AR136" s="115" t="s">
        <v>75</v>
      </c>
      <c r="AT136" s="121" t="s">
        <v>66</v>
      </c>
      <c r="AU136" s="121" t="s">
        <v>75</v>
      </c>
      <c r="AY136" s="115" t="s">
        <v>116</v>
      </c>
      <c r="BK136" s="122">
        <f>BK137</f>
        <v>0</v>
      </c>
    </row>
    <row r="137" spans="2:65" s="1" customFormat="1" ht="16.5" customHeight="1">
      <c r="B137" s="125"/>
      <c r="C137" s="126" t="s">
        <v>161</v>
      </c>
      <c r="D137" s="126" t="s">
        <v>118</v>
      </c>
      <c r="E137" s="127" t="s">
        <v>167</v>
      </c>
      <c r="F137" s="128" t="s">
        <v>168</v>
      </c>
      <c r="G137" s="129" t="s">
        <v>131</v>
      </c>
      <c r="H137" s="130">
        <v>3.6</v>
      </c>
      <c r="I137" s="131"/>
      <c r="J137" s="131">
        <f>ROUND(I137*H137,2)</f>
        <v>0</v>
      </c>
      <c r="K137" s="132"/>
      <c r="L137" s="25"/>
      <c r="M137" s="133" t="s">
        <v>1</v>
      </c>
      <c r="N137" s="134" t="s">
        <v>32</v>
      </c>
      <c r="O137" s="135">
        <v>1.3169999999999999</v>
      </c>
      <c r="P137" s="135">
        <f>O137*H137</f>
        <v>4.7412000000000001</v>
      </c>
      <c r="Q137" s="135">
        <v>0</v>
      </c>
      <c r="R137" s="135">
        <f>Q137*H137</f>
        <v>0</v>
      </c>
      <c r="S137" s="135">
        <v>0</v>
      </c>
      <c r="T137" s="136">
        <f>S137*H137</f>
        <v>0</v>
      </c>
      <c r="AR137" s="137" t="s">
        <v>122</v>
      </c>
      <c r="AT137" s="137" t="s">
        <v>118</v>
      </c>
      <c r="AU137" s="137" t="s">
        <v>77</v>
      </c>
      <c r="AY137" s="13" t="s">
        <v>116</v>
      </c>
      <c r="BE137" s="138">
        <f>IF(N137="základní",J137,0)</f>
        <v>0</v>
      </c>
      <c r="BF137" s="138">
        <f>IF(N137="snížená",J137,0)</f>
        <v>0</v>
      </c>
      <c r="BG137" s="138">
        <f>IF(N137="zákl. přenesená",J137,0)</f>
        <v>0</v>
      </c>
      <c r="BH137" s="138">
        <f>IF(N137="sníž. přenesená",J137,0)</f>
        <v>0</v>
      </c>
      <c r="BI137" s="138">
        <f>IF(N137="nulová",J137,0)</f>
        <v>0</v>
      </c>
      <c r="BJ137" s="13" t="s">
        <v>75</v>
      </c>
      <c r="BK137" s="138">
        <f>ROUND(I137*H137,2)</f>
        <v>0</v>
      </c>
      <c r="BL137" s="13" t="s">
        <v>122</v>
      </c>
      <c r="BM137" s="137" t="s">
        <v>231</v>
      </c>
    </row>
    <row r="138" spans="2:65" s="11" customFormat="1" ht="22.9" customHeight="1">
      <c r="B138" s="114"/>
      <c r="D138" s="115" t="s">
        <v>66</v>
      </c>
      <c r="E138" s="123" t="s">
        <v>148</v>
      </c>
      <c r="F138" s="123" t="s">
        <v>232</v>
      </c>
      <c r="J138" s="124">
        <f>BK138</f>
        <v>0</v>
      </c>
      <c r="L138" s="114"/>
      <c r="M138" s="118"/>
      <c r="P138" s="119">
        <f>P139</f>
        <v>4.5</v>
      </c>
      <c r="R138" s="119">
        <f>R139</f>
        <v>0</v>
      </c>
      <c r="T138" s="120">
        <f>T139</f>
        <v>1.6500000000000001</v>
      </c>
      <c r="AR138" s="115" t="s">
        <v>75</v>
      </c>
      <c r="AT138" s="121" t="s">
        <v>66</v>
      </c>
      <c r="AU138" s="121" t="s">
        <v>75</v>
      </c>
      <c r="AY138" s="115" t="s">
        <v>116</v>
      </c>
      <c r="BK138" s="122">
        <f>BK139</f>
        <v>0</v>
      </c>
    </row>
    <row r="139" spans="2:65" s="1" customFormat="1" ht="24.2" customHeight="1">
      <c r="B139" s="125"/>
      <c r="C139" s="126" t="s">
        <v>8</v>
      </c>
      <c r="D139" s="126" t="s">
        <v>118</v>
      </c>
      <c r="E139" s="127" t="s">
        <v>233</v>
      </c>
      <c r="F139" s="128" t="s">
        <v>234</v>
      </c>
      <c r="G139" s="129" t="s">
        <v>131</v>
      </c>
      <c r="H139" s="130">
        <v>3</v>
      </c>
      <c r="I139" s="131"/>
      <c r="J139" s="131">
        <f>ROUND(I139*H139,2)</f>
        <v>0</v>
      </c>
      <c r="K139" s="132"/>
      <c r="L139" s="25"/>
      <c r="M139" s="133" t="s">
        <v>1</v>
      </c>
      <c r="N139" s="134" t="s">
        <v>32</v>
      </c>
      <c r="O139" s="135">
        <v>1.5</v>
      </c>
      <c r="P139" s="135">
        <f>O139*H139</f>
        <v>4.5</v>
      </c>
      <c r="Q139" s="135">
        <v>0</v>
      </c>
      <c r="R139" s="135">
        <f>Q139*H139</f>
        <v>0</v>
      </c>
      <c r="S139" s="135">
        <v>0.55000000000000004</v>
      </c>
      <c r="T139" s="136">
        <f>S139*H139</f>
        <v>1.6500000000000001</v>
      </c>
      <c r="AR139" s="137" t="s">
        <v>122</v>
      </c>
      <c r="AT139" s="137" t="s">
        <v>118</v>
      </c>
      <c r="AU139" s="137" t="s">
        <v>77</v>
      </c>
      <c r="AY139" s="13" t="s">
        <v>116</v>
      </c>
      <c r="BE139" s="138">
        <f>IF(N139="základní",J139,0)</f>
        <v>0</v>
      </c>
      <c r="BF139" s="138">
        <f>IF(N139="snížená",J139,0)</f>
        <v>0</v>
      </c>
      <c r="BG139" s="138">
        <f>IF(N139="zákl. přenesená",J139,0)</f>
        <v>0</v>
      </c>
      <c r="BH139" s="138">
        <f>IF(N139="sníž. přenesená",J139,0)</f>
        <v>0</v>
      </c>
      <c r="BI139" s="138">
        <f>IF(N139="nulová",J139,0)</f>
        <v>0</v>
      </c>
      <c r="BJ139" s="13" t="s">
        <v>75</v>
      </c>
      <c r="BK139" s="138">
        <f>ROUND(I139*H139,2)</f>
        <v>0</v>
      </c>
      <c r="BL139" s="13" t="s">
        <v>122</v>
      </c>
      <c r="BM139" s="137" t="s">
        <v>235</v>
      </c>
    </row>
    <row r="140" spans="2:65" s="11" customFormat="1" ht="22.9" customHeight="1">
      <c r="B140" s="114"/>
      <c r="D140" s="115" t="s">
        <v>66</v>
      </c>
      <c r="E140" s="123" t="s">
        <v>188</v>
      </c>
      <c r="F140" s="123" t="s">
        <v>189</v>
      </c>
      <c r="J140" s="124">
        <f>BK140</f>
        <v>0</v>
      </c>
      <c r="L140" s="114"/>
      <c r="M140" s="118"/>
      <c r="P140" s="119">
        <f>SUM(P141:P143)</f>
        <v>0.78084999999999993</v>
      </c>
      <c r="R140" s="119">
        <f>SUM(R141:R143)</f>
        <v>0</v>
      </c>
      <c r="T140" s="120">
        <f>SUM(T141:T143)</f>
        <v>0</v>
      </c>
      <c r="AR140" s="115" t="s">
        <v>75</v>
      </c>
      <c r="AT140" s="121" t="s">
        <v>66</v>
      </c>
      <c r="AU140" s="121" t="s">
        <v>75</v>
      </c>
      <c r="AY140" s="115" t="s">
        <v>116</v>
      </c>
      <c r="BK140" s="122">
        <f>SUM(BK141:BK143)</f>
        <v>0</v>
      </c>
    </row>
    <row r="141" spans="2:65" s="1" customFormat="1" ht="24.2" customHeight="1">
      <c r="B141" s="125"/>
      <c r="C141" s="126" t="s">
        <v>171</v>
      </c>
      <c r="D141" s="126" t="s">
        <v>118</v>
      </c>
      <c r="E141" s="127" t="s">
        <v>191</v>
      </c>
      <c r="F141" s="128" t="s">
        <v>192</v>
      </c>
      <c r="G141" s="129" t="s">
        <v>151</v>
      </c>
      <c r="H141" s="130">
        <v>4.8499999999999996</v>
      </c>
      <c r="I141" s="131"/>
      <c r="J141" s="131">
        <f>ROUND(I141*H141,2)</f>
        <v>0</v>
      </c>
      <c r="K141" s="132"/>
      <c r="L141" s="25"/>
      <c r="M141" s="133" t="s">
        <v>1</v>
      </c>
      <c r="N141" s="134" t="s">
        <v>32</v>
      </c>
      <c r="O141" s="135">
        <v>0.125</v>
      </c>
      <c r="P141" s="135">
        <f>O141*H141</f>
        <v>0.60624999999999996</v>
      </c>
      <c r="Q141" s="135">
        <v>0</v>
      </c>
      <c r="R141" s="135">
        <f>Q141*H141</f>
        <v>0</v>
      </c>
      <c r="S141" s="135">
        <v>0</v>
      </c>
      <c r="T141" s="136">
        <f>S141*H141</f>
        <v>0</v>
      </c>
      <c r="AR141" s="137" t="s">
        <v>122</v>
      </c>
      <c r="AT141" s="137" t="s">
        <v>118</v>
      </c>
      <c r="AU141" s="137" t="s">
        <v>77</v>
      </c>
      <c r="AY141" s="13" t="s">
        <v>116</v>
      </c>
      <c r="BE141" s="138">
        <f>IF(N141="základní",J141,0)</f>
        <v>0</v>
      </c>
      <c r="BF141" s="138">
        <f>IF(N141="snížená",J141,0)</f>
        <v>0</v>
      </c>
      <c r="BG141" s="138">
        <f>IF(N141="zákl. přenesená",J141,0)</f>
        <v>0</v>
      </c>
      <c r="BH141" s="138">
        <f>IF(N141="sníž. přenesená",J141,0)</f>
        <v>0</v>
      </c>
      <c r="BI141" s="138">
        <f>IF(N141="nulová",J141,0)</f>
        <v>0</v>
      </c>
      <c r="BJ141" s="13" t="s">
        <v>75</v>
      </c>
      <c r="BK141" s="138">
        <f>ROUND(I141*H141,2)</f>
        <v>0</v>
      </c>
      <c r="BL141" s="13" t="s">
        <v>122</v>
      </c>
      <c r="BM141" s="137" t="s">
        <v>236</v>
      </c>
    </row>
    <row r="142" spans="2:65" s="1" customFormat="1" ht="24.2" customHeight="1">
      <c r="B142" s="125"/>
      <c r="C142" s="126" t="s">
        <v>175</v>
      </c>
      <c r="D142" s="126" t="s">
        <v>118</v>
      </c>
      <c r="E142" s="127" t="s">
        <v>195</v>
      </c>
      <c r="F142" s="128" t="s">
        <v>196</v>
      </c>
      <c r="G142" s="129" t="s">
        <v>151</v>
      </c>
      <c r="H142" s="130">
        <v>29.1</v>
      </c>
      <c r="I142" s="131"/>
      <c r="J142" s="131">
        <f>ROUND(I142*H142,2)</f>
        <v>0</v>
      </c>
      <c r="K142" s="132"/>
      <c r="L142" s="25"/>
      <c r="M142" s="133" t="s">
        <v>1</v>
      </c>
      <c r="N142" s="134" t="s">
        <v>32</v>
      </c>
      <c r="O142" s="135">
        <v>6.0000000000000001E-3</v>
      </c>
      <c r="P142" s="135">
        <f>O142*H142</f>
        <v>0.17460000000000001</v>
      </c>
      <c r="Q142" s="135">
        <v>0</v>
      </c>
      <c r="R142" s="135">
        <f>Q142*H142</f>
        <v>0</v>
      </c>
      <c r="S142" s="135">
        <v>0</v>
      </c>
      <c r="T142" s="136">
        <f>S142*H142</f>
        <v>0</v>
      </c>
      <c r="AR142" s="137" t="s">
        <v>122</v>
      </c>
      <c r="AT142" s="137" t="s">
        <v>118</v>
      </c>
      <c r="AU142" s="137" t="s">
        <v>77</v>
      </c>
      <c r="AY142" s="13" t="s">
        <v>116</v>
      </c>
      <c r="BE142" s="138">
        <f>IF(N142="základní",J142,0)</f>
        <v>0</v>
      </c>
      <c r="BF142" s="138">
        <f>IF(N142="snížená",J142,0)</f>
        <v>0</v>
      </c>
      <c r="BG142" s="138">
        <f>IF(N142="zákl. přenesená",J142,0)</f>
        <v>0</v>
      </c>
      <c r="BH142" s="138">
        <f>IF(N142="sníž. přenesená",J142,0)</f>
        <v>0</v>
      </c>
      <c r="BI142" s="138">
        <f>IF(N142="nulová",J142,0)</f>
        <v>0</v>
      </c>
      <c r="BJ142" s="13" t="s">
        <v>75</v>
      </c>
      <c r="BK142" s="138">
        <f>ROUND(I142*H142,2)</f>
        <v>0</v>
      </c>
      <c r="BL142" s="13" t="s">
        <v>122</v>
      </c>
      <c r="BM142" s="137" t="s">
        <v>237</v>
      </c>
    </row>
    <row r="143" spans="2:65" s="1" customFormat="1" ht="37.9" customHeight="1">
      <c r="B143" s="125"/>
      <c r="C143" s="126" t="s">
        <v>180</v>
      </c>
      <c r="D143" s="126" t="s">
        <v>118</v>
      </c>
      <c r="E143" s="127" t="s">
        <v>238</v>
      </c>
      <c r="F143" s="128" t="s">
        <v>239</v>
      </c>
      <c r="G143" s="129" t="s">
        <v>151</v>
      </c>
      <c r="H143" s="130">
        <v>4.8499999999999996</v>
      </c>
      <c r="I143" s="131"/>
      <c r="J143" s="131">
        <f>ROUND(I143*H143,2)</f>
        <v>0</v>
      </c>
      <c r="K143" s="132"/>
      <c r="L143" s="25"/>
      <c r="M143" s="133" t="s">
        <v>1</v>
      </c>
      <c r="N143" s="134" t="s">
        <v>32</v>
      </c>
      <c r="O143" s="135">
        <v>0</v>
      </c>
      <c r="P143" s="135">
        <f>O143*H143</f>
        <v>0</v>
      </c>
      <c r="Q143" s="135">
        <v>0</v>
      </c>
      <c r="R143" s="135">
        <f>Q143*H143</f>
        <v>0</v>
      </c>
      <c r="S143" s="135">
        <v>0</v>
      </c>
      <c r="T143" s="136">
        <f>S143*H143</f>
        <v>0</v>
      </c>
      <c r="AR143" s="137" t="s">
        <v>122</v>
      </c>
      <c r="AT143" s="137" t="s">
        <v>118</v>
      </c>
      <c r="AU143" s="137" t="s">
        <v>77</v>
      </c>
      <c r="AY143" s="13" t="s">
        <v>116</v>
      </c>
      <c r="BE143" s="138">
        <f>IF(N143="základní",J143,0)</f>
        <v>0</v>
      </c>
      <c r="BF143" s="138">
        <f>IF(N143="snížená",J143,0)</f>
        <v>0</v>
      </c>
      <c r="BG143" s="138">
        <f>IF(N143="zákl. přenesená",J143,0)</f>
        <v>0</v>
      </c>
      <c r="BH143" s="138">
        <f>IF(N143="sníž. přenesená",J143,0)</f>
        <v>0</v>
      </c>
      <c r="BI143" s="138">
        <f>IF(N143="nulová",J143,0)</f>
        <v>0</v>
      </c>
      <c r="BJ143" s="13" t="s">
        <v>75</v>
      </c>
      <c r="BK143" s="138">
        <f>ROUND(I143*H143,2)</f>
        <v>0</v>
      </c>
      <c r="BL143" s="13" t="s">
        <v>122</v>
      </c>
      <c r="BM143" s="137" t="s">
        <v>240</v>
      </c>
    </row>
    <row r="144" spans="2:65" s="11" customFormat="1" ht="25.9" customHeight="1">
      <c r="B144" s="114"/>
      <c r="D144" s="115" t="s">
        <v>66</v>
      </c>
      <c r="E144" s="116" t="s">
        <v>208</v>
      </c>
      <c r="F144" s="116" t="s">
        <v>209</v>
      </c>
      <c r="J144" s="117">
        <f>BK144</f>
        <v>0</v>
      </c>
      <c r="L144" s="114"/>
      <c r="M144" s="118"/>
      <c r="P144" s="119">
        <f>P145</f>
        <v>0</v>
      </c>
      <c r="R144" s="119">
        <f>R145</f>
        <v>0</v>
      </c>
      <c r="T144" s="120">
        <f>T145</f>
        <v>0</v>
      </c>
      <c r="AR144" s="115" t="s">
        <v>136</v>
      </c>
      <c r="AT144" s="121" t="s">
        <v>66</v>
      </c>
      <c r="AU144" s="121" t="s">
        <v>67</v>
      </c>
      <c r="AY144" s="115" t="s">
        <v>116</v>
      </c>
      <c r="BK144" s="122">
        <f>BK145</f>
        <v>0</v>
      </c>
    </row>
    <row r="145" spans="2:65" s="11" customFormat="1" ht="22.9" customHeight="1">
      <c r="B145" s="114"/>
      <c r="D145" s="115" t="s">
        <v>66</v>
      </c>
      <c r="E145" s="123" t="s">
        <v>210</v>
      </c>
      <c r="F145" s="123" t="s">
        <v>211</v>
      </c>
      <c r="J145" s="124">
        <f>BK145</f>
        <v>0</v>
      </c>
      <c r="L145" s="114"/>
      <c r="M145" s="118"/>
      <c r="P145" s="119">
        <f>P146</f>
        <v>0</v>
      </c>
      <c r="R145" s="119">
        <f>R146</f>
        <v>0</v>
      </c>
      <c r="T145" s="120">
        <f>T146</f>
        <v>0</v>
      </c>
      <c r="AR145" s="115" t="s">
        <v>136</v>
      </c>
      <c r="AT145" s="121" t="s">
        <v>66</v>
      </c>
      <c r="AU145" s="121" t="s">
        <v>75</v>
      </c>
      <c r="AY145" s="115" t="s">
        <v>116</v>
      </c>
      <c r="BK145" s="122">
        <f>BK146</f>
        <v>0</v>
      </c>
    </row>
    <row r="146" spans="2:65" s="1" customFormat="1" ht="16.5" customHeight="1">
      <c r="B146" s="125"/>
      <c r="C146" s="126" t="s">
        <v>184</v>
      </c>
      <c r="D146" s="126" t="s">
        <v>118</v>
      </c>
      <c r="E146" s="127" t="s">
        <v>212</v>
      </c>
      <c r="F146" s="128" t="s">
        <v>213</v>
      </c>
      <c r="G146" s="129" t="s">
        <v>214</v>
      </c>
      <c r="H146" s="130">
        <v>1</v>
      </c>
      <c r="I146" s="131"/>
      <c r="J146" s="131">
        <f>ROUND(I146*H146,2)</f>
        <v>0</v>
      </c>
      <c r="K146" s="132"/>
      <c r="L146" s="25"/>
      <c r="M146" s="149" t="s">
        <v>1</v>
      </c>
      <c r="N146" s="150" t="s">
        <v>32</v>
      </c>
      <c r="O146" s="151">
        <v>0</v>
      </c>
      <c r="P146" s="151">
        <f>O146*H146</f>
        <v>0</v>
      </c>
      <c r="Q146" s="151">
        <v>0</v>
      </c>
      <c r="R146" s="151">
        <f>Q146*H146</f>
        <v>0</v>
      </c>
      <c r="S146" s="151">
        <v>0</v>
      </c>
      <c r="T146" s="152">
        <f>S146*H146</f>
        <v>0</v>
      </c>
      <c r="AR146" s="137" t="s">
        <v>215</v>
      </c>
      <c r="AT146" s="137" t="s">
        <v>118</v>
      </c>
      <c r="AU146" s="137" t="s">
        <v>77</v>
      </c>
      <c r="AY146" s="13" t="s">
        <v>116</v>
      </c>
      <c r="BE146" s="138">
        <f>IF(N146="základní",J146,0)</f>
        <v>0</v>
      </c>
      <c r="BF146" s="138">
        <f>IF(N146="snížená",J146,0)</f>
        <v>0</v>
      </c>
      <c r="BG146" s="138">
        <f>IF(N146="zákl. přenesená",J146,0)</f>
        <v>0</v>
      </c>
      <c r="BH146" s="138">
        <f>IF(N146="sníž. přenesená",J146,0)</f>
        <v>0</v>
      </c>
      <c r="BI146" s="138">
        <f>IF(N146="nulová",J146,0)</f>
        <v>0</v>
      </c>
      <c r="BJ146" s="13" t="s">
        <v>75</v>
      </c>
      <c r="BK146" s="138">
        <f>ROUND(I146*H146,2)</f>
        <v>0</v>
      </c>
      <c r="BL146" s="13" t="s">
        <v>215</v>
      </c>
      <c r="BM146" s="137" t="s">
        <v>241</v>
      </c>
    </row>
    <row r="147" spans="2:65" s="1" customFormat="1" ht="6.9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25"/>
    </row>
  </sheetData>
  <autoFilter ref="C122:K146" xr:uid="{00000000-0009-0000-0000-000002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9"/>
  <sheetViews>
    <sheetView showGridLines="0" workbookViewId="0">
      <selection activeCell="F105" sqref="F105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53" t="s">
        <v>5</v>
      </c>
      <c r="M2" s="154"/>
      <c r="N2" s="154"/>
      <c r="O2" s="154"/>
      <c r="P2" s="154"/>
      <c r="Q2" s="154"/>
      <c r="R2" s="154"/>
      <c r="S2" s="154"/>
      <c r="T2" s="154"/>
      <c r="U2" s="154"/>
      <c r="V2" s="154"/>
      <c r="AT2" s="13" t="s">
        <v>83</v>
      </c>
    </row>
    <row r="3" spans="2:46" ht="6.95" hidden="1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77</v>
      </c>
    </row>
    <row r="4" spans="2:46" ht="24.95" hidden="1" customHeight="1">
      <c r="B4" s="16"/>
      <c r="D4" s="17" t="s">
        <v>84</v>
      </c>
      <c r="L4" s="16"/>
      <c r="M4" s="81" t="s">
        <v>10</v>
      </c>
      <c r="AT4" s="13" t="s">
        <v>3</v>
      </c>
    </row>
    <row r="5" spans="2:46" ht="6.95" hidden="1" customHeight="1">
      <c r="B5" s="16"/>
      <c r="L5" s="16"/>
    </row>
    <row r="6" spans="2:46" ht="12" hidden="1" customHeight="1">
      <c r="B6" s="16"/>
      <c r="D6" s="22" t="s">
        <v>13</v>
      </c>
      <c r="L6" s="16"/>
    </row>
    <row r="7" spans="2:46" ht="16.5" hidden="1" customHeight="1">
      <c r="B7" s="16"/>
      <c r="E7" s="188" t="str">
        <f>'Rekapitulace stavby'!K6</f>
        <v>Nemocnice Břeclav - oprava kanalizace</v>
      </c>
      <c r="F7" s="189"/>
      <c r="G7" s="189"/>
      <c r="H7" s="189"/>
      <c r="L7" s="16"/>
    </row>
    <row r="8" spans="2:46" s="1" customFormat="1" ht="12" hidden="1" customHeight="1">
      <c r="B8" s="25"/>
      <c r="D8" s="22" t="s">
        <v>85</v>
      </c>
      <c r="L8" s="25"/>
    </row>
    <row r="9" spans="2:46" s="1" customFormat="1" ht="16.5" hidden="1" customHeight="1">
      <c r="B9" s="25"/>
      <c r="E9" s="165" t="s">
        <v>242</v>
      </c>
      <c r="F9" s="187"/>
      <c r="G9" s="187"/>
      <c r="H9" s="187"/>
      <c r="L9" s="25"/>
    </row>
    <row r="10" spans="2:46" s="1" customFormat="1" hidden="1">
      <c r="B10" s="25"/>
      <c r="L10" s="25"/>
    </row>
    <row r="11" spans="2:46" s="1" customFormat="1" ht="12" hidden="1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hidden="1" customHeight="1">
      <c r="B12" s="25"/>
      <c r="D12" s="22" t="s">
        <v>16</v>
      </c>
      <c r="F12" s="20" t="s">
        <v>17</v>
      </c>
      <c r="I12" s="22" t="s">
        <v>18</v>
      </c>
      <c r="J12" s="45">
        <f>'Rekapitulace stavby'!AN8</f>
        <v>0</v>
      </c>
      <c r="L12" s="25"/>
    </row>
    <row r="13" spans="2:46" s="1" customFormat="1" ht="10.9" hidden="1" customHeight="1">
      <c r="B13" s="25"/>
      <c r="L13" s="25"/>
    </row>
    <row r="14" spans="2:46" s="1" customFormat="1" ht="12" hidden="1" customHeight="1">
      <c r="B14" s="25"/>
      <c r="D14" s="22" t="s">
        <v>19</v>
      </c>
      <c r="I14" s="22" t="s">
        <v>20</v>
      </c>
      <c r="J14" s="20" t="str">
        <f>IF('Rekapitulace stavby'!AN10="","",'Rekapitulace stavby'!AN10)</f>
        <v/>
      </c>
      <c r="L14" s="25"/>
    </row>
    <row r="15" spans="2:46" s="1" customFormat="1" ht="18" hidden="1" customHeight="1">
      <c r="B15" s="25"/>
      <c r="E15" s="20" t="str">
        <f>IF('Rekapitulace stavby'!E11="","",'Rekapitulace stavby'!E11)</f>
        <v>Nemocnice Břeclav, p.o.</v>
      </c>
      <c r="I15" s="22" t="s">
        <v>21</v>
      </c>
      <c r="J15" s="20" t="str">
        <f>IF('Rekapitulace stavby'!AN11="","",'Rekapitulace stavby'!AN11)</f>
        <v/>
      </c>
      <c r="L15" s="25"/>
    </row>
    <row r="16" spans="2:46" s="1" customFormat="1" ht="6.95" hidden="1" customHeight="1">
      <c r="B16" s="25"/>
      <c r="L16" s="25"/>
    </row>
    <row r="17" spans="2:12" s="1" customFormat="1" ht="12" hidden="1" customHeight="1">
      <c r="B17" s="25"/>
      <c r="D17" s="22" t="s">
        <v>22</v>
      </c>
      <c r="I17" s="22" t="s">
        <v>20</v>
      </c>
      <c r="J17" s="20">
        <f>'Rekapitulace stavby'!AN13</f>
        <v>0</v>
      </c>
      <c r="L17" s="25"/>
    </row>
    <row r="18" spans="2:12" s="1" customFormat="1" ht="18" hidden="1" customHeight="1">
      <c r="B18" s="25"/>
      <c r="E18" s="181">
        <f>'Rekapitulace stavby'!E14</f>
        <v>0</v>
      </c>
      <c r="F18" s="181"/>
      <c r="G18" s="181"/>
      <c r="H18" s="181"/>
      <c r="I18" s="22" t="s">
        <v>21</v>
      </c>
      <c r="J18" s="20">
        <f>'Rekapitulace stavby'!AN14</f>
        <v>0</v>
      </c>
      <c r="L18" s="25"/>
    </row>
    <row r="19" spans="2:12" s="1" customFormat="1" ht="6.95" hidden="1" customHeight="1">
      <c r="B19" s="25"/>
      <c r="L19" s="25"/>
    </row>
    <row r="20" spans="2:12" s="1" customFormat="1" ht="12" hidden="1" customHeight="1">
      <c r="B20" s="25"/>
      <c r="D20" s="22" t="s">
        <v>23</v>
      </c>
      <c r="I20" s="22" t="s">
        <v>20</v>
      </c>
      <c r="J20" s="20" t="str">
        <f>IF('Rekapitulace stavby'!AN16="","",'Rekapitulace stavby'!AN16)</f>
        <v/>
      </c>
      <c r="L20" s="25"/>
    </row>
    <row r="21" spans="2:12" s="1" customFormat="1" ht="18" hidden="1" customHeight="1">
      <c r="B21" s="25"/>
      <c r="E21" s="20" t="str">
        <f>IF('Rekapitulace stavby'!E17="","",'Rekapitulace stavby'!E17)</f>
        <v xml:space="preserve"> </v>
      </c>
      <c r="I21" s="22" t="s">
        <v>21</v>
      </c>
      <c r="J21" s="20" t="str">
        <f>IF('Rekapitulace stavby'!AN17="","",'Rekapitulace stavby'!AN17)</f>
        <v/>
      </c>
      <c r="L21" s="25"/>
    </row>
    <row r="22" spans="2:12" s="1" customFormat="1" ht="6.95" hidden="1" customHeight="1">
      <c r="B22" s="25"/>
      <c r="L22" s="25"/>
    </row>
    <row r="23" spans="2:12" s="1" customFormat="1" ht="12" hidden="1" customHeight="1">
      <c r="B23" s="25"/>
      <c r="D23" s="22" t="s">
        <v>25</v>
      </c>
      <c r="I23" s="22" t="s">
        <v>20</v>
      </c>
      <c r="J23" s="20" t="str">
        <f>IF('Rekapitulace stavby'!AN19="","",'Rekapitulace stavby'!AN19)</f>
        <v/>
      </c>
      <c r="L23" s="25"/>
    </row>
    <row r="24" spans="2:12" s="1" customFormat="1" ht="18" hidden="1" customHeight="1">
      <c r="B24" s="25"/>
      <c r="E24" s="20" t="str">
        <f>IF('Rekapitulace stavby'!E20="","",'Rekapitulace stavby'!E20)</f>
        <v xml:space="preserve"> </v>
      </c>
      <c r="I24" s="22" t="s">
        <v>21</v>
      </c>
      <c r="J24" s="20" t="str">
        <f>IF('Rekapitulace stavby'!AN20="","",'Rekapitulace stavby'!AN20)</f>
        <v/>
      </c>
      <c r="L24" s="25"/>
    </row>
    <row r="25" spans="2:12" s="1" customFormat="1" ht="6.95" hidden="1" customHeight="1">
      <c r="B25" s="25"/>
      <c r="L25" s="25"/>
    </row>
    <row r="26" spans="2:12" s="1" customFormat="1" ht="12" hidden="1" customHeight="1">
      <c r="B26" s="25"/>
      <c r="D26" s="22" t="s">
        <v>26</v>
      </c>
      <c r="L26" s="25"/>
    </row>
    <row r="27" spans="2:12" s="7" customFormat="1" ht="16.5" hidden="1" customHeight="1">
      <c r="B27" s="82"/>
      <c r="E27" s="183" t="s">
        <v>1</v>
      </c>
      <c r="F27" s="183"/>
      <c r="G27" s="183"/>
      <c r="H27" s="183"/>
      <c r="L27" s="82"/>
    </row>
    <row r="28" spans="2:12" s="1" customFormat="1" ht="6.95" hidden="1" customHeight="1">
      <c r="B28" s="25"/>
      <c r="L28" s="25"/>
    </row>
    <row r="29" spans="2:12" s="1" customFormat="1" ht="6.95" hidden="1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hidden="1" customHeight="1">
      <c r="B30" s="25"/>
      <c r="D30" s="83" t="s">
        <v>27</v>
      </c>
      <c r="J30" s="59">
        <f>ROUND(J118, 2)</f>
        <v>0</v>
      </c>
      <c r="L30" s="25"/>
    </row>
    <row r="31" spans="2:12" s="1" customFormat="1" ht="6.95" hidden="1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hidden="1" customHeight="1">
      <c r="B32" s="25"/>
      <c r="F32" s="28" t="s">
        <v>29</v>
      </c>
      <c r="I32" s="28" t="s">
        <v>28</v>
      </c>
      <c r="J32" s="28" t="s">
        <v>30</v>
      </c>
      <c r="L32" s="25"/>
    </row>
    <row r="33" spans="2:12" s="1" customFormat="1" ht="14.45" hidden="1" customHeight="1">
      <c r="B33" s="25"/>
      <c r="D33" s="48" t="s">
        <v>31</v>
      </c>
      <c r="E33" s="22" t="s">
        <v>32</v>
      </c>
      <c r="F33" s="84">
        <f>ROUND((SUM(BE118:BE128)),  2)</f>
        <v>0</v>
      </c>
      <c r="I33" s="85">
        <v>0.21</v>
      </c>
      <c r="J33" s="84">
        <f>ROUND(((SUM(BE118:BE128))*I33),  2)</f>
        <v>0</v>
      </c>
      <c r="L33" s="25"/>
    </row>
    <row r="34" spans="2:12" s="1" customFormat="1" ht="14.45" hidden="1" customHeight="1">
      <c r="B34" s="25"/>
      <c r="E34" s="22" t="s">
        <v>33</v>
      </c>
      <c r="F34" s="84">
        <f>ROUND((SUM(BF118:BF128)),  2)</f>
        <v>0</v>
      </c>
      <c r="I34" s="85">
        <v>0.12</v>
      </c>
      <c r="J34" s="84">
        <f>ROUND(((SUM(BF118:BF128))*I34),  2)</f>
        <v>0</v>
      </c>
      <c r="L34" s="25"/>
    </row>
    <row r="35" spans="2:12" s="1" customFormat="1" ht="14.45" hidden="1" customHeight="1">
      <c r="B35" s="25"/>
      <c r="E35" s="22" t="s">
        <v>34</v>
      </c>
      <c r="F35" s="84">
        <f>ROUND((SUM(BG118:BG128)),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35</v>
      </c>
      <c r="F36" s="84">
        <f>ROUND((SUM(BH118:BH128)),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36</v>
      </c>
      <c r="F37" s="84">
        <f>ROUND((SUM(BI118:BI128)),  2)</f>
        <v>0</v>
      </c>
      <c r="I37" s="85">
        <v>0</v>
      </c>
      <c r="J37" s="84">
        <f>0</f>
        <v>0</v>
      </c>
      <c r="L37" s="25"/>
    </row>
    <row r="38" spans="2:12" s="1" customFormat="1" ht="6.95" hidden="1" customHeight="1">
      <c r="B38" s="25"/>
      <c r="L38" s="25"/>
    </row>
    <row r="39" spans="2:12" s="1" customFormat="1" ht="25.35" hidden="1" customHeight="1">
      <c r="B39" s="25"/>
      <c r="C39" s="86"/>
      <c r="D39" s="87" t="s">
        <v>37</v>
      </c>
      <c r="E39" s="50"/>
      <c r="F39" s="50"/>
      <c r="G39" s="88" t="s">
        <v>38</v>
      </c>
      <c r="H39" s="89" t="s">
        <v>39</v>
      </c>
      <c r="I39" s="50"/>
      <c r="J39" s="90">
        <f>SUM(J30:J37)</f>
        <v>0</v>
      </c>
      <c r="K39" s="91"/>
      <c r="L39" s="25"/>
    </row>
    <row r="40" spans="2:12" s="1" customFormat="1" ht="14.45" hidden="1" customHeight="1">
      <c r="B40" s="25"/>
      <c r="L40" s="25"/>
    </row>
    <row r="41" spans="2:12" ht="14.45" hidden="1" customHeight="1">
      <c r="B41" s="16"/>
      <c r="L41" s="16"/>
    </row>
    <row r="42" spans="2:12" ht="14.45" hidden="1" customHeight="1">
      <c r="B42" s="16"/>
      <c r="L42" s="16"/>
    </row>
    <row r="43" spans="2:12" ht="14.45" hidden="1" customHeight="1">
      <c r="B43" s="16"/>
      <c r="L43" s="16"/>
    </row>
    <row r="44" spans="2:12" ht="14.45" hidden="1" customHeight="1">
      <c r="B44" s="16"/>
      <c r="L44" s="16"/>
    </row>
    <row r="45" spans="2:12" ht="14.45" hidden="1" customHeight="1">
      <c r="B45" s="16"/>
      <c r="L45" s="16"/>
    </row>
    <row r="46" spans="2:12" ht="14.45" hidden="1" customHeight="1">
      <c r="B46" s="16"/>
      <c r="L46" s="16"/>
    </row>
    <row r="47" spans="2:12" ht="14.45" hidden="1" customHeight="1">
      <c r="B47" s="16"/>
      <c r="L47" s="16"/>
    </row>
    <row r="48" spans="2:12" ht="14.45" hidden="1" customHeight="1">
      <c r="B48" s="16"/>
      <c r="L48" s="16"/>
    </row>
    <row r="49" spans="2:12" ht="14.45" hidden="1" customHeight="1">
      <c r="B49" s="16"/>
      <c r="L49" s="16"/>
    </row>
    <row r="50" spans="2:12" s="1" customFormat="1" ht="14.45" hidden="1" customHeight="1">
      <c r="B50" s="25"/>
      <c r="D50" s="34" t="s">
        <v>40</v>
      </c>
      <c r="E50" s="35"/>
      <c r="F50" s="35"/>
      <c r="G50" s="34" t="s">
        <v>41</v>
      </c>
      <c r="H50" s="35"/>
      <c r="I50" s="35"/>
      <c r="J50" s="35"/>
      <c r="K50" s="35"/>
      <c r="L50" s="25"/>
    </row>
    <row r="51" spans="2:12" hidden="1">
      <c r="B51" s="16"/>
      <c r="L51" s="16"/>
    </row>
    <row r="52" spans="2:12" hidden="1">
      <c r="B52" s="16"/>
      <c r="L52" s="16"/>
    </row>
    <row r="53" spans="2:12" hidden="1">
      <c r="B53" s="16"/>
      <c r="L53" s="16"/>
    </row>
    <row r="54" spans="2:12" hidden="1">
      <c r="B54" s="16"/>
      <c r="L54" s="16"/>
    </row>
    <row r="55" spans="2:12" hidden="1">
      <c r="B55" s="16"/>
      <c r="L55" s="16"/>
    </row>
    <row r="56" spans="2:12" hidden="1">
      <c r="B56" s="16"/>
      <c r="L56" s="16"/>
    </row>
    <row r="57" spans="2:12" hidden="1">
      <c r="B57" s="16"/>
      <c r="L57" s="16"/>
    </row>
    <row r="58" spans="2:12" hidden="1">
      <c r="B58" s="16"/>
      <c r="L58" s="16"/>
    </row>
    <row r="59" spans="2:12" hidden="1">
      <c r="B59" s="16"/>
      <c r="L59" s="16"/>
    </row>
    <row r="60" spans="2:12" hidden="1">
      <c r="B60" s="16"/>
      <c r="L60" s="16"/>
    </row>
    <row r="61" spans="2:12" s="1" customFormat="1" ht="12.75" hidden="1">
      <c r="B61" s="25"/>
      <c r="D61" s="36" t="s">
        <v>42</v>
      </c>
      <c r="E61" s="27"/>
      <c r="F61" s="92" t="s">
        <v>43</v>
      </c>
      <c r="G61" s="36" t="s">
        <v>42</v>
      </c>
      <c r="H61" s="27"/>
      <c r="I61" s="27"/>
      <c r="J61" s="93" t="s">
        <v>43</v>
      </c>
      <c r="K61" s="27"/>
      <c r="L61" s="25"/>
    </row>
    <row r="62" spans="2:12" hidden="1">
      <c r="B62" s="16"/>
      <c r="L62" s="16"/>
    </row>
    <row r="63" spans="2:12" hidden="1">
      <c r="B63" s="16"/>
      <c r="L63" s="16"/>
    </row>
    <row r="64" spans="2:12" hidden="1">
      <c r="B64" s="16"/>
      <c r="L64" s="16"/>
    </row>
    <row r="65" spans="2:12" s="1" customFormat="1" ht="12.75" hidden="1">
      <c r="B65" s="25"/>
      <c r="D65" s="34" t="s">
        <v>44</v>
      </c>
      <c r="E65" s="35"/>
      <c r="F65" s="35"/>
      <c r="G65" s="34" t="s">
        <v>45</v>
      </c>
      <c r="H65" s="35"/>
      <c r="I65" s="35"/>
      <c r="J65" s="35"/>
      <c r="K65" s="35"/>
      <c r="L65" s="25"/>
    </row>
    <row r="66" spans="2:12" hidden="1">
      <c r="B66" s="16"/>
      <c r="L66" s="16"/>
    </row>
    <row r="67" spans="2:12" hidden="1">
      <c r="B67" s="16"/>
      <c r="L67" s="16"/>
    </row>
    <row r="68" spans="2:12" hidden="1">
      <c r="B68" s="16"/>
      <c r="L68" s="16"/>
    </row>
    <row r="69" spans="2:12" hidden="1">
      <c r="B69" s="16"/>
      <c r="L69" s="16"/>
    </row>
    <row r="70" spans="2:12" hidden="1">
      <c r="B70" s="16"/>
      <c r="L70" s="16"/>
    </row>
    <row r="71" spans="2:12" hidden="1">
      <c r="B71" s="16"/>
      <c r="L71" s="16"/>
    </row>
    <row r="72" spans="2:12" hidden="1">
      <c r="B72" s="16"/>
      <c r="L72" s="16"/>
    </row>
    <row r="73" spans="2:12" hidden="1">
      <c r="B73" s="16"/>
      <c r="L73" s="16"/>
    </row>
    <row r="74" spans="2:12" hidden="1">
      <c r="B74" s="16"/>
      <c r="L74" s="16"/>
    </row>
    <row r="75" spans="2:12" hidden="1">
      <c r="B75" s="16"/>
      <c r="L75" s="16"/>
    </row>
    <row r="76" spans="2:12" s="1" customFormat="1" ht="12.75" hidden="1">
      <c r="B76" s="25"/>
      <c r="D76" s="36" t="s">
        <v>42</v>
      </c>
      <c r="E76" s="27"/>
      <c r="F76" s="92" t="s">
        <v>43</v>
      </c>
      <c r="G76" s="36" t="s">
        <v>42</v>
      </c>
      <c r="H76" s="27"/>
      <c r="I76" s="27"/>
      <c r="J76" s="93" t="s">
        <v>43</v>
      </c>
      <c r="K76" s="27"/>
      <c r="L76" s="25"/>
    </row>
    <row r="77" spans="2:12" s="1" customFormat="1" ht="14.45" hidden="1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78" spans="2:12" hidden="1"/>
    <row r="79" spans="2:12" hidden="1"/>
    <row r="80" spans="2:12" hidden="1"/>
    <row r="81" spans="2:47" s="1" customFormat="1" ht="6.95" hidden="1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hidden="1" customHeight="1">
      <c r="B82" s="25"/>
      <c r="C82" s="17" t="s">
        <v>87</v>
      </c>
      <c r="L82" s="25"/>
    </row>
    <row r="83" spans="2:47" s="1" customFormat="1" ht="6.95" hidden="1" customHeight="1">
      <c r="B83" s="25"/>
      <c r="L83" s="25"/>
    </row>
    <row r="84" spans="2:47" s="1" customFormat="1" ht="12" hidden="1" customHeight="1">
      <c r="B84" s="25"/>
      <c r="C84" s="22" t="s">
        <v>13</v>
      </c>
      <c r="L84" s="25"/>
    </row>
    <row r="85" spans="2:47" s="1" customFormat="1" ht="16.5" hidden="1" customHeight="1">
      <c r="B85" s="25"/>
      <c r="E85" s="188" t="str">
        <f>E7</f>
        <v>Nemocnice Břeclav - oprava kanalizace</v>
      </c>
      <c r="F85" s="189"/>
      <c r="G85" s="189"/>
      <c r="H85" s="189"/>
      <c r="L85" s="25"/>
    </row>
    <row r="86" spans="2:47" s="1" customFormat="1" ht="12" hidden="1" customHeight="1">
      <c r="B86" s="25"/>
      <c r="C86" s="22" t="s">
        <v>85</v>
      </c>
      <c r="L86" s="25"/>
    </row>
    <row r="87" spans="2:47" s="1" customFormat="1" ht="16.5" hidden="1" customHeight="1">
      <c r="B87" s="25"/>
      <c r="E87" s="165" t="str">
        <f>E9</f>
        <v>SO 03 - Montáž a dodání potrubí a šachet</v>
      </c>
      <c r="F87" s="187"/>
      <c r="G87" s="187"/>
      <c r="H87" s="187"/>
      <c r="L87" s="25"/>
    </row>
    <row r="88" spans="2:47" s="1" customFormat="1" ht="6.95" hidden="1" customHeight="1">
      <c r="B88" s="25"/>
      <c r="L88" s="25"/>
    </row>
    <row r="89" spans="2:47" s="1" customFormat="1" ht="12" hidden="1" customHeight="1">
      <c r="B89" s="25"/>
      <c r="C89" s="22" t="s">
        <v>16</v>
      </c>
      <c r="F89" s="20" t="str">
        <f>F12</f>
        <v xml:space="preserve"> </v>
      </c>
      <c r="I89" s="22" t="s">
        <v>18</v>
      </c>
      <c r="J89" s="45">
        <f>IF(J12="","",J12)</f>
        <v>0</v>
      </c>
      <c r="L89" s="25"/>
    </row>
    <row r="90" spans="2:47" s="1" customFormat="1" ht="6.95" hidden="1" customHeight="1">
      <c r="B90" s="25"/>
      <c r="L90" s="25"/>
    </row>
    <row r="91" spans="2:47" s="1" customFormat="1" ht="15.2" hidden="1" customHeight="1">
      <c r="B91" s="25"/>
      <c r="C91" s="22" t="s">
        <v>19</v>
      </c>
      <c r="F91" s="20" t="str">
        <f>E15</f>
        <v>Nemocnice Břeclav, p.o.</v>
      </c>
      <c r="I91" s="22" t="s">
        <v>23</v>
      </c>
      <c r="J91" s="23" t="str">
        <f>E21</f>
        <v xml:space="preserve"> </v>
      </c>
      <c r="L91" s="25"/>
    </row>
    <row r="92" spans="2:47" s="1" customFormat="1" ht="15.2" hidden="1" customHeight="1">
      <c r="B92" s="25"/>
      <c r="C92" s="22" t="s">
        <v>22</v>
      </c>
      <c r="F92" s="20">
        <f>IF(E18="","",E18)</f>
        <v>0</v>
      </c>
      <c r="I92" s="22" t="s">
        <v>25</v>
      </c>
      <c r="J92" s="23" t="str">
        <f>E24</f>
        <v xml:space="preserve"> </v>
      </c>
      <c r="L92" s="25"/>
    </row>
    <row r="93" spans="2:47" s="1" customFormat="1" ht="10.35" hidden="1" customHeight="1">
      <c r="B93" s="25"/>
      <c r="L93" s="25"/>
    </row>
    <row r="94" spans="2:47" s="1" customFormat="1" ht="29.25" hidden="1" customHeight="1">
      <c r="B94" s="25"/>
      <c r="C94" s="94" t="s">
        <v>88</v>
      </c>
      <c r="D94" s="86"/>
      <c r="E94" s="86"/>
      <c r="F94" s="86"/>
      <c r="G94" s="86"/>
      <c r="H94" s="86"/>
      <c r="I94" s="86"/>
      <c r="J94" s="95" t="s">
        <v>89</v>
      </c>
      <c r="K94" s="86"/>
      <c r="L94" s="25"/>
    </row>
    <row r="95" spans="2:47" s="1" customFormat="1" ht="10.35" hidden="1" customHeight="1">
      <c r="B95" s="25"/>
      <c r="L95" s="25"/>
    </row>
    <row r="96" spans="2:47" s="1" customFormat="1" ht="22.9" hidden="1" customHeight="1">
      <c r="B96" s="25"/>
      <c r="C96" s="96" t="s">
        <v>90</v>
      </c>
      <c r="J96" s="59">
        <f>J118</f>
        <v>0</v>
      </c>
      <c r="L96" s="25"/>
      <c r="AU96" s="13" t="s">
        <v>91</v>
      </c>
    </row>
    <row r="97" spans="2:12" s="8" customFormat="1" ht="24.95" hidden="1" customHeight="1">
      <c r="B97" s="97"/>
      <c r="D97" s="98" t="s">
        <v>92</v>
      </c>
      <c r="E97" s="99"/>
      <c r="F97" s="99"/>
      <c r="G97" s="99"/>
      <c r="H97" s="99"/>
      <c r="I97" s="99"/>
      <c r="J97" s="100">
        <f>J119</f>
        <v>0</v>
      </c>
      <c r="L97" s="97"/>
    </row>
    <row r="98" spans="2:12" s="9" customFormat="1" ht="19.899999999999999" hidden="1" customHeight="1">
      <c r="B98" s="101"/>
      <c r="D98" s="102" t="s">
        <v>218</v>
      </c>
      <c r="E98" s="103"/>
      <c r="F98" s="103"/>
      <c r="G98" s="103"/>
      <c r="H98" s="103"/>
      <c r="I98" s="103"/>
      <c r="J98" s="104">
        <f>J120</f>
        <v>0</v>
      </c>
      <c r="L98" s="101"/>
    </row>
    <row r="99" spans="2:12" s="1" customFormat="1" ht="21.75" hidden="1" customHeight="1">
      <c r="B99" s="25"/>
      <c r="L99" s="25"/>
    </row>
    <row r="100" spans="2:12" s="1" customFormat="1" ht="6.95" hidden="1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25"/>
    </row>
    <row r="101" spans="2:12" hidden="1"/>
    <row r="102" spans="2:12" hidden="1"/>
    <row r="103" spans="2:12" hidden="1"/>
    <row r="104" spans="2:12" s="1" customFormat="1" ht="6.95" customHeight="1"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25"/>
    </row>
    <row r="105" spans="2:12" s="1" customFormat="1" ht="24.95" customHeight="1">
      <c r="B105" s="25"/>
      <c r="C105" s="17" t="s">
        <v>101</v>
      </c>
      <c r="L105" s="25"/>
    </row>
    <row r="106" spans="2:12" s="1" customFormat="1" ht="6.95" customHeight="1">
      <c r="B106" s="25"/>
      <c r="L106" s="25"/>
    </row>
    <row r="107" spans="2:12" s="1" customFormat="1" ht="12" customHeight="1">
      <c r="B107" s="25"/>
      <c r="C107" s="22" t="s">
        <v>13</v>
      </c>
      <c r="L107" s="25"/>
    </row>
    <row r="108" spans="2:12" s="1" customFormat="1" ht="16.5" customHeight="1">
      <c r="B108" s="25"/>
      <c r="E108" s="188" t="str">
        <f>E7</f>
        <v>Nemocnice Břeclav - oprava kanalizace</v>
      </c>
      <c r="F108" s="189"/>
      <c r="G108" s="189"/>
      <c r="H108" s="189"/>
      <c r="L108" s="25"/>
    </row>
    <row r="109" spans="2:12" s="1" customFormat="1" ht="12" customHeight="1">
      <c r="B109" s="25"/>
      <c r="C109" s="22" t="s">
        <v>85</v>
      </c>
      <c r="L109" s="25"/>
    </row>
    <row r="110" spans="2:12" s="1" customFormat="1" ht="16.5" customHeight="1">
      <c r="B110" s="25"/>
      <c r="E110" s="165" t="str">
        <f>E9</f>
        <v>SO 03 - Montáž a dodání potrubí a šachet</v>
      </c>
      <c r="F110" s="187"/>
      <c r="G110" s="187"/>
      <c r="H110" s="187"/>
      <c r="L110" s="25"/>
    </row>
    <row r="111" spans="2:12" s="1" customFormat="1" ht="6.95" customHeight="1">
      <c r="B111" s="25"/>
      <c r="L111" s="25"/>
    </row>
    <row r="112" spans="2:12" s="1" customFormat="1" ht="12" customHeight="1">
      <c r="B112" s="25"/>
      <c r="C112" s="22" t="s">
        <v>16</v>
      </c>
      <c r="F112" s="20" t="str">
        <f>F12</f>
        <v xml:space="preserve"> </v>
      </c>
      <c r="I112" s="22" t="s">
        <v>18</v>
      </c>
      <c r="J112" s="45"/>
      <c r="L112" s="25"/>
    </row>
    <row r="113" spans="2:65" s="1" customFormat="1" ht="6.95" customHeight="1">
      <c r="B113" s="25"/>
      <c r="L113" s="25"/>
    </row>
    <row r="114" spans="2:65" s="1" customFormat="1" ht="15.2" customHeight="1">
      <c r="B114" s="25"/>
      <c r="C114" s="22" t="s">
        <v>19</v>
      </c>
      <c r="F114" s="20" t="str">
        <f>E15</f>
        <v>Nemocnice Břeclav, p.o.</v>
      </c>
      <c r="I114" s="22" t="s">
        <v>23</v>
      </c>
      <c r="J114" s="23" t="str">
        <f>E21</f>
        <v xml:space="preserve"> </v>
      </c>
      <c r="L114" s="25"/>
    </row>
    <row r="115" spans="2:65" s="1" customFormat="1" ht="15.2" customHeight="1">
      <c r="B115" s="25"/>
      <c r="C115" s="22" t="s">
        <v>22</v>
      </c>
      <c r="F115" s="20">
        <f>IF(E18="","",E18)</f>
        <v>0</v>
      </c>
      <c r="I115" s="22" t="s">
        <v>25</v>
      </c>
      <c r="J115" s="23" t="str">
        <f>E24</f>
        <v xml:space="preserve"> </v>
      </c>
      <c r="L115" s="25"/>
    </row>
    <row r="116" spans="2:65" s="1" customFormat="1" ht="10.35" customHeight="1">
      <c r="B116" s="25"/>
      <c r="L116" s="25"/>
    </row>
    <row r="117" spans="2:65" s="10" customFormat="1" ht="29.25" customHeight="1">
      <c r="B117" s="105"/>
      <c r="C117" s="106" t="s">
        <v>102</v>
      </c>
      <c r="D117" s="107" t="s">
        <v>52</v>
      </c>
      <c r="E117" s="107" t="s">
        <v>48</v>
      </c>
      <c r="F117" s="107" t="s">
        <v>49</v>
      </c>
      <c r="G117" s="107" t="s">
        <v>103</v>
      </c>
      <c r="H117" s="107" t="s">
        <v>104</v>
      </c>
      <c r="I117" s="107" t="s">
        <v>105</v>
      </c>
      <c r="J117" s="108" t="s">
        <v>89</v>
      </c>
      <c r="K117" s="109" t="s">
        <v>106</v>
      </c>
      <c r="L117" s="105"/>
      <c r="M117" s="52" t="s">
        <v>1</v>
      </c>
      <c r="N117" s="53" t="s">
        <v>31</v>
      </c>
      <c r="O117" s="53" t="s">
        <v>107</v>
      </c>
      <c r="P117" s="53" t="s">
        <v>108</v>
      </c>
      <c r="Q117" s="53" t="s">
        <v>109</v>
      </c>
      <c r="R117" s="53" t="s">
        <v>110</v>
      </c>
      <c r="S117" s="53" t="s">
        <v>111</v>
      </c>
      <c r="T117" s="54" t="s">
        <v>112</v>
      </c>
    </row>
    <row r="118" spans="2:65" s="1" customFormat="1" ht="22.9" customHeight="1">
      <c r="B118" s="25"/>
      <c r="C118" s="57" t="s">
        <v>113</v>
      </c>
      <c r="J118" s="110">
        <f>BK118</f>
        <v>0</v>
      </c>
      <c r="L118" s="25"/>
      <c r="M118" s="55"/>
      <c r="N118" s="46"/>
      <c r="O118" s="46"/>
      <c r="P118" s="111">
        <f>P119</f>
        <v>0</v>
      </c>
      <c r="Q118" s="46"/>
      <c r="R118" s="111">
        <f>R119</f>
        <v>0</v>
      </c>
      <c r="S118" s="46"/>
      <c r="T118" s="112">
        <f>T119</f>
        <v>0</v>
      </c>
      <c r="AT118" s="13" t="s">
        <v>66</v>
      </c>
      <c r="AU118" s="13" t="s">
        <v>91</v>
      </c>
      <c r="BK118" s="113">
        <f>BK119</f>
        <v>0</v>
      </c>
    </row>
    <row r="119" spans="2:65" s="11" customFormat="1" ht="25.9" customHeight="1">
      <c r="B119" s="114"/>
      <c r="D119" s="115" t="s">
        <v>66</v>
      </c>
      <c r="E119" s="116" t="s">
        <v>114</v>
      </c>
      <c r="F119" s="116" t="s">
        <v>115</v>
      </c>
      <c r="J119" s="117">
        <f>BK119</f>
        <v>0</v>
      </c>
      <c r="L119" s="114"/>
      <c r="M119" s="118"/>
      <c r="P119" s="119">
        <f>P120</f>
        <v>0</v>
      </c>
      <c r="R119" s="119">
        <f>R120</f>
        <v>0</v>
      </c>
      <c r="T119" s="120">
        <f>T120</f>
        <v>0</v>
      </c>
      <c r="AR119" s="115" t="s">
        <v>75</v>
      </c>
      <c r="AT119" s="121" t="s">
        <v>66</v>
      </c>
      <c r="AU119" s="121" t="s">
        <v>67</v>
      </c>
      <c r="AY119" s="115" t="s">
        <v>116</v>
      </c>
      <c r="BK119" s="122">
        <f>BK120</f>
        <v>0</v>
      </c>
    </row>
    <row r="120" spans="2:65" s="11" customFormat="1" ht="22.9" customHeight="1">
      <c r="B120" s="114"/>
      <c r="D120" s="115" t="s">
        <v>66</v>
      </c>
      <c r="E120" s="123" t="s">
        <v>148</v>
      </c>
      <c r="F120" s="123" t="s">
        <v>232</v>
      </c>
      <c r="J120" s="124">
        <f>BK120</f>
        <v>0</v>
      </c>
      <c r="L120" s="114"/>
      <c r="M120" s="118"/>
      <c r="P120" s="119">
        <f>SUM(P121:P128)</f>
        <v>0</v>
      </c>
      <c r="R120" s="119">
        <f>SUM(R121:R128)</f>
        <v>0</v>
      </c>
      <c r="T120" s="120">
        <f>SUM(T121:T128)</f>
        <v>0</v>
      </c>
      <c r="AR120" s="115" t="s">
        <v>75</v>
      </c>
      <c r="AT120" s="121" t="s">
        <v>66</v>
      </c>
      <c r="AU120" s="121" t="s">
        <v>75</v>
      </c>
      <c r="AY120" s="115" t="s">
        <v>116</v>
      </c>
      <c r="BK120" s="122">
        <f>SUM(BK121:BK128)</f>
        <v>0</v>
      </c>
    </row>
    <row r="121" spans="2:65" s="1" customFormat="1" ht="16.5" customHeight="1">
      <c r="B121" s="125"/>
      <c r="C121" s="126" t="s">
        <v>75</v>
      </c>
      <c r="D121" s="126" t="s">
        <v>118</v>
      </c>
      <c r="E121" s="127" t="s">
        <v>243</v>
      </c>
      <c r="F121" s="128" t="s">
        <v>244</v>
      </c>
      <c r="G121" s="129" t="s">
        <v>245</v>
      </c>
      <c r="H121" s="130">
        <v>3</v>
      </c>
      <c r="I121" s="131"/>
      <c r="J121" s="131">
        <f t="shared" ref="J121:J128" si="0">ROUND(I121*H121,2)</f>
        <v>0</v>
      </c>
      <c r="K121" s="132"/>
      <c r="L121" s="25"/>
      <c r="M121" s="133" t="s">
        <v>1</v>
      </c>
      <c r="N121" s="134" t="s">
        <v>32</v>
      </c>
      <c r="O121" s="135">
        <v>0</v>
      </c>
      <c r="P121" s="135">
        <f t="shared" ref="P121:P128" si="1">O121*H121</f>
        <v>0</v>
      </c>
      <c r="Q121" s="135">
        <v>0</v>
      </c>
      <c r="R121" s="135">
        <f t="shared" ref="R121:R128" si="2">Q121*H121</f>
        <v>0</v>
      </c>
      <c r="S121" s="135">
        <v>0</v>
      </c>
      <c r="T121" s="136">
        <f t="shared" ref="T121:T128" si="3">S121*H121</f>
        <v>0</v>
      </c>
      <c r="AR121" s="137" t="s">
        <v>122</v>
      </c>
      <c r="AT121" s="137" t="s">
        <v>118</v>
      </c>
      <c r="AU121" s="137" t="s">
        <v>77</v>
      </c>
      <c r="AY121" s="13" t="s">
        <v>116</v>
      </c>
      <c r="BE121" s="138">
        <f t="shared" ref="BE121:BE128" si="4">IF(N121="základní",J121,0)</f>
        <v>0</v>
      </c>
      <c r="BF121" s="138">
        <f t="shared" ref="BF121:BF128" si="5">IF(N121="snížená",J121,0)</f>
        <v>0</v>
      </c>
      <c r="BG121" s="138">
        <f t="shared" ref="BG121:BG128" si="6">IF(N121="zákl. přenesená",J121,0)</f>
        <v>0</v>
      </c>
      <c r="BH121" s="138">
        <f t="shared" ref="BH121:BH128" si="7">IF(N121="sníž. přenesená",J121,0)</f>
        <v>0</v>
      </c>
      <c r="BI121" s="138">
        <f t="shared" ref="BI121:BI128" si="8">IF(N121="nulová",J121,0)</f>
        <v>0</v>
      </c>
      <c r="BJ121" s="13" t="s">
        <v>75</v>
      </c>
      <c r="BK121" s="138">
        <f t="shared" ref="BK121:BK128" si="9">ROUND(I121*H121,2)</f>
        <v>0</v>
      </c>
      <c r="BL121" s="13" t="s">
        <v>122</v>
      </c>
      <c r="BM121" s="137" t="s">
        <v>246</v>
      </c>
    </row>
    <row r="122" spans="2:65" s="1" customFormat="1" ht="16.5" customHeight="1">
      <c r="B122" s="125"/>
      <c r="C122" s="126" t="s">
        <v>77</v>
      </c>
      <c r="D122" s="126" t="s">
        <v>118</v>
      </c>
      <c r="E122" s="127" t="s">
        <v>247</v>
      </c>
      <c r="F122" s="128" t="s">
        <v>248</v>
      </c>
      <c r="G122" s="129" t="s">
        <v>249</v>
      </c>
      <c r="H122" s="130">
        <v>1</v>
      </c>
      <c r="I122" s="131"/>
      <c r="J122" s="131">
        <f t="shared" si="0"/>
        <v>0</v>
      </c>
      <c r="K122" s="132"/>
      <c r="L122" s="25"/>
      <c r="M122" s="133" t="s">
        <v>1</v>
      </c>
      <c r="N122" s="134" t="s">
        <v>32</v>
      </c>
      <c r="O122" s="135">
        <v>0</v>
      </c>
      <c r="P122" s="135">
        <f t="shared" si="1"/>
        <v>0</v>
      </c>
      <c r="Q122" s="135">
        <v>0</v>
      </c>
      <c r="R122" s="135">
        <f t="shared" si="2"/>
        <v>0</v>
      </c>
      <c r="S122" s="135">
        <v>0</v>
      </c>
      <c r="T122" s="136">
        <f t="shared" si="3"/>
        <v>0</v>
      </c>
      <c r="AR122" s="137" t="s">
        <v>122</v>
      </c>
      <c r="AT122" s="137" t="s">
        <v>118</v>
      </c>
      <c r="AU122" s="137" t="s">
        <v>77</v>
      </c>
      <c r="AY122" s="13" t="s">
        <v>116</v>
      </c>
      <c r="BE122" s="138">
        <f t="shared" si="4"/>
        <v>0</v>
      </c>
      <c r="BF122" s="138">
        <f t="shared" si="5"/>
        <v>0</v>
      </c>
      <c r="BG122" s="138">
        <f t="shared" si="6"/>
        <v>0</v>
      </c>
      <c r="BH122" s="138">
        <f t="shared" si="7"/>
        <v>0</v>
      </c>
      <c r="BI122" s="138">
        <f t="shared" si="8"/>
        <v>0</v>
      </c>
      <c r="BJ122" s="13" t="s">
        <v>75</v>
      </c>
      <c r="BK122" s="138">
        <f t="shared" si="9"/>
        <v>0</v>
      </c>
      <c r="BL122" s="13" t="s">
        <v>122</v>
      </c>
      <c r="BM122" s="137" t="s">
        <v>250</v>
      </c>
    </row>
    <row r="123" spans="2:65" s="1" customFormat="1" ht="16.5" customHeight="1">
      <c r="B123" s="125"/>
      <c r="C123" s="126" t="s">
        <v>128</v>
      </c>
      <c r="D123" s="126" t="s">
        <v>118</v>
      </c>
      <c r="E123" s="127" t="s">
        <v>251</v>
      </c>
      <c r="F123" s="128" t="s">
        <v>252</v>
      </c>
      <c r="G123" s="129" t="s">
        <v>249</v>
      </c>
      <c r="H123" s="130">
        <v>1</v>
      </c>
      <c r="I123" s="131"/>
      <c r="J123" s="131">
        <f t="shared" si="0"/>
        <v>0</v>
      </c>
      <c r="K123" s="132"/>
      <c r="L123" s="25"/>
      <c r="M123" s="133" t="s">
        <v>1</v>
      </c>
      <c r="N123" s="134" t="s">
        <v>32</v>
      </c>
      <c r="O123" s="135">
        <v>0</v>
      </c>
      <c r="P123" s="135">
        <f t="shared" si="1"/>
        <v>0</v>
      </c>
      <c r="Q123" s="135">
        <v>0</v>
      </c>
      <c r="R123" s="135">
        <f t="shared" si="2"/>
        <v>0</v>
      </c>
      <c r="S123" s="135">
        <v>0</v>
      </c>
      <c r="T123" s="136">
        <f t="shared" si="3"/>
        <v>0</v>
      </c>
      <c r="AR123" s="137" t="s">
        <v>122</v>
      </c>
      <c r="AT123" s="137" t="s">
        <v>118</v>
      </c>
      <c r="AU123" s="137" t="s">
        <v>77</v>
      </c>
      <c r="AY123" s="13" t="s">
        <v>116</v>
      </c>
      <c r="BE123" s="138">
        <f t="shared" si="4"/>
        <v>0</v>
      </c>
      <c r="BF123" s="138">
        <f t="shared" si="5"/>
        <v>0</v>
      </c>
      <c r="BG123" s="138">
        <f t="shared" si="6"/>
        <v>0</v>
      </c>
      <c r="BH123" s="138">
        <f t="shared" si="7"/>
        <v>0</v>
      </c>
      <c r="BI123" s="138">
        <f t="shared" si="8"/>
        <v>0</v>
      </c>
      <c r="BJ123" s="13" t="s">
        <v>75</v>
      </c>
      <c r="BK123" s="138">
        <f t="shared" si="9"/>
        <v>0</v>
      </c>
      <c r="BL123" s="13" t="s">
        <v>122</v>
      </c>
      <c r="BM123" s="137" t="s">
        <v>253</v>
      </c>
    </row>
    <row r="124" spans="2:65" s="1" customFormat="1" ht="16.5" customHeight="1">
      <c r="B124" s="125"/>
      <c r="C124" s="126" t="s">
        <v>122</v>
      </c>
      <c r="D124" s="126" t="s">
        <v>118</v>
      </c>
      <c r="E124" s="127" t="s">
        <v>254</v>
      </c>
      <c r="F124" s="128" t="s">
        <v>255</v>
      </c>
      <c r="G124" s="129" t="s">
        <v>249</v>
      </c>
      <c r="H124" s="130">
        <v>1</v>
      </c>
      <c r="I124" s="131"/>
      <c r="J124" s="131">
        <f t="shared" si="0"/>
        <v>0</v>
      </c>
      <c r="K124" s="132"/>
      <c r="L124" s="25"/>
      <c r="M124" s="133" t="s">
        <v>1</v>
      </c>
      <c r="N124" s="134" t="s">
        <v>32</v>
      </c>
      <c r="O124" s="135">
        <v>0</v>
      </c>
      <c r="P124" s="135">
        <f t="shared" si="1"/>
        <v>0</v>
      </c>
      <c r="Q124" s="135">
        <v>0</v>
      </c>
      <c r="R124" s="135">
        <f t="shared" si="2"/>
        <v>0</v>
      </c>
      <c r="S124" s="135">
        <v>0</v>
      </c>
      <c r="T124" s="136">
        <f t="shared" si="3"/>
        <v>0</v>
      </c>
      <c r="AR124" s="137" t="s">
        <v>122</v>
      </c>
      <c r="AT124" s="137" t="s">
        <v>118</v>
      </c>
      <c r="AU124" s="137" t="s">
        <v>77</v>
      </c>
      <c r="AY124" s="13" t="s">
        <v>116</v>
      </c>
      <c r="BE124" s="138">
        <f t="shared" si="4"/>
        <v>0</v>
      </c>
      <c r="BF124" s="138">
        <f t="shared" si="5"/>
        <v>0</v>
      </c>
      <c r="BG124" s="138">
        <f t="shared" si="6"/>
        <v>0</v>
      </c>
      <c r="BH124" s="138">
        <f t="shared" si="7"/>
        <v>0</v>
      </c>
      <c r="BI124" s="138">
        <f t="shared" si="8"/>
        <v>0</v>
      </c>
      <c r="BJ124" s="13" t="s">
        <v>75</v>
      </c>
      <c r="BK124" s="138">
        <f t="shared" si="9"/>
        <v>0</v>
      </c>
      <c r="BL124" s="13" t="s">
        <v>122</v>
      </c>
      <c r="BM124" s="137" t="s">
        <v>256</v>
      </c>
    </row>
    <row r="125" spans="2:65" s="1" customFormat="1" ht="16.5" customHeight="1">
      <c r="B125" s="125"/>
      <c r="C125" s="126" t="s">
        <v>136</v>
      </c>
      <c r="D125" s="126" t="s">
        <v>118</v>
      </c>
      <c r="E125" s="127" t="s">
        <v>257</v>
      </c>
      <c r="F125" s="128" t="s">
        <v>258</v>
      </c>
      <c r="G125" s="129" t="s">
        <v>245</v>
      </c>
      <c r="H125" s="130">
        <v>3</v>
      </c>
      <c r="I125" s="131"/>
      <c r="J125" s="131">
        <f t="shared" si="0"/>
        <v>0</v>
      </c>
      <c r="K125" s="132"/>
      <c r="L125" s="25"/>
      <c r="M125" s="133" t="s">
        <v>1</v>
      </c>
      <c r="N125" s="134" t="s">
        <v>32</v>
      </c>
      <c r="O125" s="135">
        <v>0</v>
      </c>
      <c r="P125" s="135">
        <f t="shared" si="1"/>
        <v>0</v>
      </c>
      <c r="Q125" s="135">
        <v>0</v>
      </c>
      <c r="R125" s="135">
        <f t="shared" si="2"/>
        <v>0</v>
      </c>
      <c r="S125" s="135">
        <v>0</v>
      </c>
      <c r="T125" s="136">
        <f t="shared" si="3"/>
        <v>0</v>
      </c>
      <c r="AR125" s="137" t="s">
        <v>122</v>
      </c>
      <c r="AT125" s="137" t="s">
        <v>118</v>
      </c>
      <c r="AU125" s="137" t="s">
        <v>77</v>
      </c>
      <c r="AY125" s="13" t="s">
        <v>116</v>
      </c>
      <c r="BE125" s="138">
        <f t="shared" si="4"/>
        <v>0</v>
      </c>
      <c r="BF125" s="138">
        <f t="shared" si="5"/>
        <v>0</v>
      </c>
      <c r="BG125" s="138">
        <f t="shared" si="6"/>
        <v>0</v>
      </c>
      <c r="BH125" s="138">
        <f t="shared" si="7"/>
        <v>0</v>
      </c>
      <c r="BI125" s="138">
        <f t="shared" si="8"/>
        <v>0</v>
      </c>
      <c r="BJ125" s="13" t="s">
        <v>75</v>
      </c>
      <c r="BK125" s="138">
        <f t="shared" si="9"/>
        <v>0</v>
      </c>
      <c r="BL125" s="13" t="s">
        <v>122</v>
      </c>
      <c r="BM125" s="137" t="s">
        <v>259</v>
      </c>
    </row>
    <row r="126" spans="2:65" s="1" customFormat="1" ht="24.2" customHeight="1">
      <c r="B126" s="125"/>
      <c r="C126" s="126" t="s">
        <v>140</v>
      </c>
      <c r="D126" s="126" t="s">
        <v>118</v>
      </c>
      <c r="E126" s="127" t="s">
        <v>260</v>
      </c>
      <c r="F126" s="128" t="s">
        <v>261</v>
      </c>
      <c r="G126" s="129" t="s">
        <v>245</v>
      </c>
      <c r="H126" s="130">
        <v>60</v>
      </c>
      <c r="I126" s="131"/>
      <c r="J126" s="131">
        <f t="shared" si="0"/>
        <v>0</v>
      </c>
      <c r="K126" s="132"/>
      <c r="L126" s="25"/>
      <c r="M126" s="133" t="s">
        <v>1</v>
      </c>
      <c r="N126" s="134" t="s">
        <v>32</v>
      </c>
      <c r="O126" s="135">
        <v>0</v>
      </c>
      <c r="P126" s="135">
        <f t="shared" si="1"/>
        <v>0</v>
      </c>
      <c r="Q126" s="135">
        <v>0</v>
      </c>
      <c r="R126" s="135">
        <f t="shared" si="2"/>
        <v>0</v>
      </c>
      <c r="S126" s="135">
        <v>0</v>
      </c>
      <c r="T126" s="136">
        <f t="shared" si="3"/>
        <v>0</v>
      </c>
      <c r="AR126" s="137" t="s">
        <v>122</v>
      </c>
      <c r="AT126" s="137" t="s">
        <v>118</v>
      </c>
      <c r="AU126" s="137" t="s">
        <v>77</v>
      </c>
      <c r="AY126" s="13" t="s">
        <v>116</v>
      </c>
      <c r="BE126" s="138">
        <f t="shared" si="4"/>
        <v>0</v>
      </c>
      <c r="BF126" s="138">
        <f t="shared" si="5"/>
        <v>0</v>
      </c>
      <c r="BG126" s="138">
        <f t="shared" si="6"/>
        <v>0</v>
      </c>
      <c r="BH126" s="138">
        <f t="shared" si="7"/>
        <v>0</v>
      </c>
      <c r="BI126" s="138">
        <f t="shared" si="8"/>
        <v>0</v>
      </c>
      <c r="BJ126" s="13" t="s">
        <v>75</v>
      </c>
      <c r="BK126" s="138">
        <f t="shared" si="9"/>
        <v>0</v>
      </c>
      <c r="BL126" s="13" t="s">
        <v>122</v>
      </c>
      <c r="BM126" s="137" t="s">
        <v>262</v>
      </c>
    </row>
    <row r="127" spans="2:65" s="1" customFormat="1" ht="16.5" customHeight="1">
      <c r="B127" s="125"/>
      <c r="C127" s="126" t="s">
        <v>144</v>
      </c>
      <c r="D127" s="126" t="s">
        <v>118</v>
      </c>
      <c r="E127" s="127" t="s">
        <v>263</v>
      </c>
      <c r="F127" s="128" t="s">
        <v>264</v>
      </c>
      <c r="G127" s="129" t="s">
        <v>249</v>
      </c>
      <c r="H127" s="130">
        <v>1</v>
      </c>
      <c r="I127" s="131"/>
      <c r="J127" s="131">
        <f t="shared" si="0"/>
        <v>0</v>
      </c>
      <c r="K127" s="132"/>
      <c r="L127" s="25"/>
      <c r="M127" s="133" t="s">
        <v>1</v>
      </c>
      <c r="N127" s="134" t="s">
        <v>32</v>
      </c>
      <c r="O127" s="135">
        <v>0</v>
      </c>
      <c r="P127" s="135">
        <f t="shared" si="1"/>
        <v>0</v>
      </c>
      <c r="Q127" s="135">
        <v>0</v>
      </c>
      <c r="R127" s="135">
        <f t="shared" si="2"/>
        <v>0</v>
      </c>
      <c r="S127" s="135">
        <v>0</v>
      </c>
      <c r="T127" s="136">
        <f t="shared" si="3"/>
        <v>0</v>
      </c>
      <c r="AR127" s="137" t="s">
        <v>122</v>
      </c>
      <c r="AT127" s="137" t="s">
        <v>118</v>
      </c>
      <c r="AU127" s="137" t="s">
        <v>77</v>
      </c>
      <c r="AY127" s="13" t="s">
        <v>116</v>
      </c>
      <c r="BE127" s="138">
        <f t="shared" si="4"/>
        <v>0</v>
      </c>
      <c r="BF127" s="138">
        <f t="shared" si="5"/>
        <v>0</v>
      </c>
      <c r="BG127" s="138">
        <f t="shared" si="6"/>
        <v>0</v>
      </c>
      <c r="BH127" s="138">
        <f t="shared" si="7"/>
        <v>0</v>
      </c>
      <c r="BI127" s="138">
        <f t="shared" si="8"/>
        <v>0</v>
      </c>
      <c r="BJ127" s="13" t="s">
        <v>75</v>
      </c>
      <c r="BK127" s="138">
        <f t="shared" si="9"/>
        <v>0</v>
      </c>
      <c r="BL127" s="13" t="s">
        <v>122</v>
      </c>
      <c r="BM127" s="137" t="s">
        <v>265</v>
      </c>
    </row>
    <row r="128" spans="2:65" s="1" customFormat="1" ht="21.75" customHeight="1">
      <c r="B128" s="125"/>
      <c r="C128" s="126" t="s">
        <v>148</v>
      </c>
      <c r="D128" s="126" t="s">
        <v>118</v>
      </c>
      <c r="E128" s="127" t="s">
        <v>266</v>
      </c>
      <c r="F128" s="128" t="s">
        <v>267</v>
      </c>
      <c r="G128" s="129" t="s">
        <v>249</v>
      </c>
      <c r="H128" s="130">
        <v>1</v>
      </c>
      <c r="I128" s="131"/>
      <c r="J128" s="131">
        <f t="shared" si="0"/>
        <v>0</v>
      </c>
      <c r="K128" s="132"/>
      <c r="L128" s="25"/>
      <c r="M128" s="149" t="s">
        <v>1</v>
      </c>
      <c r="N128" s="150" t="s">
        <v>32</v>
      </c>
      <c r="O128" s="151">
        <v>0</v>
      </c>
      <c r="P128" s="151">
        <f t="shared" si="1"/>
        <v>0</v>
      </c>
      <c r="Q128" s="151">
        <v>0</v>
      </c>
      <c r="R128" s="151">
        <f t="shared" si="2"/>
        <v>0</v>
      </c>
      <c r="S128" s="151">
        <v>0</v>
      </c>
      <c r="T128" s="152">
        <f t="shared" si="3"/>
        <v>0</v>
      </c>
      <c r="AR128" s="137" t="s">
        <v>122</v>
      </c>
      <c r="AT128" s="137" t="s">
        <v>118</v>
      </c>
      <c r="AU128" s="137" t="s">
        <v>77</v>
      </c>
      <c r="AY128" s="13" t="s">
        <v>116</v>
      </c>
      <c r="BE128" s="138">
        <f t="shared" si="4"/>
        <v>0</v>
      </c>
      <c r="BF128" s="138">
        <f t="shared" si="5"/>
        <v>0</v>
      </c>
      <c r="BG128" s="138">
        <f t="shared" si="6"/>
        <v>0</v>
      </c>
      <c r="BH128" s="138">
        <f t="shared" si="7"/>
        <v>0</v>
      </c>
      <c r="BI128" s="138">
        <f t="shared" si="8"/>
        <v>0</v>
      </c>
      <c r="BJ128" s="13" t="s">
        <v>75</v>
      </c>
      <c r="BK128" s="138">
        <f t="shared" si="9"/>
        <v>0</v>
      </c>
      <c r="BL128" s="13" t="s">
        <v>122</v>
      </c>
      <c r="BM128" s="137" t="s">
        <v>268</v>
      </c>
    </row>
    <row r="129" spans="2:12" s="1" customFormat="1" ht="6.95" customHeight="1">
      <c r="B129" s="37"/>
      <c r="C129" s="38"/>
      <c r="D129" s="38"/>
      <c r="E129" s="38"/>
      <c r="F129" s="38"/>
      <c r="G129" s="38"/>
      <c r="H129" s="38"/>
      <c r="I129" s="38"/>
      <c r="J129" s="38"/>
      <c r="K129" s="38"/>
      <c r="L129" s="25"/>
    </row>
  </sheetData>
  <autoFilter ref="C117:K128" xr:uid="{00000000-0009-0000-0000-000003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SO 01 - Etapa I - stavebn...</vt:lpstr>
      <vt:lpstr>SO 02 - Etapa II - staveb...</vt:lpstr>
      <vt:lpstr>SO 03 - Montáž a dodání p...</vt:lpstr>
      <vt:lpstr>'Rekapitulace stavby'!Názvy_tisku</vt:lpstr>
      <vt:lpstr>'SO 01 - Etapa I - stavebn...'!Názvy_tisku</vt:lpstr>
      <vt:lpstr>'SO 02 - Etapa II - staveb...'!Názvy_tisku</vt:lpstr>
      <vt:lpstr>'SO 03 - Montáž a dodání p...'!Názvy_tisku</vt:lpstr>
      <vt:lpstr>'Rekapitulace stavby'!Oblast_tisku</vt:lpstr>
      <vt:lpstr>'SO 01 - Etapa I - stavebn...'!Oblast_tisku</vt:lpstr>
      <vt:lpstr>'SO 02 - Etapa II - staveb...'!Oblast_tisku</vt:lpstr>
      <vt:lpstr>'SO 03 - Montáž a dodání p...'!Oblast_tisku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LAPTOP-0MT48QPI\HP</dc:creator>
  <cp:lastModifiedBy>Vaclav Mikulica</cp:lastModifiedBy>
  <dcterms:created xsi:type="dcterms:W3CDTF">2025-03-18T17:13:02Z</dcterms:created>
  <dcterms:modified xsi:type="dcterms:W3CDTF">2025-07-29T05:11:30Z</dcterms:modified>
</cp:coreProperties>
</file>