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olza\Documents\10 ing Strachoň\2025\3 Komín škola Slavkov\Elektro 2026+nový rozpočet\"/>
    </mc:Choice>
  </mc:AlternateContent>
  <xr:revisionPtr revIDLastSave="0" documentId="13_ncr:1_{A519C238-A1A5-4D04-9966-D6BE21567FDD}" xr6:coauthVersionLast="47" xr6:coauthVersionMax="47" xr10:uidLastSave="{00000000-0000-0000-0000-000000000000}"/>
  <bookViews>
    <workbookView xWindow="-105" yWindow="0" windowWidth="12210" windowHeight="12885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02510003 Pol" sheetId="12" r:id="rId4"/>
    <sheet name="02 202510003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202510003 Pol'!$1:$7</definedName>
    <definedName name="_xlnm.Print_Titles" localSheetId="4">'02 202510003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202510003 Pol'!$A$1:$Y$58</definedName>
    <definedName name="_xlnm.Print_Area" localSheetId="4">'02 202510003 Pol'!$A$1:$Y$43</definedName>
    <definedName name="_xlnm.Print_Area" localSheetId="1">Stavba!$A$1:$J$71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7" i="1" l="1"/>
  <c r="I66" i="1"/>
  <c r="I65" i="1"/>
  <c r="I56" i="1"/>
  <c r="G43" i="1"/>
  <c r="F43" i="1"/>
  <c r="G42" i="1"/>
  <c r="F42" i="1"/>
  <c r="G33" i="13"/>
  <c r="G9" i="13"/>
  <c r="G8" i="13" s="1"/>
  <c r="I9" i="13"/>
  <c r="I8" i="13" s="1"/>
  <c r="K9" i="13"/>
  <c r="K8" i="13" s="1"/>
  <c r="M9" i="13"/>
  <c r="M8" i="13" s="1"/>
  <c r="O9" i="13"/>
  <c r="O8" i="13" s="1"/>
  <c r="Q9" i="13"/>
  <c r="Q8" i="13" s="1"/>
  <c r="V9" i="13"/>
  <c r="V8" i="13" s="1"/>
  <c r="G11" i="13"/>
  <c r="G10" i="13" s="1"/>
  <c r="I11" i="13"/>
  <c r="I10" i="13" s="1"/>
  <c r="K11" i="13"/>
  <c r="K10" i="13" s="1"/>
  <c r="M11" i="13"/>
  <c r="M10" i="13" s="1"/>
  <c r="O11" i="13"/>
  <c r="O10" i="13" s="1"/>
  <c r="Q11" i="13"/>
  <c r="Q10" i="13" s="1"/>
  <c r="V11" i="13"/>
  <c r="V10" i="13" s="1"/>
  <c r="G13" i="13"/>
  <c r="I13" i="13"/>
  <c r="K13" i="13"/>
  <c r="M13" i="13"/>
  <c r="O13" i="13"/>
  <c r="Q13" i="13"/>
  <c r="V13" i="13"/>
  <c r="G14" i="13"/>
  <c r="I14" i="13"/>
  <c r="K14" i="13"/>
  <c r="M14" i="13"/>
  <c r="O14" i="13"/>
  <c r="Q14" i="13"/>
  <c r="V14" i="13"/>
  <c r="G15" i="13"/>
  <c r="I15" i="13"/>
  <c r="K15" i="13"/>
  <c r="M15" i="13"/>
  <c r="O15" i="13"/>
  <c r="Q15" i="13"/>
  <c r="V15" i="13"/>
  <c r="G16" i="13"/>
  <c r="I16" i="13"/>
  <c r="K16" i="13"/>
  <c r="M16" i="13"/>
  <c r="O16" i="13"/>
  <c r="Q16" i="13"/>
  <c r="V16" i="13"/>
  <c r="G17" i="13"/>
  <c r="I17" i="13"/>
  <c r="K17" i="13"/>
  <c r="M17" i="13"/>
  <c r="O17" i="13"/>
  <c r="Q17" i="13"/>
  <c r="V17" i="13"/>
  <c r="G18" i="13"/>
  <c r="I18" i="13"/>
  <c r="K18" i="13"/>
  <c r="M18" i="13"/>
  <c r="O18" i="13"/>
  <c r="Q18" i="13"/>
  <c r="V18" i="13"/>
  <c r="G19" i="13"/>
  <c r="I19" i="13"/>
  <c r="K19" i="13"/>
  <c r="M19" i="13"/>
  <c r="O19" i="13"/>
  <c r="Q19" i="13"/>
  <c r="V19" i="13"/>
  <c r="G20" i="13"/>
  <c r="I20" i="13"/>
  <c r="K20" i="13"/>
  <c r="M20" i="13"/>
  <c r="O20" i="13"/>
  <c r="Q20" i="13"/>
  <c r="V20" i="13"/>
  <c r="G21" i="13"/>
  <c r="I21" i="13"/>
  <c r="K21" i="13"/>
  <c r="M21" i="13"/>
  <c r="O21" i="13"/>
  <c r="Q21" i="13"/>
  <c r="V21" i="13"/>
  <c r="G22" i="13"/>
  <c r="I22" i="13"/>
  <c r="K22" i="13"/>
  <c r="M22" i="13"/>
  <c r="O22" i="13"/>
  <c r="Q22" i="13"/>
  <c r="V22" i="13"/>
  <c r="G23" i="13"/>
  <c r="I23" i="13"/>
  <c r="K23" i="13"/>
  <c r="M23" i="13"/>
  <c r="O23" i="13"/>
  <c r="Q23" i="13"/>
  <c r="V23" i="13"/>
  <c r="G24" i="13"/>
  <c r="I24" i="13"/>
  <c r="K24" i="13"/>
  <c r="M24" i="13"/>
  <c r="O24" i="13"/>
  <c r="Q24" i="13"/>
  <c r="V24" i="13"/>
  <c r="G25" i="13"/>
  <c r="I25" i="13"/>
  <c r="K25" i="13"/>
  <c r="M25" i="13"/>
  <c r="O25" i="13"/>
  <c r="Q25" i="13"/>
  <c r="V25" i="13"/>
  <c r="G27" i="13"/>
  <c r="G26" i="13" s="1"/>
  <c r="I27" i="13"/>
  <c r="I26" i="13" s="1"/>
  <c r="K27" i="13"/>
  <c r="K26" i="13" s="1"/>
  <c r="M27" i="13"/>
  <c r="M26" i="13" s="1"/>
  <c r="O27" i="13"/>
  <c r="O26" i="13" s="1"/>
  <c r="Q27" i="13"/>
  <c r="Q26" i="13" s="1"/>
  <c r="V27" i="13"/>
  <c r="V26" i="13" s="1"/>
  <c r="G29" i="13"/>
  <c r="G28" i="13" s="1"/>
  <c r="I29" i="13"/>
  <c r="I28" i="13" s="1"/>
  <c r="K29" i="13"/>
  <c r="K28" i="13" s="1"/>
  <c r="M29" i="13"/>
  <c r="M28" i="13" s="1"/>
  <c r="O29" i="13"/>
  <c r="O28" i="13" s="1"/>
  <c r="Q29" i="13"/>
  <c r="Q28" i="13" s="1"/>
  <c r="V29" i="13"/>
  <c r="V28" i="13" s="1"/>
  <c r="G31" i="13"/>
  <c r="G30" i="13" s="1"/>
  <c r="I31" i="13"/>
  <c r="I30" i="13" s="1"/>
  <c r="K31" i="13"/>
  <c r="K30" i="13" s="1"/>
  <c r="M31" i="13"/>
  <c r="M30" i="13" s="1"/>
  <c r="O31" i="13"/>
  <c r="O30" i="13" s="1"/>
  <c r="Q31" i="13"/>
  <c r="Q30" i="13" s="1"/>
  <c r="V31" i="13"/>
  <c r="V30" i="13" s="1"/>
  <c r="AE33" i="13"/>
  <c r="AF33" i="13"/>
  <c r="G9" i="12"/>
  <c r="I9" i="12"/>
  <c r="K9" i="12"/>
  <c r="M9" i="12"/>
  <c r="O9" i="12"/>
  <c r="Q9" i="12"/>
  <c r="V9" i="12"/>
  <c r="G10" i="12"/>
  <c r="I10" i="12"/>
  <c r="K10" i="12"/>
  <c r="M10" i="12"/>
  <c r="O10" i="12"/>
  <c r="Q10" i="12"/>
  <c r="V10" i="12"/>
  <c r="G12" i="12"/>
  <c r="G11" i="12" s="1"/>
  <c r="I58" i="1" s="1"/>
  <c r="I12" i="12"/>
  <c r="I11" i="12" s="1"/>
  <c r="K12" i="12"/>
  <c r="K11" i="12" s="1"/>
  <c r="M12" i="12"/>
  <c r="M11" i="12" s="1"/>
  <c r="O12" i="12"/>
  <c r="O11" i="12" s="1"/>
  <c r="Q12" i="12"/>
  <c r="Q11" i="12" s="1"/>
  <c r="V12" i="12"/>
  <c r="V11" i="12" s="1"/>
  <c r="G14" i="12"/>
  <c r="I14" i="12"/>
  <c r="K14" i="12"/>
  <c r="M14" i="12"/>
  <c r="O14" i="12"/>
  <c r="Q14" i="12"/>
  <c r="V14" i="12"/>
  <c r="G15" i="12"/>
  <c r="I15" i="12"/>
  <c r="K15" i="12"/>
  <c r="M15" i="12"/>
  <c r="O15" i="12"/>
  <c r="Q15" i="12"/>
  <c r="V15" i="12"/>
  <c r="G16" i="12"/>
  <c r="I16" i="12"/>
  <c r="K16" i="12"/>
  <c r="M16" i="12"/>
  <c r="O16" i="12"/>
  <c r="Q16" i="12"/>
  <c r="V16" i="12"/>
  <c r="G17" i="12"/>
  <c r="I17" i="12"/>
  <c r="K17" i="12"/>
  <c r="M17" i="12"/>
  <c r="O17" i="12"/>
  <c r="Q17" i="12"/>
  <c r="V17" i="12"/>
  <c r="G19" i="12"/>
  <c r="G18" i="12" s="1"/>
  <c r="I60" i="1" s="1"/>
  <c r="I19" i="12"/>
  <c r="I18" i="12" s="1"/>
  <c r="K19" i="12"/>
  <c r="K18" i="12" s="1"/>
  <c r="M19" i="12"/>
  <c r="M18" i="12" s="1"/>
  <c r="O19" i="12"/>
  <c r="O18" i="12" s="1"/>
  <c r="Q19" i="12"/>
  <c r="Q18" i="12" s="1"/>
  <c r="V19" i="12"/>
  <c r="V18" i="12" s="1"/>
  <c r="G21" i="12"/>
  <c r="G20" i="12" s="1"/>
  <c r="I61" i="1" s="1"/>
  <c r="I21" i="12"/>
  <c r="I20" i="12" s="1"/>
  <c r="K21" i="12"/>
  <c r="K20" i="12" s="1"/>
  <c r="M21" i="12"/>
  <c r="M20" i="12" s="1"/>
  <c r="O21" i="12"/>
  <c r="O20" i="12" s="1"/>
  <c r="Q21" i="12"/>
  <c r="Q20" i="12" s="1"/>
  <c r="V21" i="12"/>
  <c r="V20" i="12" s="1"/>
  <c r="G23" i="12"/>
  <c r="I23" i="12"/>
  <c r="K23" i="12"/>
  <c r="M23" i="12"/>
  <c r="O23" i="12"/>
  <c r="Q23" i="12"/>
  <c r="V23" i="12"/>
  <c r="G24" i="12"/>
  <c r="I24" i="12"/>
  <c r="K24" i="12"/>
  <c r="M24" i="12"/>
  <c r="O24" i="12"/>
  <c r="Q24" i="12"/>
  <c r="V24" i="12"/>
  <c r="G25" i="12"/>
  <c r="I25" i="12"/>
  <c r="K25" i="12"/>
  <c r="M25" i="12"/>
  <c r="O25" i="12"/>
  <c r="Q25" i="12"/>
  <c r="V25" i="12"/>
  <c r="G27" i="12"/>
  <c r="I27" i="12"/>
  <c r="K27" i="12"/>
  <c r="M27" i="12"/>
  <c r="O27" i="12"/>
  <c r="Q27" i="12"/>
  <c r="V27" i="12"/>
  <c r="G28" i="12"/>
  <c r="I28" i="12"/>
  <c r="K28" i="12"/>
  <c r="M28" i="12"/>
  <c r="O28" i="12"/>
  <c r="Q28" i="12"/>
  <c r="V28" i="12"/>
  <c r="G29" i="12"/>
  <c r="I29" i="12"/>
  <c r="K29" i="12"/>
  <c r="M29" i="12"/>
  <c r="O29" i="12"/>
  <c r="Q29" i="12"/>
  <c r="V29" i="12"/>
  <c r="G31" i="12"/>
  <c r="I31" i="12"/>
  <c r="K31" i="12"/>
  <c r="M31" i="12"/>
  <c r="O31" i="12"/>
  <c r="Q31" i="12"/>
  <c r="V31" i="12"/>
  <c r="G32" i="12"/>
  <c r="I32" i="12"/>
  <c r="K32" i="12"/>
  <c r="M32" i="12"/>
  <c r="O32" i="12"/>
  <c r="Q32" i="12"/>
  <c r="V32" i="12"/>
  <c r="G34" i="12"/>
  <c r="I34" i="12"/>
  <c r="K34" i="12"/>
  <c r="M34" i="12"/>
  <c r="O34" i="12"/>
  <c r="Q34" i="12"/>
  <c r="V34" i="12"/>
  <c r="G35" i="12"/>
  <c r="I35" i="12"/>
  <c r="K35" i="12"/>
  <c r="M35" i="12"/>
  <c r="O35" i="12"/>
  <c r="Q35" i="12"/>
  <c r="V35" i="12"/>
  <c r="G36" i="12"/>
  <c r="I36" i="12"/>
  <c r="K36" i="12"/>
  <c r="M36" i="12"/>
  <c r="O36" i="12"/>
  <c r="Q36" i="12"/>
  <c r="V36" i="12"/>
  <c r="G37" i="12"/>
  <c r="I37" i="12"/>
  <c r="K37" i="12"/>
  <c r="M37" i="12"/>
  <c r="O37" i="12"/>
  <c r="Q37" i="12"/>
  <c r="V37" i="12"/>
  <c r="G38" i="12"/>
  <c r="I38" i="12"/>
  <c r="K38" i="12"/>
  <c r="M38" i="12"/>
  <c r="O38" i="12"/>
  <c r="Q38" i="12"/>
  <c r="V38" i="12"/>
  <c r="G39" i="12"/>
  <c r="I39" i="12"/>
  <c r="K39" i="12"/>
  <c r="M39" i="12"/>
  <c r="O39" i="12"/>
  <c r="Q39" i="12"/>
  <c r="V39" i="12"/>
  <c r="G40" i="12"/>
  <c r="I40" i="12"/>
  <c r="K40" i="12"/>
  <c r="M40" i="12"/>
  <c r="O40" i="12"/>
  <c r="Q40" i="12"/>
  <c r="V40" i="12"/>
  <c r="G41" i="12"/>
  <c r="I41" i="12"/>
  <c r="K41" i="12"/>
  <c r="M41" i="12"/>
  <c r="O41" i="12"/>
  <c r="Q41" i="12"/>
  <c r="V41" i="12"/>
  <c r="G42" i="12"/>
  <c r="I42" i="12"/>
  <c r="K42" i="12"/>
  <c r="M42" i="12"/>
  <c r="O42" i="12"/>
  <c r="Q42" i="12"/>
  <c r="V42" i="12"/>
  <c r="G44" i="12"/>
  <c r="G43" i="12" s="1"/>
  <c r="I69" i="1" s="1"/>
  <c r="I44" i="12"/>
  <c r="I43" i="12" s="1"/>
  <c r="K44" i="12"/>
  <c r="K43" i="12" s="1"/>
  <c r="M44" i="12"/>
  <c r="M43" i="12" s="1"/>
  <c r="O44" i="12"/>
  <c r="O43" i="12" s="1"/>
  <c r="Q44" i="12"/>
  <c r="Q43" i="12" s="1"/>
  <c r="V44" i="12"/>
  <c r="V43" i="12" s="1"/>
  <c r="G46" i="12"/>
  <c r="G45" i="12" s="1"/>
  <c r="I70" i="1" s="1"/>
  <c r="I46" i="12"/>
  <c r="I45" i="12" s="1"/>
  <c r="K46" i="12"/>
  <c r="K45" i="12" s="1"/>
  <c r="M46" i="12"/>
  <c r="M45" i="12" s="1"/>
  <c r="O46" i="12"/>
  <c r="O45" i="12" s="1"/>
  <c r="Q46" i="12"/>
  <c r="Q45" i="12" s="1"/>
  <c r="V46" i="12"/>
  <c r="V45" i="12" s="1"/>
  <c r="AE48" i="12"/>
  <c r="AF48" i="12"/>
  <c r="I20" i="1"/>
  <c r="I19" i="1"/>
  <c r="I18" i="1"/>
  <c r="H43" i="1"/>
  <c r="I43" i="1" s="1"/>
  <c r="H42" i="1"/>
  <c r="I42" i="1" s="1"/>
  <c r="J28" i="1"/>
  <c r="J26" i="1"/>
  <c r="G38" i="1"/>
  <c r="F38" i="1"/>
  <c r="J23" i="1"/>
  <c r="J24" i="1"/>
  <c r="J25" i="1"/>
  <c r="J27" i="1"/>
  <c r="E24" i="1"/>
  <c r="E26" i="1"/>
  <c r="G41" i="1" l="1"/>
  <c r="G40" i="1"/>
  <c r="G39" i="1"/>
  <c r="G44" i="1" s="1"/>
  <c r="G25" i="1" s="1"/>
  <c r="A25" i="1" s="1"/>
  <c r="F41" i="1"/>
  <c r="H41" i="1" s="1"/>
  <c r="I41" i="1" s="1"/>
  <c r="F40" i="1"/>
  <c r="H40" i="1" s="1"/>
  <c r="I40" i="1" s="1"/>
  <c r="F39" i="1"/>
  <c r="G26" i="1"/>
  <c r="A26" i="1"/>
  <c r="V12" i="13"/>
  <c r="Q12" i="13"/>
  <c r="O12" i="13"/>
  <c r="M12" i="13"/>
  <c r="K12" i="13"/>
  <c r="I12" i="13"/>
  <c r="G12" i="13"/>
  <c r="V33" i="12"/>
  <c r="Q33" i="12"/>
  <c r="O33" i="12"/>
  <c r="M33" i="12"/>
  <c r="K33" i="12"/>
  <c r="I33" i="12"/>
  <c r="G33" i="12"/>
  <c r="I68" i="1" s="1"/>
  <c r="V30" i="12"/>
  <c r="Q30" i="12"/>
  <c r="O30" i="12"/>
  <c r="M30" i="12"/>
  <c r="K30" i="12"/>
  <c r="I30" i="12"/>
  <c r="G30" i="12"/>
  <c r="I64" i="1" s="1"/>
  <c r="V26" i="12"/>
  <c r="Q26" i="12"/>
  <c r="O26" i="12"/>
  <c r="M26" i="12"/>
  <c r="K26" i="12"/>
  <c r="I26" i="12"/>
  <c r="G26" i="12"/>
  <c r="I63" i="1" s="1"/>
  <c r="V22" i="12"/>
  <c r="Q22" i="12"/>
  <c r="O22" i="12"/>
  <c r="M22" i="12"/>
  <c r="K22" i="12"/>
  <c r="I22" i="12"/>
  <c r="G22" i="12"/>
  <c r="I62" i="1" s="1"/>
  <c r="I17" i="1" s="1"/>
  <c r="V13" i="12"/>
  <c r="Q13" i="12"/>
  <c r="O13" i="12"/>
  <c r="M13" i="12"/>
  <c r="K13" i="12"/>
  <c r="I13" i="12"/>
  <c r="G13" i="12"/>
  <c r="I59" i="1" s="1"/>
  <c r="V8" i="12"/>
  <c r="Q8" i="12"/>
  <c r="O8" i="12"/>
  <c r="M8" i="12"/>
  <c r="K8" i="12"/>
  <c r="I8" i="12"/>
  <c r="G8" i="12"/>
  <c r="I57" i="1" l="1"/>
  <c r="G48" i="12"/>
  <c r="F44" i="1"/>
  <c r="H39" i="1"/>
  <c r="H44" i="1" l="1"/>
  <c r="I39" i="1"/>
  <c r="I44" i="1" s="1"/>
  <c r="G28" i="1"/>
  <c r="G23" i="1"/>
  <c r="A23" i="1" s="1"/>
  <c r="I16" i="1"/>
  <c r="I21" i="1" s="1"/>
  <c r="I71" i="1"/>
  <c r="G24" i="1"/>
  <c r="A27" i="1" s="1"/>
  <c r="A24" i="1"/>
  <c r="J70" i="1" l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71" i="1" s="1"/>
  <c r="J43" i="1"/>
  <c r="J42" i="1"/>
  <c r="J41" i="1"/>
  <c r="J40" i="1"/>
  <c r="J39" i="1"/>
  <c r="J44" i="1" s="1"/>
  <c r="G29" i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folza</author>
  </authors>
  <commentList>
    <comment ref="S6" authorId="0" shapeId="0" xr:uid="{94B417E1-639B-4634-9E0D-B8763FD25B5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5520E49-767C-4C63-9B9D-53B9B9C5A4D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folza</author>
  </authors>
  <commentList>
    <comment ref="S6" authorId="0" shapeId="0" xr:uid="{70D02F4B-1CD3-434A-830E-5336D4D4785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885B430-5042-4ADD-B6FD-10DA7F7A8B8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<sst xmlns="http://schemas.openxmlformats.org/spreadsheetml/2006/main" count="662" uniqueCount="247">
  <si>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</si>
  <si>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</si>
  <si>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</si>
  <si>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</si>
  <si>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</si>
  <si>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</si>
  <si>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</si>
  <si>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</si>
  <si>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</si>
  <si>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</si>
  <si>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</si>
  <si>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</si>
  <si>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</si>
  <si>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</si>
  <si>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</si>
  <si>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</si>
  <si>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</si>
  <si>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</si>
  <si>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</si>
  <si>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</si>
  <si>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</si>
  <si>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</si>
  <si>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</si>
  <si>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</si>
  <si>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</si>
  <si>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</si>
  <si>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</si>
  <si>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</si>
  <si>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</si>
  <si>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</si>
  <si>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</si>
  <si>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</si>
  <si>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</si>
  <si>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</si>
  <si>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</si>
  <si>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</si>
  <si>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</si>
  <si>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</si>
  <si>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</si>
  <si>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</si>
  <si>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</si>
  <si>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</si>
  <si>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</si>
  <si>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202510003</t>
  </si>
  <si>
    <t>Škola Slavkov</t>
  </si>
  <si>
    <t>Stavba</t>
  </si>
  <si>
    <t>01</t>
  </si>
  <si>
    <t>demolice komínu</t>
  </si>
  <si>
    <t>02</t>
  </si>
  <si>
    <t>hromosvod</t>
  </si>
  <si>
    <t>Celkem za stavbu</t>
  </si>
  <si>
    <t>CZK</t>
  </si>
  <si>
    <t>#POPS</t>
  </si>
  <si>
    <t>Popis stavby: 202510003 - Škola Slavkov</t>
  </si>
  <si>
    <t>#POPO</t>
  </si>
  <si>
    <t>Popis objektu: 01 - demolice komínu</t>
  </si>
  <si>
    <t>#POPR</t>
  </si>
  <si>
    <t>Popis rozpočtu: 202510003 - demolice komínu</t>
  </si>
  <si>
    <t>Popis objektu: 02 - hromosvod</t>
  </si>
  <si>
    <t>Popis rozpočtu: 202510003 - Škola Slavkov</t>
  </si>
  <si>
    <t>Rekapitulace dílů</t>
  </si>
  <si>
    <t>Typ dílu</t>
  </si>
  <si>
    <t>1</t>
  </si>
  <si>
    <t>Zemní práce</t>
  </si>
  <si>
    <t>4</t>
  </si>
  <si>
    <t>Vodorovné konstrukce</t>
  </si>
  <si>
    <t>63</t>
  </si>
  <si>
    <t>Podlahy a podlahové konstrukce</t>
  </si>
  <si>
    <t>94</t>
  </si>
  <si>
    <t>Lešení a stavební výtahy</t>
  </si>
  <si>
    <t>96</t>
  </si>
  <si>
    <t>Bourání konstrukcí</t>
  </si>
  <si>
    <t>99</t>
  </si>
  <si>
    <t>Staveništní přesun hmot</t>
  </si>
  <si>
    <t>712</t>
  </si>
  <si>
    <t>Povlakové krytiny</t>
  </si>
  <si>
    <t>764</t>
  </si>
  <si>
    <t>Konstrukce klempířské</t>
  </si>
  <si>
    <t>767</t>
  </si>
  <si>
    <t>Konstrukce zámečnické</t>
  </si>
  <si>
    <t>M21</t>
  </si>
  <si>
    <t>Elektromontáže</t>
  </si>
  <si>
    <t>M46</t>
  </si>
  <si>
    <t>Zemní práce při montážích</t>
  </si>
  <si>
    <t>M65</t>
  </si>
  <si>
    <t>Elektroinstalace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</si>
  <si>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</si>
  <si>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</si>
  <si>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</si>
  <si>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</si>
  <si>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</si>
  <si>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</si>
  <si>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</si>
  <si>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</si>
  <si>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</si>
  <si>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</si>
  <si>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</si>
  <si>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</si>
  <si>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</si>
  <si>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</si>
  <si>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</si>
  <si>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</si>
  <si>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</si>
  <si>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</si>
  <si>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</si>
  <si>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</si>
  <si>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</si>
  <si>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</si>
  <si>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</si>
  <si>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</si>
  <si>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</si>
  <si>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</si>
  <si>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</si>
  <si>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</si>
  <si>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</si>
  <si>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</si>
  <si>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</si>
  <si>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</si>
  <si>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</si>
  <si>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411321414R00</t>
  </si>
  <si>
    <t>Stropy deskové ze železobetonu C 25/30</t>
  </si>
  <si>
    <t>m3</t>
  </si>
  <si>
    <t>RTS 25/ II</t>
  </si>
  <si>
    <t>RTS 25/ I</t>
  </si>
  <si>
    <t>Práce</t>
  </si>
  <si>
    <t>Běžná</t>
  </si>
  <si>
    <t>POL1_</t>
  </si>
  <si>
    <t>411362021R00</t>
  </si>
  <si>
    <t>Výztuž stropů svařovanou sítí z sítí Kari</t>
  </si>
  <si>
    <t>t</t>
  </si>
  <si>
    <t>632442411/R00</t>
  </si>
  <si>
    <t>Potěr ve spádu,do 100 m2,tl.20-50 mm</t>
  </si>
  <si>
    <t>m2</t>
  </si>
  <si>
    <t>Vlastní</t>
  </si>
  <si>
    <t>941941032R00</t>
  </si>
  <si>
    <t>Montáž lešení lehkého řadového s podlahami, š. do 1 m, výšky do 30 m</t>
  </si>
  <si>
    <t>941941192R00</t>
  </si>
  <si>
    <t>Příplatek za použití lešení lehkého řadového s podlahami, š. do 1 m, výšky do 30 m</t>
  </si>
  <si>
    <t>941941832R00</t>
  </si>
  <si>
    <t>Demontáž lešení lehkého řadového s podlahami, š. do 1 m, výšky do 30 m</t>
  </si>
  <si>
    <t>94 01R</t>
  </si>
  <si>
    <t>Zabezpečení střech, rozvodů a čerpadla na střeše a odstranění</t>
  </si>
  <si>
    <t>soubor</t>
  </si>
  <si>
    <t>Indiv</t>
  </si>
  <si>
    <t>962032641R00</t>
  </si>
  <si>
    <t>Bourání zdiva komínového z cihel na MC</t>
  </si>
  <si>
    <t>999281105R00</t>
  </si>
  <si>
    <t>Přesun hmot pro opravy a údržbu do výšky 6 m</t>
  </si>
  <si>
    <t>Přesun hmot</t>
  </si>
  <si>
    <t>POL7_</t>
  </si>
  <si>
    <t>712861703RT1</t>
  </si>
  <si>
    <t>Provedení povlakové krytiny střech, samostatné vytažení povlaku, fólie lepená celoplošně 1 vrstva - folie ve specifikaci</t>
  </si>
  <si>
    <t>28322208R</t>
  </si>
  <si>
    <t>Fólie hydroizolační PVC-P, Monarplan FM tl. 2,0 mm, střešní š. 1,65 m</t>
  </si>
  <si>
    <t>SPCM</t>
  </si>
  <si>
    <t>Specifikace</t>
  </si>
  <si>
    <t>POL3_</t>
  </si>
  <si>
    <t>998712101R00</t>
  </si>
  <si>
    <t>Přesun hmot pro povlakové krytiny, výšky do 6 m</t>
  </si>
  <si>
    <t>764816420R00</t>
  </si>
  <si>
    <t>Okapnice z lakovaného Pz plechu, rš 200 mm</t>
  </si>
  <si>
    <t>m</t>
  </si>
  <si>
    <t>764814537R00</t>
  </si>
  <si>
    <t>Závětrná lišta z lakovaného Pz plechu, rš 375 mm</t>
  </si>
  <si>
    <t>998764201R00</t>
  </si>
  <si>
    <t>Přesun hmot pro klempířské konstr., výšky do 6 m</t>
  </si>
  <si>
    <t>767996801R00</t>
  </si>
  <si>
    <t>Demontáž atypických ocelových konstr. do 50 kg</t>
  </si>
  <si>
    <t>kg</t>
  </si>
  <si>
    <t>767 01R</t>
  </si>
  <si>
    <t>Dmtz a zpětná mtz plotu pro možný vjezd kontejneru</t>
  </si>
  <si>
    <t>979011321R00</t>
  </si>
  <si>
    <t>Montáž a demontáž shozu za 2.NP</t>
  </si>
  <si>
    <t>kus</t>
  </si>
  <si>
    <t>979011329R00</t>
  </si>
  <si>
    <t>Přípl. k mont.a dem. shozu za každé další podlaží</t>
  </si>
  <si>
    <t>podlaž</t>
  </si>
  <si>
    <t>979011331R00</t>
  </si>
  <si>
    <t>Pronájem shozu  (za metr)</t>
  </si>
  <si>
    <t>den</t>
  </si>
  <si>
    <t>979011332R00</t>
  </si>
  <si>
    <t>Pronájem násypky  (za kus)</t>
  </si>
  <si>
    <t>979011335R00</t>
  </si>
  <si>
    <t>Pronájem rukávu proti prachu délky 15 m</t>
  </si>
  <si>
    <t>979011311RT1</t>
  </si>
  <si>
    <t>Svislá doprava suti a vybouraných hmot shozem s naložením do shozu</t>
  </si>
  <si>
    <t>Přesun suti</t>
  </si>
  <si>
    <t>POL8_</t>
  </si>
  <si>
    <t>979081111R00</t>
  </si>
  <si>
    <t>Odvoz suti a vybour. hmot na skládku do 1 km</t>
  </si>
  <si>
    <t>979081121R00</t>
  </si>
  <si>
    <t>Příplatek k odvozu za každý další 1 km</t>
  </si>
  <si>
    <t>979999983R00</t>
  </si>
  <si>
    <t>Poplatek za recyklaci cihel kusovost do 1600 cm2 (skup.170102)</t>
  </si>
  <si>
    <t>005121 R</t>
  </si>
  <si>
    <t>Zařízení staveniště</t>
  </si>
  <si>
    <t>Soubor</t>
  </si>
  <si>
    <t>VRN</t>
  </si>
  <si>
    <t>POL99_2</t>
  </si>
  <si>
    <t>005261030R</t>
  </si>
  <si>
    <t xml:space="preserve">Finanční rezerva </t>
  </si>
  <si>
    <t>SUM</t>
  </si>
  <si>
    <t>Poznámky uchazeče k zadání</t>
  </si>
  <si>
    <t>POPUZIV</t>
  </si>
  <si>
    <t>END</t>
  </si>
  <si>
    <t>113105111R00</t>
  </si>
  <si>
    <t>Rozebrání dlažeb z lomového kamene na sucho</t>
  </si>
  <si>
    <t>POL1_0</t>
  </si>
  <si>
    <t>465511117R00</t>
  </si>
  <si>
    <t>Oprava kam.dlažby do 20 m2,suchá tl.20 cm s výplní</t>
  </si>
  <si>
    <t>210220101RU2</t>
  </si>
  <si>
    <t>Vodiče svodové FeZn D do 10,Al 10,Cu 8 +podpěry, včetně dodávky drátu AlMgSi T/4 8 mm</t>
  </si>
  <si>
    <t>210220212RT3</t>
  </si>
  <si>
    <t>Tyč jímací s upev. na stř.hřeben do 3 m, do zdi, včetně dodávky tyče JP 2,5 + stojánek</t>
  </si>
  <si>
    <t>210220302RT5</t>
  </si>
  <si>
    <t>Svorka hromosvodová nad 2 šrouby /ST, SJ, SR, atd/, včetně dodávky svorky SJ 1 k jímací tyči</t>
  </si>
  <si>
    <t>210220302RT2</t>
  </si>
  <si>
    <t>Svorka hromosvodová nad 2 šrouby /ST, SJ, SR, atd/, včetně dodávky svorky SR 3a Fe</t>
  </si>
  <si>
    <t>210220002RT2</t>
  </si>
  <si>
    <t>Vedení uzemňovací na povrchu FeZn D 10 mm, včetně drátu FeZn 10 mm</t>
  </si>
  <si>
    <t>210220301RT2</t>
  </si>
  <si>
    <t>Svorka hromosvodová do 2 šroubů /SS, SZ, SO/, včetně dodávky svorky SS</t>
  </si>
  <si>
    <t>210220301RT3</t>
  </si>
  <si>
    <t>Svorka hromosvodová do 2 šroubů /SS, SZ, SO/, včetně dodávky svorky SZ</t>
  </si>
  <si>
    <t>210220301RT1</t>
  </si>
  <si>
    <t>Svorka hromosvodová do 2 šroubů /SS, SZ, SO/, včetně dodávky svorky SO</t>
  </si>
  <si>
    <t>210220302RT3</t>
  </si>
  <si>
    <t>Svorka hromosvodová nad 2 šrouby /ST, SJ, SR, atd/, včetně dodávky svorky SK pro vodič d 6-10 mm</t>
  </si>
  <si>
    <t>210220361RT1</t>
  </si>
  <si>
    <t>Zemnič tyčový, zaražení a připojení, do 2 m, včetně dodávky tyče ZT 2,0   2000 mm</t>
  </si>
  <si>
    <t>210220372RT1</t>
  </si>
  <si>
    <t>Úhelník ochranný nebo trubka s držáky do zdiva, včetně ochran.úhelníku + 2 držáky do zdi</t>
  </si>
  <si>
    <t>210220401RT1</t>
  </si>
  <si>
    <t>Označení svodu štítky, smaltované, umělá hmota, včetně dodávky štítku</t>
  </si>
  <si>
    <t>210220801R00</t>
  </si>
  <si>
    <t>Změření zemního odporu, vč. měřicího protokolu</t>
  </si>
  <si>
    <t>460070103RT1</t>
  </si>
  <si>
    <t>Jáma pro revizi zemniče, hor.3+zához, ruční výkop jámy</t>
  </si>
  <si>
    <t>650711111R00</t>
  </si>
  <si>
    <t>Demontáž drátu hromosvodu</t>
  </si>
  <si>
    <t>005231010R</t>
  </si>
  <si>
    <t>Revize</t>
  </si>
  <si>
    <t>POL99_8</t>
  </si>
  <si>
    <t>Střední škola Slavkov - Austerlitz</t>
  </si>
  <si>
    <t>Střední škola Slavkov-Austerlitz</t>
  </si>
  <si>
    <t>Tyršova 479, Slavkov u Brna</t>
  </si>
  <si>
    <t>684 01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</si>
</sst>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88" t="s">
        <v>41</v>
      </c>
      <c r="B2" s="188"/>
      <c r="C2" s="188"/>
      <c r="D2" s="188"/>
      <c r="E2" s="188"/>
      <c r="F2" s="188"/>
      <c r="G2" s="18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4"/>
  <sheetViews>
    <sheetView showGridLines="0" tabSelected="1" topLeftCell="B1" zoomScaleNormal="100" zoomScaleSheetLayoutView="75" workbookViewId="0">
      <selection activeCell="I5" sqref="I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3" t="s">
        <v>4</v>
      </c>
      <c r="C1" s="224"/>
      <c r="D1" s="224"/>
      <c r="E1" s="224"/>
      <c r="F1" s="224"/>
      <c r="G1" s="224"/>
      <c r="H1" s="224"/>
      <c r="I1" s="224"/>
      <c r="J1" s="225"/>
    </row>
    <row r="2" spans="1:15" ht="36" customHeight="1" x14ac:dyDescent="0.2">
      <c r="A2" s="2"/>
      <c r="B2" s="76" t="s">
        <v>24</v>
      </c>
      <c r="C2" s="77"/>
      <c r="D2" s="78" t="s">
        <v>43</v>
      </c>
      <c r="E2" s="229" t="s">
        <v>243</v>
      </c>
      <c r="F2" s="230"/>
      <c r="G2" s="230"/>
      <c r="H2" s="230"/>
      <c r="I2" s="230"/>
      <c r="J2" s="231"/>
      <c r="O2" s="1"/>
    </row>
    <row r="3" spans="1:15" ht="27" hidden="1" customHeight="1" x14ac:dyDescent="0.2">
      <c r="A3" s="2"/>
      <c r="B3" s="79"/>
      <c r="C3" s="77"/>
      <c r="D3" s="80"/>
      <c r="E3" s="232"/>
      <c r="F3" s="233"/>
      <c r="G3" s="233"/>
      <c r="H3" s="233"/>
      <c r="I3" s="233"/>
      <c r="J3" s="234"/>
    </row>
    <row r="4" spans="1:15" ht="23.25" customHeight="1" x14ac:dyDescent="0.2">
      <c r="A4" s="2"/>
      <c r="B4" s="81"/>
      <c r="C4" s="82"/>
      <c r="D4" s="83"/>
      <c r="E4" s="213"/>
      <c r="F4" s="213"/>
      <c r="G4" s="213"/>
      <c r="H4" s="213"/>
      <c r="I4" s="213"/>
      <c r="J4" s="214"/>
    </row>
    <row r="5" spans="1:15" ht="24" customHeight="1" x14ac:dyDescent="0.2">
      <c r="A5" s="2"/>
      <c r="B5" s="31" t="s">
        <v>23</v>
      </c>
      <c r="D5" s="217" t="s">
        <v>244</v>
      </c>
      <c r="E5" s="218"/>
      <c r="F5" s="218"/>
      <c r="G5" s="218"/>
      <c r="H5" s="18" t="s">
        <v>42</v>
      </c>
      <c r="I5" s="22">
        <v>49408381</v>
      </c>
      <c r="J5" s="8"/>
    </row>
    <row r="6" spans="1:15" ht="15.75" customHeight="1" x14ac:dyDescent="0.2">
      <c r="A6" s="2"/>
      <c r="B6" s="28"/>
      <c r="C6" s="55"/>
      <c r="D6" s="219" t="s">
        <v>245</v>
      </c>
      <c r="E6" s="220"/>
      <c r="F6" s="220"/>
      <c r="G6" s="220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 t="s">
        <v>246</v>
      </c>
      <c r="E7" s="221"/>
      <c r="F7" s="222"/>
      <c r="G7" s="222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36"/>
      <c r="E11" s="236"/>
      <c r="F11" s="236"/>
      <c r="G11" s="236"/>
      <c r="H11" s="18" t="s">
        <v>42</v>
      </c>
      <c r="I11" s="84"/>
      <c r="J11" s="8"/>
    </row>
    <row r="12" spans="1:15" ht="15.75" customHeight="1" x14ac:dyDescent="0.2">
      <c r="A12" s="2"/>
      <c r="B12" s="28"/>
      <c r="C12" s="55"/>
      <c r="D12" s="212"/>
      <c r="E12" s="212"/>
      <c r="F12" s="212"/>
      <c r="G12" s="212"/>
      <c r="H12" s="18" t="s">
        <v>36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15"/>
      <c r="F13" s="216"/>
      <c r="G13" s="216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35"/>
      <c r="F15" s="235"/>
      <c r="G15" s="237"/>
      <c r="H15" s="237"/>
      <c r="I15" s="237" t="s">
        <v>31</v>
      </c>
      <c r="J15" s="238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201"/>
      <c r="F16" s="202"/>
      <c r="G16" s="201"/>
      <c r="H16" s="202"/>
      <c r="I16" s="201">
        <f>SUMIF(F56:F70,A16,I56:I70)+SUMIF(F56:F70,"PSU",I56:I70)</f>
        <v>0</v>
      </c>
      <c r="J16" s="203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201"/>
      <c r="F17" s="202"/>
      <c r="G17" s="201"/>
      <c r="H17" s="202"/>
      <c r="I17" s="201">
        <f>SUMIF(F56:F70,A17,I56:I70)</f>
        <v>0</v>
      </c>
      <c r="J17" s="203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201"/>
      <c r="F18" s="202"/>
      <c r="G18" s="201"/>
      <c r="H18" s="202"/>
      <c r="I18" s="201">
        <f>SUMIF(F56:F70,A18,I56:I70)</f>
        <v>0</v>
      </c>
      <c r="J18" s="203"/>
    </row>
    <row r="19" spans="1:10" ht="23.25" customHeight="1" x14ac:dyDescent="0.2">
      <c r="A19" s="138" t="s">
        <v>89</v>
      </c>
      <c r="B19" s="38" t="s">
        <v>29</v>
      </c>
      <c r="C19" s="62"/>
      <c r="D19" s="63"/>
      <c r="E19" s="201"/>
      <c r="F19" s="202"/>
      <c r="G19" s="201"/>
      <c r="H19" s="202"/>
      <c r="I19" s="201">
        <f>SUMIF(F56:F70,A19,I56:I70)</f>
        <v>0</v>
      </c>
      <c r="J19" s="203"/>
    </row>
    <row r="20" spans="1:10" ht="23.25" customHeight="1" x14ac:dyDescent="0.2">
      <c r="A20" s="138" t="s">
        <v>90</v>
      </c>
      <c r="B20" s="38" t="s">
        <v>30</v>
      </c>
      <c r="C20" s="62"/>
      <c r="D20" s="63"/>
      <c r="E20" s="201"/>
      <c r="F20" s="202"/>
      <c r="G20" s="201"/>
      <c r="H20" s="202"/>
      <c r="I20" s="201">
        <f>SUMIF(F56:F70,A20,I56:I70)</f>
        <v>0</v>
      </c>
      <c r="J20" s="203"/>
    </row>
    <row r="21" spans="1:10" ht="23.25" customHeight="1" x14ac:dyDescent="0.2">
      <c r="A21" s="2"/>
      <c r="B21" s="48" t="s">
        <v>31</v>
      </c>
      <c r="C21" s="64"/>
      <c r="D21" s="65"/>
      <c r="E21" s="204"/>
      <c r="F21" s="239"/>
      <c r="G21" s="204"/>
      <c r="H21" s="239"/>
      <c r="I21" s="204">
        <f>SUM(I16:J20)</f>
        <v>0</v>
      </c>
      <c r="J21" s="205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99">
        <f>ZakladDPHSniVypocet</f>
        <v>0</v>
      </c>
      <c r="H23" s="200"/>
      <c r="I23" s="200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197">
        <f>A23</f>
        <v>0</v>
      </c>
      <c r="H24" s="198"/>
      <c r="I24" s="198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99">
        <f>ZakladDPHZaklVypocet</f>
        <v>0</v>
      </c>
      <c r="H25" s="200"/>
      <c r="I25" s="200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26">
        <f>A25</f>
        <v>0</v>
      </c>
      <c r="H26" s="227"/>
      <c r="I26" s="227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28">
        <f>CenaCelkem-(ZakladDPHSni+DPHSni+ZakladDPHZakl+DPHZakl)</f>
        <v>0</v>
      </c>
      <c r="H27" s="228"/>
      <c r="I27" s="228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07">
        <f>ZakladDPHSniVypocet+ZakladDPHZaklVypocet</f>
        <v>0</v>
      </c>
      <c r="H28" s="207"/>
      <c r="I28" s="207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206">
        <f>A27</f>
        <v>0</v>
      </c>
      <c r="H29" s="206"/>
      <c r="I29" s="206"/>
      <c r="J29" s="118" t="s">
        <v>51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8"/>
      <c r="E34" s="209"/>
      <c r="G34" s="210"/>
      <c r="H34" s="211"/>
      <c r="I34" s="211"/>
      <c r="J34" s="25"/>
    </row>
    <row r="35" spans="1:10" ht="12.75" customHeight="1" x14ac:dyDescent="0.2">
      <c r="A35" s="2"/>
      <c r="B35" s="2"/>
      <c r="D35" s="196" t="s">
        <v>2</v>
      </c>
      <c r="E35" s="196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45</v>
      </c>
      <c r="C39" s="194"/>
      <c r="D39" s="194"/>
      <c r="E39" s="194"/>
      <c r="F39" s="98">
        <f>'01 202510003 Pol'!AE48+'02 202510003 Pol'!AE33</f>
        <v>0</v>
      </c>
      <c r="G39" s="99">
        <f>'01 202510003 Pol'!AF48+'02 202510003 Pol'!AF33</f>
        <v>0</v>
      </c>
      <c r="H39" s="100">
        <f>(F39*SazbaDPH1/100)+(G39*SazbaDPH2/100)</f>
        <v>0</v>
      </c>
      <c r="I39" s="100">
        <f>F39+G39+H39</f>
        <v>0</v>
      </c>
      <c r="J39" s="101" t="str">
        <f>IF(CenaCelkemVypocet=0,"",I39/CenaCelkemVypocet*100)</f>
        <v/>
      </c>
    </row>
    <row r="40" spans="1:10" ht="25.5" customHeight="1" x14ac:dyDescent="0.2">
      <c r="A40" s="87">
        <v>2</v>
      </c>
      <c r="B40" s="102" t="s">
        <v>46</v>
      </c>
      <c r="C40" s="195" t="s">
        <v>47</v>
      </c>
      <c r="D40" s="195"/>
      <c r="E40" s="195"/>
      <c r="F40" s="103">
        <f>'01 202510003 Pol'!AE48</f>
        <v>0</v>
      </c>
      <c r="G40" s="104">
        <f>'01 202510003 Pol'!AF48</f>
        <v>0</v>
      </c>
      <c r="H40" s="104">
        <f>(F40*SazbaDPH1/100)+(G40*SazbaDPH2/100)</f>
        <v>0</v>
      </c>
      <c r="I40" s="104">
        <f>F40+G40+H40</f>
        <v>0</v>
      </c>
      <c r="J40" s="105" t="str">
        <f>IF(CenaCelkemVypocet=0,"",I40/CenaCelkemVypocet*100)</f>
        <v/>
      </c>
    </row>
    <row r="41" spans="1:10" ht="25.5" customHeight="1" x14ac:dyDescent="0.2">
      <c r="A41" s="87">
        <v>3</v>
      </c>
      <c r="B41" s="106" t="s">
        <v>43</v>
      </c>
      <c r="C41" s="194" t="s">
        <v>47</v>
      </c>
      <c r="D41" s="194"/>
      <c r="E41" s="194"/>
      <c r="F41" s="107">
        <f>'01 202510003 Pol'!AE48</f>
        <v>0</v>
      </c>
      <c r="G41" s="100">
        <f>'01 202510003 Pol'!AF48</f>
        <v>0</v>
      </c>
      <c r="H41" s="100">
        <f>(F41*SazbaDPH1/100)+(G41*SazbaDPH2/100)</f>
        <v>0</v>
      </c>
      <c r="I41" s="100">
        <f>F41+G41+H41</f>
        <v>0</v>
      </c>
      <c r="J41" s="101" t="str">
        <f>IF(CenaCelkemVypocet=0,"",I41/CenaCelkemVypocet*100)</f>
        <v/>
      </c>
    </row>
    <row r="42" spans="1:10" ht="25.5" customHeight="1" x14ac:dyDescent="0.2">
      <c r="A42" s="87">
        <v>2</v>
      </c>
      <c r="B42" s="102" t="s">
        <v>48</v>
      </c>
      <c r="C42" s="195" t="s">
        <v>49</v>
      </c>
      <c r="D42" s="195"/>
      <c r="E42" s="195"/>
      <c r="F42" s="103">
        <f>'02 202510003 Pol'!AE33</f>
        <v>0</v>
      </c>
      <c r="G42" s="104">
        <f>'02 202510003 Pol'!AF33</f>
        <v>0</v>
      </c>
      <c r="H42" s="104">
        <f>(F42*SazbaDPH1/100)+(G42*SazbaDPH2/100)</f>
        <v>0</v>
      </c>
      <c r="I42" s="104">
        <f>F42+G42+H42</f>
        <v>0</v>
      </c>
      <c r="J42" s="105" t="str">
        <f>IF(CenaCelkemVypocet=0,"",I42/CenaCelkemVypocet*100)</f>
        <v/>
      </c>
    </row>
    <row r="43" spans="1:10" ht="25.5" customHeight="1" x14ac:dyDescent="0.2">
      <c r="A43" s="87">
        <v>3</v>
      </c>
      <c r="B43" s="106" t="s">
        <v>43</v>
      </c>
      <c r="C43" s="194" t="s">
        <v>44</v>
      </c>
      <c r="D43" s="194"/>
      <c r="E43" s="194"/>
      <c r="F43" s="107">
        <f>'02 202510003 Pol'!AE33</f>
        <v>0</v>
      </c>
      <c r="G43" s="100">
        <f>'02 202510003 Pol'!AF33</f>
        <v>0</v>
      </c>
      <c r="H43" s="100">
        <f>(F43*SazbaDPH1/100)+(G43*SazbaDPH2/100)</f>
        <v>0</v>
      </c>
      <c r="I43" s="100">
        <f>F43+G43+H43</f>
        <v>0</v>
      </c>
      <c r="J43" s="101" t="str">
        <f>IF(CenaCelkemVypocet=0,"",I43/CenaCelkemVypocet*100)</f>
        <v/>
      </c>
    </row>
    <row r="44" spans="1:10" ht="25.5" customHeight="1" x14ac:dyDescent="0.2">
      <c r="A44" s="87"/>
      <c r="B44" s="191" t="s">
        <v>50</v>
      </c>
      <c r="C44" s="192"/>
      <c r="D44" s="192"/>
      <c r="E44" s="193"/>
      <c r="F44" s="108">
        <f>SUMIF(A39:A43,"=1",F39:F43)</f>
        <v>0</v>
      </c>
      <c r="G44" s="109">
        <f>SUMIF(A39:A43,"=1",G39:G43)</f>
        <v>0</v>
      </c>
      <c r="H44" s="109">
        <f>SUMIF(A39:A43,"=1",H39:H43)</f>
        <v>0</v>
      </c>
      <c r="I44" s="109">
        <f>SUMIF(A39:A43,"=1",I39:I43)</f>
        <v>0</v>
      </c>
      <c r="J44" s="110">
        <f>SUMIF(A39:A43,"=1",J39:J43)</f>
        <v>0</v>
      </c>
    </row>
    <row r="46" spans="1:10" x14ac:dyDescent="0.2">
      <c r="A46" t="s">
        <v>52</v>
      </c>
      <c r="B46" t="s">
        <v>53</v>
      </c>
    </row>
    <row r="47" spans="1:10" x14ac:dyDescent="0.2">
      <c r="A47" t="s">
        <v>54</v>
      </c>
      <c r="B47" t="s">
        <v>55</v>
      </c>
    </row>
    <row r="48" spans="1:10" x14ac:dyDescent="0.2">
      <c r="A48" t="s">
        <v>56</v>
      </c>
      <c r="B48" t="s">
        <v>57</v>
      </c>
    </row>
    <row r="49" spans="1:10" x14ac:dyDescent="0.2">
      <c r="A49" t="s">
        <v>54</v>
      </c>
      <c r="B49" t="s">
        <v>58</v>
      </c>
    </row>
    <row r="50" spans="1:10" x14ac:dyDescent="0.2">
      <c r="A50" t="s">
        <v>56</v>
      </c>
      <c r="B50" t="s">
        <v>59</v>
      </c>
    </row>
    <row r="53" spans="1:10" ht="15.75" x14ac:dyDescent="0.25">
      <c r="B53" s="119" t="s">
        <v>60</v>
      </c>
    </row>
    <row r="55" spans="1:10" ht="25.5" customHeight="1" x14ac:dyDescent="0.2">
      <c r="A55" s="121"/>
      <c r="B55" s="124" t="s">
        <v>18</v>
      </c>
      <c r="C55" s="124" t="s">
        <v>6</v>
      </c>
      <c r="D55" s="125"/>
      <c r="E55" s="125"/>
      <c r="F55" s="126" t="s">
        <v>61</v>
      </c>
      <c r="G55" s="126"/>
      <c r="H55" s="126"/>
      <c r="I55" s="126" t="s">
        <v>31</v>
      </c>
      <c r="J55" s="126" t="s">
        <v>0</v>
      </c>
    </row>
    <row r="56" spans="1:10" ht="36.75" customHeight="1" x14ac:dyDescent="0.2">
      <c r="A56" s="122"/>
      <c r="B56" s="127" t="s">
        <v>62</v>
      </c>
      <c r="C56" s="189" t="s">
        <v>63</v>
      </c>
      <c r="D56" s="190"/>
      <c r="E56" s="190"/>
      <c r="F56" s="134" t="s">
        <v>26</v>
      </c>
      <c r="G56" s="135"/>
      <c r="H56" s="135"/>
      <c r="I56" s="135">
        <f>'02 202510003 Pol'!G8</f>
        <v>0</v>
      </c>
      <c r="J56" s="131" t="str">
        <f>IF(I71=0,"",I56/I71*100)</f>
        <v/>
      </c>
    </row>
    <row r="57" spans="1:10" ht="36.75" customHeight="1" x14ac:dyDescent="0.2">
      <c r="A57" s="122"/>
      <c r="B57" s="127" t="s">
        <v>64</v>
      </c>
      <c r="C57" s="189" t="s">
        <v>65</v>
      </c>
      <c r="D57" s="190"/>
      <c r="E57" s="190"/>
      <c r="F57" s="134" t="s">
        <v>26</v>
      </c>
      <c r="G57" s="135"/>
      <c r="H57" s="135"/>
      <c r="I57" s="135">
        <f>'01 202510003 Pol'!G8+'02 202510003 Pol'!G10</f>
        <v>0</v>
      </c>
      <c r="J57" s="131" t="str">
        <f>IF(I71=0,"",I57/I71*100)</f>
        <v/>
      </c>
    </row>
    <row r="58" spans="1:10" ht="36.75" customHeight="1" x14ac:dyDescent="0.2">
      <c r="A58" s="122"/>
      <c r="B58" s="127" t="s">
        <v>66</v>
      </c>
      <c r="C58" s="189" t="s">
        <v>67</v>
      </c>
      <c r="D58" s="190"/>
      <c r="E58" s="190"/>
      <c r="F58" s="134" t="s">
        <v>26</v>
      </c>
      <c r="G58" s="135"/>
      <c r="H58" s="135"/>
      <c r="I58" s="135">
        <f>'01 202510003 Pol'!G11</f>
        <v>0</v>
      </c>
      <c r="J58" s="131" t="str">
        <f>IF(I71=0,"",I58/I71*100)</f>
        <v/>
      </c>
    </row>
    <row r="59" spans="1:10" ht="36.75" customHeight="1" x14ac:dyDescent="0.2">
      <c r="A59" s="122"/>
      <c r="B59" s="127" t="s">
        <v>68</v>
      </c>
      <c r="C59" s="189" t="s">
        <v>69</v>
      </c>
      <c r="D59" s="190"/>
      <c r="E59" s="190"/>
      <c r="F59" s="134" t="s">
        <v>26</v>
      </c>
      <c r="G59" s="135"/>
      <c r="H59" s="135"/>
      <c r="I59" s="135">
        <f>'01 202510003 Pol'!G13</f>
        <v>0</v>
      </c>
      <c r="J59" s="131" t="str">
        <f>IF(I71=0,"",I59/I71*100)</f>
        <v/>
      </c>
    </row>
    <row r="60" spans="1:10" ht="36.75" customHeight="1" x14ac:dyDescent="0.2">
      <c r="A60" s="122"/>
      <c r="B60" s="127" t="s">
        <v>70</v>
      </c>
      <c r="C60" s="189" t="s">
        <v>71</v>
      </c>
      <c r="D60" s="190"/>
      <c r="E60" s="190"/>
      <c r="F60" s="134" t="s">
        <v>26</v>
      </c>
      <c r="G60" s="135"/>
      <c r="H60" s="135"/>
      <c r="I60" s="135">
        <f>'01 202510003 Pol'!G18</f>
        <v>0</v>
      </c>
      <c r="J60" s="131" t="str">
        <f>IF(I71=0,"",I60/I71*100)</f>
        <v/>
      </c>
    </row>
    <row r="61" spans="1:10" ht="36.75" customHeight="1" x14ac:dyDescent="0.2">
      <c r="A61" s="122"/>
      <c r="B61" s="127" t="s">
        <v>72</v>
      </c>
      <c r="C61" s="189" t="s">
        <v>73</v>
      </c>
      <c r="D61" s="190"/>
      <c r="E61" s="190"/>
      <c r="F61" s="134" t="s">
        <v>26</v>
      </c>
      <c r="G61" s="135"/>
      <c r="H61" s="135"/>
      <c r="I61" s="135">
        <f>'01 202510003 Pol'!G20</f>
        <v>0</v>
      </c>
      <c r="J61" s="131" t="str">
        <f>IF(I71=0,"",I61/I71*100)</f>
        <v/>
      </c>
    </row>
    <row r="62" spans="1:10" ht="36.75" customHeight="1" x14ac:dyDescent="0.2">
      <c r="A62" s="122"/>
      <c r="B62" s="127" t="s">
        <v>74</v>
      </c>
      <c r="C62" s="189" t="s">
        <v>75</v>
      </c>
      <c r="D62" s="190"/>
      <c r="E62" s="190"/>
      <c r="F62" s="134" t="s">
        <v>27</v>
      </c>
      <c r="G62" s="135"/>
      <c r="H62" s="135"/>
      <c r="I62" s="135">
        <f>'01 202510003 Pol'!G22</f>
        <v>0</v>
      </c>
      <c r="J62" s="131" t="str">
        <f>IF(I71=0,"",I62/I71*100)</f>
        <v/>
      </c>
    </row>
    <row r="63" spans="1:10" ht="36.75" customHeight="1" x14ac:dyDescent="0.2">
      <c r="A63" s="122"/>
      <c r="B63" s="127" t="s">
        <v>76</v>
      </c>
      <c r="C63" s="189" t="s">
        <v>77</v>
      </c>
      <c r="D63" s="190"/>
      <c r="E63" s="190"/>
      <c r="F63" s="134" t="s">
        <v>27</v>
      </c>
      <c r="G63" s="135"/>
      <c r="H63" s="135"/>
      <c r="I63" s="135">
        <f>'01 202510003 Pol'!G26</f>
        <v>0</v>
      </c>
      <c r="J63" s="131" t="str">
        <f>IF(I71=0,"",I63/I71*100)</f>
        <v/>
      </c>
    </row>
    <row r="64" spans="1:10" ht="36.75" customHeight="1" x14ac:dyDescent="0.2">
      <c r="A64" s="122"/>
      <c r="B64" s="127" t="s">
        <v>78</v>
      </c>
      <c r="C64" s="189" t="s">
        <v>79</v>
      </c>
      <c r="D64" s="190"/>
      <c r="E64" s="190"/>
      <c r="F64" s="134" t="s">
        <v>27</v>
      </c>
      <c r="G64" s="135"/>
      <c r="H64" s="135"/>
      <c r="I64" s="135">
        <f>'01 202510003 Pol'!G30</f>
        <v>0</v>
      </c>
      <c r="J64" s="131" t="str">
        <f>IF(I71=0,"",I64/I71*100)</f>
        <v/>
      </c>
    </row>
    <row r="65" spans="1:10" ht="36.75" customHeight="1" x14ac:dyDescent="0.2">
      <c r="A65" s="122"/>
      <c r="B65" s="127" t="s">
        <v>80</v>
      </c>
      <c r="C65" s="189" t="s">
        <v>81</v>
      </c>
      <c r="D65" s="190"/>
      <c r="E65" s="190"/>
      <c r="F65" s="134" t="s">
        <v>28</v>
      </c>
      <c r="G65" s="135"/>
      <c r="H65" s="135"/>
      <c r="I65" s="135">
        <f>'02 202510003 Pol'!G12</f>
        <v>0</v>
      </c>
      <c r="J65" s="131" t="str">
        <f>IF(I71=0,"",I65/I71*100)</f>
        <v/>
      </c>
    </row>
    <row r="66" spans="1:10" ht="36.75" customHeight="1" x14ac:dyDescent="0.2">
      <c r="A66" s="122"/>
      <c r="B66" s="127" t="s">
        <v>82</v>
      </c>
      <c r="C66" s="189" t="s">
        <v>83</v>
      </c>
      <c r="D66" s="190"/>
      <c r="E66" s="190"/>
      <c r="F66" s="134" t="s">
        <v>28</v>
      </c>
      <c r="G66" s="135"/>
      <c r="H66" s="135"/>
      <c r="I66" s="135">
        <f>'02 202510003 Pol'!G26</f>
        <v>0</v>
      </c>
      <c r="J66" s="131" t="str">
        <f>IF(I71=0,"",I66/I71*100)</f>
        <v/>
      </c>
    </row>
    <row r="67" spans="1:10" ht="36.75" customHeight="1" x14ac:dyDescent="0.2">
      <c r="A67" s="122"/>
      <c r="B67" s="127" t="s">
        <v>84</v>
      </c>
      <c r="C67" s="189" t="s">
        <v>85</v>
      </c>
      <c r="D67" s="190"/>
      <c r="E67" s="190"/>
      <c r="F67" s="134" t="s">
        <v>28</v>
      </c>
      <c r="G67" s="135"/>
      <c r="H67" s="135"/>
      <c r="I67" s="135">
        <f>'02 202510003 Pol'!G28</f>
        <v>0</v>
      </c>
      <c r="J67" s="131" t="str">
        <f>IF(I71=0,"",I67/I71*100)</f>
        <v/>
      </c>
    </row>
    <row r="68" spans="1:10" ht="36.75" customHeight="1" x14ac:dyDescent="0.2">
      <c r="A68" s="122"/>
      <c r="B68" s="127" t="s">
        <v>86</v>
      </c>
      <c r="C68" s="189" t="s">
        <v>87</v>
      </c>
      <c r="D68" s="190"/>
      <c r="E68" s="190"/>
      <c r="F68" s="134" t="s">
        <v>88</v>
      </c>
      <c r="G68" s="135"/>
      <c r="H68" s="135"/>
      <c r="I68" s="135">
        <f>'01 202510003 Pol'!G33</f>
        <v>0</v>
      </c>
      <c r="J68" s="131" t="str">
        <f>IF(I71=0,"",I68/I71*100)</f>
        <v/>
      </c>
    </row>
    <row r="69" spans="1:10" ht="36.75" customHeight="1" x14ac:dyDescent="0.2">
      <c r="A69" s="122"/>
      <c r="B69" s="127" t="s">
        <v>89</v>
      </c>
      <c r="C69" s="189" t="s">
        <v>29</v>
      </c>
      <c r="D69" s="190"/>
      <c r="E69" s="190"/>
      <c r="F69" s="134" t="s">
        <v>89</v>
      </c>
      <c r="G69" s="135"/>
      <c r="H69" s="135"/>
      <c r="I69" s="135">
        <f>'01 202510003 Pol'!G43+'02 202510003 Pol'!G30</f>
        <v>0</v>
      </c>
      <c r="J69" s="131" t="str">
        <f>IF(I71=0,"",I69/I71*100)</f>
        <v/>
      </c>
    </row>
    <row r="70" spans="1:10" ht="36.75" customHeight="1" x14ac:dyDescent="0.2">
      <c r="A70" s="122"/>
      <c r="B70" s="127" t="s">
        <v>90</v>
      </c>
      <c r="C70" s="189" t="s">
        <v>30</v>
      </c>
      <c r="D70" s="190"/>
      <c r="E70" s="190"/>
      <c r="F70" s="134" t="s">
        <v>90</v>
      </c>
      <c r="G70" s="135"/>
      <c r="H70" s="135"/>
      <c r="I70" s="135">
        <f>'01 202510003 Pol'!G45</f>
        <v>0</v>
      </c>
      <c r="J70" s="131" t="str">
        <f>IF(I71=0,"",I70/I71*100)</f>
        <v/>
      </c>
    </row>
    <row r="71" spans="1:10" ht="25.5" customHeight="1" x14ac:dyDescent="0.2">
      <c r="A71" s="123"/>
      <c r="B71" s="128" t="s">
        <v>1</v>
      </c>
      <c r="C71" s="129"/>
      <c r="D71" s="130"/>
      <c r="E71" s="130"/>
      <c r="F71" s="136"/>
      <c r="G71" s="137"/>
      <c r="H71" s="137"/>
      <c r="I71" s="137">
        <f>SUM(I56:I70)</f>
        <v>0</v>
      </c>
      <c r="J71" s="132">
        <f>SUM(J56:J70)</f>
        <v>0</v>
      </c>
    </row>
    <row r="72" spans="1:10" x14ac:dyDescent="0.2">
      <c r="F72" s="86"/>
      <c r="G72" s="86"/>
      <c r="H72" s="86"/>
      <c r="I72" s="86"/>
      <c r="J72" s="133"/>
    </row>
    <row r="73" spans="1:10" x14ac:dyDescent="0.2">
      <c r="F73" s="86"/>
      <c r="G73" s="86"/>
      <c r="H73" s="86"/>
      <c r="I73" s="86"/>
      <c r="J73" s="133"/>
    </row>
    <row r="74" spans="1:10" x14ac:dyDescent="0.2">
      <c r="F74" s="86"/>
      <c r="G74" s="86"/>
      <c r="H74" s="86"/>
      <c r="I74" s="86"/>
      <c r="J74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B44:E44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70:E70"/>
    <mergeCell ref="C65:E65"/>
    <mergeCell ref="C66:E66"/>
    <mergeCell ref="C67:E67"/>
    <mergeCell ref="C68:E68"/>
    <mergeCell ref="C69:E6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0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0" t="s">
        <v>7</v>
      </c>
      <c r="B1" s="240"/>
      <c r="C1" s="241"/>
      <c r="D1" s="240"/>
      <c r="E1" s="240"/>
      <c r="F1" s="240"/>
      <c r="G1" s="240"/>
    </row>
    <row r="2" spans="1:7" ht="24.95" customHeight="1" x14ac:dyDescent="0.2">
      <c r="A2" s="50" t="s">
        <v>8</v>
      </c>
      <c r="B2" s="49"/>
      <c r="C2" s="242"/>
      <c r="D2" s="242"/>
      <c r="E2" s="242"/>
      <c r="F2" s="242"/>
      <c r="G2" s="243"/>
    </row>
    <row r="3" spans="1:7" ht="24.95" customHeight="1" x14ac:dyDescent="0.2">
      <c r="A3" s="50" t="s">
        <v>9</v>
      </c>
      <c r="B3" s="49"/>
      <c r="C3" s="242"/>
      <c r="D3" s="242"/>
      <c r="E3" s="242"/>
      <c r="F3" s="242"/>
      <c r="G3" s="243"/>
    </row>
    <row r="4" spans="1:7" ht="24.95" customHeight="1" x14ac:dyDescent="0.2">
      <c r="A4" s="50" t="s">
        <v>10</v>
      </c>
      <c r="B4" s="49"/>
      <c r="C4" s="242"/>
      <c r="D4" s="242"/>
      <c r="E4" s="242"/>
      <c r="F4" s="242"/>
      <c r="G4" s="243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0E910-F375-4B92-B7AB-04603AE4D3B1}">
  <sheetPr>
    <outlinePr summaryBelow="0"/>
  </sheetPr>
  <dimension ref="A1:BH4996"/>
  <sheetViews>
    <sheetView workbookViewId="0">
      <pane ySplit="7" topLeftCell="A8" activePane="bottomLeft" state="frozen"/>
      <selection pane="bottomLeft" activeCell="A47" sqref="A47:XFD47"/>
    </sheetView>
  </sheetViews>
  <sheetFormatPr defaultRowHeight="12.75" outlineLevelRow="1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44" t="s">
        <v>7</v>
      </c>
      <c r="B1" s="244"/>
      <c r="C1" s="244"/>
      <c r="D1" s="244"/>
      <c r="E1" s="244"/>
      <c r="F1" s="244"/>
      <c r="G1" s="244"/>
      <c r="AG1" t="s">
        <v>91</v>
      </c>
    </row>
    <row r="2" spans="1:60" ht="24.95" customHeight="1" x14ac:dyDescent="0.2">
      <c r="A2" s="50" t="s">
        <v>8</v>
      </c>
      <c r="B2" s="49" t="s">
        <v>43</v>
      </c>
      <c r="C2" s="245" t="s">
        <v>44</v>
      </c>
      <c r="D2" s="246"/>
      <c r="E2" s="246"/>
      <c r="F2" s="246"/>
      <c r="G2" s="247"/>
      <c r="AG2" t="s">
        <v>92</v>
      </c>
    </row>
    <row r="3" spans="1:60" ht="24.95" customHeight="1" x14ac:dyDescent="0.2">
      <c r="A3" s="50" t="s">
        <v>9</v>
      </c>
      <c r="B3" s="49" t="s">
        <v>46</v>
      </c>
      <c r="C3" s="245" t="s">
        <v>47</v>
      </c>
      <c r="D3" s="246"/>
      <c r="E3" s="246"/>
      <c r="F3" s="246"/>
      <c r="G3" s="247"/>
      <c r="AC3" s="120" t="s">
        <v>92</v>
      </c>
      <c r="AG3" t="s">
        <v>93</v>
      </c>
    </row>
    <row r="4" spans="1:60" ht="24.95" customHeight="1" x14ac:dyDescent="0.2">
      <c r="A4" s="139" t="s">
        <v>10</v>
      </c>
      <c r="B4" s="140" t="s">
        <v>43</v>
      </c>
      <c r="C4" s="248" t="s">
        <v>47</v>
      </c>
      <c r="D4" s="249"/>
      <c r="E4" s="249"/>
      <c r="F4" s="249"/>
      <c r="G4" s="250"/>
      <c r="AG4" t="s">
        <v>94</v>
      </c>
    </row>
    <row r="5" spans="1:60" x14ac:dyDescent="0.2">
      <c r="D5" s="10"/>
    </row>
    <row r="6" spans="1:60" ht="38.25" x14ac:dyDescent="0.2">
      <c r="A6" s="142" t="s">
        <v>95</v>
      </c>
      <c r="B6" s="144" t="s">
        <v>96</v>
      </c>
      <c r="C6" s="144" t="s">
        <v>97</v>
      </c>
      <c r="D6" s="143" t="s">
        <v>98</v>
      </c>
      <c r="E6" s="142" t="s">
        <v>99</v>
      </c>
      <c r="F6" s="141" t="s">
        <v>100</v>
      </c>
      <c r="G6" s="142" t="s">
        <v>31</v>
      </c>
      <c r="H6" s="145" t="s">
        <v>32</v>
      </c>
      <c r="I6" s="145" t="s">
        <v>101</v>
      </c>
      <c r="J6" s="145" t="s">
        <v>33</v>
      </c>
      <c r="K6" s="145" t="s">
        <v>102</v>
      </c>
      <c r="L6" s="145" t="s">
        <v>103</v>
      </c>
      <c r="M6" s="145" t="s">
        <v>104</v>
      </c>
      <c r="N6" s="145" t="s">
        <v>105</v>
      </c>
      <c r="O6" s="145" t="s">
        <v>106</v>
      </c>
      <c r="P6" s="145" t="s">
        <v>107</v>
      </c>
      <c r="Q6" s="145" t="s">
        <v>108</v>
      </c>
      <c r="R6" s="145" t="s">
        <v>109</v>
      </c>
      <c r="S6" s="145" t="s">
        <v>110</v>
      </c>
      <c r="T6" s="145" t="s">
        <v>111</v>
      </c>
      <c r="U6" s="145" t="s">
        <v>112</v>
      </c>
      <c r="V6" s="145" t="s">
        <v>113</v>
      </c>
      <c r="W6" s="145" t="s">
        <v>114</v>
      </c>
      <c r="X6" s="145" t="s">
        <v>115</v>
      </c>
      <c r="Y6" s="145" t="s">
        <v>116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1" t="s">
        <v>117</v>
      </c>
      <c r="B8" s="162" t="s">
        <v>64</v>
      </c>
      <c r="C8" s="181" t="s">
        <v>65</v>
      </c>
      <c r="D8" s="163"/>
      <c r="E8" s="164"/>
      <c r="F8" s="165"/>
      <c r="G8" s="166">
        <f>SUMIF(AG9:AG10,"&lt;&gt;NOR",G9:G10)</f>
        <v>0</v>
      </c>
      <c r="H8" s="160"/>
      <c r="I8" s="160">
        <f>SUM(I9:I10)</f>
        <v>0</v>
      </c>
      <c r="J8" s="160"/>
      <c r="K8" s="160">
        <f>SUM(K9:K10)</f>
        <v>0</v>
      </c>
      <c r="L8" s="160"/>
      <c r="M8" s="160">
        <f>SUM(M9:M10)</f>
        <v>0</v>
      </c>
      <c r="N8" s="159"/>
      <c r="O8" s="159">
        <f>SUM(O9:O10)</f>
        <v>1.18</v>
      </c>
      <c r="P8" s="159"/>
      <c r="Q8" s="159">
        <f>SUM(Q9:Q10)</f>
        <v>0</v>
      </c>
      <c r="R8" s="160"/>
      <c r="S8" s="160"/>
      <c r="T8" s="160"/>
      <c r="U8" s="160"/>
      <c r="V8" s="160">
        <f>SUM(V9:V10)</f>
        <v>0.91</v>
      </c>
      <c r="W8" s="160"/>
      <c r="X8" s="160"/>
      <c r="Y8" s="160"/>
      <c r="AG8" t="s">
        <v>118</v>
      </c>
    </row>
    <row r="9" spans="1:60" outlineLevel="1" x14ac:dyDescent="0.2">
      <c r="A9" s="174">
        <v>1</v>
      </c>
      <c r="B9" s="175" t="s">
        <v>119</v>
      </c>
      <c r="C9" s="182" t="s">
        <v>120</v>
      </c>
      <c r="D9" s="176" t="s">
        <v>121</v>
      </c>
      <c r="E9" s="177">
        <v>0.45500000000000002</v>
      </c>
      <c r="F9" s="178"/>
      <c r="G9" s="179">
        <f>ROUND(E9*F9,2)</f>
        <v>0</v>
      </c>
      <c r="H9" s="158"/>
      <c r="I9" s="157">
        <f>ROUND(E9*H9,2)</f>
        <v>0</v>
      </c>
      <c r="J9" s="158"/>
      <c r="K9" s="157">
        <f>ROUND(E9*J9,2)</f>
        <v>0</v>
      </c>
      <c r="L9" s="157">
        <v>21</v>
      </c>
      <c r="M9" s="157">
        <f>G9*(1+L9/100)</f>
        <v>0</v>
      </c>
      <c r="N9" s="156">
        <v>2.5251399999999999</v>
      </c>
      <c r="O9" s="156">
        <f>ROUND(E9*N9,2)</f>
        <v>1.1499999999999999</v>
      </c>
      <c r="P9" s="156">
        <v>0</v>
      </c>
      <c r="Q9" s="156">
        <f>ROUND(E9*P9,2)</f>
        <v>0</v>
      </c>
      <c r="R9" s="157"/>
      <c r="S9" s="157" t="s">
        <v>122</v>
      </c>
      <c r="T9" s="157" t="s">
        <v>123</v>
      </c>
      <c r="U9" s="157">
        <v>0.98699999999999999</v>
      </c>
      <c r="V9" s="157">
        <f>ROUND(E9*U9,2)</f>
        <v>0.45</v>
      </c>
      <c r="W9" s="157"/>
      <c r="X9" s="157" t="s">
        <v>124</v>
      </c>
      <c r="Y9" s="157" t="s">
        <v>125</v>
      </c>
      <c r="Z9" s="146"/>
      <c r="AA9" s="146"/>
      <c r="AB9" s="146"/>
      <c r="AC9" s="146"/>
      <c r="AD9" s="146"/>
      <c r="AE9" s="146"/>
      <c r="AF9" s="146"/>
      <c r="AG9" s="146" t="s">
        <v>126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74">
        <v>2</v>
      </c>
      <c r="B10" s="175" t="s">
        <v>127</v>
      </c>
      <c r="C10" s="182" t="s">
        <v>128</v>
      </c>
      <c r="D10" s="176" t="s">
        <v>129</v>
      </c>
      <c r="E10" s="177">
        <v>0.03</v>
      </c>
      <c r="F10" s="178"/>
      <c r="G10" s="179">
        <f>ROUND(E10*F10,2)</f>
        <v>0</v>
      </c>
      <c r="H10" s="158"/>
      <c r="I10" s="157">
        <f>ROUND(E10*H10,2)</f>
        <v>0</v>
      </c>
      <c r="J10" s="158"/>
      <c r="K10" s="157">
        <f>ROUND(E10*J10,2)</f>
        <v>0</v>
      </c>
      <c r="L10" s="157">
        <v>21</v>
      </c>
      <c r="M10" s="157">
        <f>G10*(1+L10/100)</f>
        <v>0</v>
      </c>
      <c r="N10" s="156">
        <v>1.1047400000000001</v>
      </c>
      <c r="O10" s="156">
        <f>ROUND(E10*N10,2)</f>
        <v>0.03</v>
      </c>
      <c r="P10" s="156">
        <v>0</v>
      </c>
      <c r="Q10" s="156">
        <f>ROUND(E10*P10,2)</f>
        <v>0</v>
      </c>
      <c r="R10" s="157"/>
      <c r="S10" s="157" t="s">
        <v>122</v>
      </c>
      <c r="T10" s="157" t="s">
        <v>123</v>
      </c>
      <c r="U10" s="157">
        <v>15.211</v>
      </c>
      <c r="V10" s="157">
        <f>ROUND(E10*U10,2)</f>
        <v>0.46</v>
      </c>
      <c r="W10" s="157"/>
      <c r="X10" s="157" t="s">
        <v>124</v>
      </c>
      <c r="Y10" s="157" t="s">
        <v>125</v>
      </c>
      <c r="Z10" s="146"/>
      <c r="AA10" s="146"/>
      <c r="AB10" s="146"/>
      <c r="AC10" s="146"/>
      <c r="AD10" s="146"/>
      <c r="AE10" s="146"/>
      <c r="AF10" s="146"/>
      <c r="AG10" s="146" t="s">
        <v>126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x14ac:dyDescent="0.2">
      <c r="A11" s="161" t="s">
        <v>117</v>
      </c>
      <c r="B11" s="162" t="s">
        <v>66</v>
      </c>
      <c r="C11" s="181" t="s">
        <v>67</v>
      </c>
      <c r="D11" s="163"/>
      <c r="E11" s="164"/>
      <c r="F11" s="165"/>
      <c r="G11" s="166">
        <f>SUMIF(AG12:AG12,"&lt;&gt;NOR",G12:G12)</f>
        <v>0</v>
      </c>
      <c r="H11" s="160"/>
      <c r="I11" s="160">
        <f>SUM(I12:I12)</f>
        <v>0</v>
      </c>
      <c r="J11" s="160"/>
      <c r="K11" s="160">
        <f>SUM(K12:K12)</f>
        <v>0</v>
      </c>
      <c r="L11" s="160"/>
      <c r="M11" s="160">
        <f>SUM(M12:M12)</f>
        <v>0</v>
      </c>
      <c r="N11" s="159"/>
      <c r="O11" s="159">
        <f>SUM(O12:O12)</f>
        <v>0.12</v>
      </c>
      <c r="P11" s="159"/>
      <c r="Q11" s="159">
        <f>SUM(Q12:Q12)</f>
        <v>0</v>
      </c>
      <c r="R11" s="160"/>
      <c r="S11" s="160"/>
      <c r="T11" s="160"/>
      <c r="U11" s="160"/>
      <c r="V11" s="160">
        <f>SUM(V12:V12)</f>
        <v>4.42</v>
      </c>
      <c r="W11" s="160"/>
      <c r="X11" s="160"/>
      <c r="Y11" s="160"/>
      <c r="AG11" t="s">
        <v>118</v>
      </c>
    </row>
    <row r="12" spans="1:60" outlineLevel="1" x14ac:dyDescent="0.2">
      <c r="A12" s="174">
        <v>3</v>
      </c>
      <c r="B12" s="175" t="s">
        <v>130</v>
      </c>
      <c r="C12" s="182" t="s">
        <v>131</v>
      </c>
      <c r="D12" s="176" t="s">
        <v>132</v>
      </c>
      <c r="E12" s="177">
        <v>4.55</v>
      </c>
      <c r="F12" s="178"/>
      <c r="G12" s="179">
        <f>ROUND(E12*F12,2)</f>
        <v>0</v>
      </c>
      <c r="H12" s="158"/>
      <c r="I12" s="157">
        <f>ROUND(E12*H12,2)</f>
        <v>0</v>
      </c>
      <c r="J12" s="158"/>
      <c r="K12" s="157">
        <f>ROUND(E12*J12,2)</f>
        <v>0</v>
      </c>
      <c r="L12" s="157">
        <v>21</v>
      </c>
      <c r="M12" s="157">
        <f>G12*(1+L12/100)</f>
        <v>0</v>
      </c>
      <c r="N12" s="156">
        <v>2.545E-2</v>
      </c>
      <c r="O12" s="156">
        <f>ROUND(E12*N12,2)</f>
        <v>0.12</v>
      </c>
      <c r="P12" s="156">
        <v>0</v>
      </c>
      <c r="Q12" s="156">
        <f>ROUND(E12*P12,2)</f>
        <v>0</v>
      </c>
      <c r="R12" s="157"/>
      <c r="S12" s="157" t="s">
        <v>133</v>
      </c>
      <c r="T12" s="157" t="s">
        <v>123</v>
      </c>
      <c r="U12" s="157">
        <v>0.97199999999999998</v>
      </c>
      <c r="V12" s="157">
        <f>ROUND(E12*U12,2)</f>
        <v>4.42</v>
      </c>
      <c r="W12" s="157"/>
      <c r="X12" s="157" t="s">
        <v>124</v>
      </c>
      <c r="Y12" s="157" t="s">
        <v>125</v>
      </c>
      <c r="Z12" s="146"/>
      <c r="AA12" s="146"/>
      <c r="AB12" s="146"/>
      <c r="AC12" s="146"/>
      <c r="AD12" s="146"/>
      <c r="AE12" s="146"/>
      <c r="AF12" s="146"/>
      <c r="AG12" s="146" t="s">
        <v>126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x14ac:dyDescent="0.2">
      <c r="A13" s="161" t="s">
        <v>117</v>
      </c>
      <c r="B13" s="162" t="s">
        <v>68</v>
      </c>
      <c r="C13" s="181" t="s">
        <v>69</v>
      </c>
      <c r="D13" s="163"/>
      <c r="E13" s="164"/>
      <c r="F13" s="165"/>
      <c r="G13" s="166">
        <f>SUMIF(AG14:AG17,"&lt;&gt;NOR",G14:G17)</f>
        <v>0</v>
      </c>
      <c r="H13" s="160"/>
      <c r="I13" s="160">
        <f>SUM(I14:I17)</f>
        <v>0</v>
      </c>
      <c r="J13" s="160"/>
      <c r="K13" s="160">
        <f>SUM(K14:K17)</f>
        <v>0</v>
      </c>
      <c r="L13" s="160"/>
      <c r="M13" s="160">
        <f>SUM(M14:M17)</f>
        <v>0</v>
      </c>
      <c r="N13" s="159"/>
      <c r="O13" s="159">
        <f>SUM(O14:O17)</f>
        <v>2.94</v>
      </c>
      <c r="P13" s="159"/>
      <c r="Q13" s="159">
        <f>SUM(Q14:Q17)</f>
        <v>0</v>
      </c>
      <c r="R13" s="160"/>
      <c r="S13" s="160"/>
      <c r="T13" s="160"/>
      <c r="U13" s="160"/>
      <c r="V13" s="160">
        <f>SUM(V14:V17)</f>
        <v>25.54</v>
      </c>
      <c r="W13" s="160"/>
      <c r="X13" s="160"/>
      <c r="Y13" s="160"/>
      <c r="AG13" t="s">
        <v>118</v>
      </c>
    </row>
    <row r="14" spans="1:60" ht="22.5" outlineLevel="1" x14ac:dyDescent="0.2">
      <c r="A14" s="168">
        <v>4</v>
      </c>
      <c r="B14" s="169" t="s">
        <v>134</v>
      </c>
      <c r="C14" s="183" t="s">
        <v>135</v>
      </c>
      <c r="D14" s="170" t="s">
        <v>132</v>
      </c>
      <c r="E14" s="171">
        <v>147.6</v>
      </c>
      <c r="F14" s="172"/>
      <c r="G14" s="173">
        <f>ROUND(E14*F14,2)</f>
        <v>0</v>
      </c>
      <c r="H14" s="158"/>
      <c r="I14" s="157">
        <f>ROUND(E14*H14,2)</f>
        <v>0</v>
      </c>
      <c r="J14" s="158"/>
      <c r="K14" s="157">
        <f>ROUND(E14*J14,2)</f>
        <v>0</v>
      </c>
      <c r="L14" s="157">
        <v>21</v>
      </c>
      <c r="M14" s="157">
        <f>G14*(1+L14/100)</f>
        <v>0</v>
      </c>
      <c r="N14" s="156">
        <v>1.8380000000000001E-2</v>
      </c>
      <c r="O14" s="156">
        <f>ROUND(E14*N14,2)</f>
        <v>2.71</v>
      </c>
      <c r="P14" s="156">
        <v>0</v>
      </c>
      <c r="Q14" s="156">
        <f>ROUND(E14*P14,2)</f>
        <v>0</v>
      </c>
      <c r="R14" s="157"/>
      <c r="S14" s="157" t="s">
        <v>122</v>
      </c>
      <c r="T14" s="157" t="s">
        <v>123</v>
      </c>
      <c r="U14" s="157">
        <v>0.107</v>
      </c>
      <c r="V14" s="157">
        <f>ROUND(E14*U14,2)</f>
        <v>15.79</v>
      </c>
      <c r="W14" s="157"/>
      <c r="X14" s="157" t="s">
        <v>124</v>
      </c>
      <c r="Y14" s="157" t="s">
        <v>125</v>
      </c>
      <c r="Z14" s="146"/>
      <c r="AA14" s="146"/>
      <c r="AB14" s="146"/>
      <c r="AC14" s="146"/>
      <c r="AD14" s="146"/>
      <c r="AE14" s="146"/>
      <c r="AF14" s="146"/>
      <c r="AG14" s="146" t="s">
        <v>126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ht="22.5" outlineLevel="1" x14ac:dyDescent="0.2">
      <c r="A15" s="174">
        <v>5</v>
      </c>
      <c r="B15" s="175" t="s">
        <v>136</v>
      </c>
      <c r="C15" s="182" t="s">
        <v>137</v>
      </c>
      <c r="D15" s="176" t="s">
        <v>132</v>
      </c>
      <c r="E15" s="177">
        <v>147.6</v>
      </c>
      <c r="F15" s="178"/>
      <c r="G15" s="179">
        <f>ROUND(E15*F15,2)</f>
        <v>0</v>
      </c>
      <c r="H15" s="158"/>
      <c r="I15" s="157">
        <f>ROUND(E15*H15,2)</f>
        <v>0</v>
      </c>
      <c r="J15" s="158"/>
      <c r="K15" s="157">
        <f>ROUND(E15*J15,2)</f>
        <v>0</v>
      </c>
      <c r="L15" s="157">
        <v>21</v>
      </c>
      <c r="M15" s="157">
        <f>G15*(1+L15/100)</f>
        <v>0</v>
      </c>
      <c r="N15" s="156">
        <v>1.5299999999999999E-3</v>
      </c>
      <c r="O15" s="156">
        <f>ROUND(E15*N15,2)</f>
        <v>0.23</v>
      </c>
      <c r="P15" s="156">
        <v>0</v>
      </c>
      <c r="Q15" s="156">
        <f>ROUND(E15*P15,2)</f>
        <v>0</v>
      </c>
      <c r="R15" s="157"/>
      <c r="S15" s="157" t="s">
        <v>122</v>
      </c>
      <c r="T15" s="157" t="s">
        <v>123</v>
      </c>
      <c r="U15" s="157">
        <v>6.0000000000000001E-3</v>
      </c>
      <c r="V15" s="157">
        <f>ROUND(E15*U15,2)</f>
        <v>0.89</v>
      </c>
      <c r="W15" s="157"/>
      <c r="X15" s="157" t="s">
        <v>124</v>
      </c>
      <c r="Y15" s="157" t="s">
        <v>125</v>
      </c>
      <c r="Z15" s="146"/>
      <c r="AA15" s="146"/>
      <c r="AB15" s="146"/>
      <c r="AC15" s="146"/>
      <c r="AD15" s="146"/>
      <c r="AE15" s="146"/>
      <c r="AF15" s="146"/>
      <c r="AG15" s="146" t="s">
        <v>126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22.5" outlineLevel="1" x14ac:dyDescent="0.2">
      <c r="A16" s="174">
        <v>6</v>
      </c>
      <c r="B16" s="175" t="s">
        <v>138</v>
      </c>
      <c r="C16" s="182" t="s">
        <v>139</v>
      </c>
      <c r="D16" s="176" t="s">
        <v>132</v>
      </c>
      <c r="E16" s="177">
        <v>147.6</v>
      </c>
      <c r="F16" s="178"/>
      <c r="G16" s="179">
        <f>ROUND(E16*F16,2)</f>
        <v>0</v>
      </c>
      <c r="H16" s="158"/>
      <c r="I16" s="157">
        <f>ROUND(E16*H16,2)</f>
        <v>0</v>
      </c>
      <c r="J16" s="158"/>
      <c r="K16" s="157">
        <f>ROUND(E16*J16,2)</f>
        <v>0</v>
      </c>
      <c r="L16" s="157">
        <v>21</v>
      </c>
      <c r="M16" s="157">
        <f>G16*(1+L16/100)</f>
        <v>0</v>
      </c>
      <c r="N16" s="156">
        <v>0</v>
      </c>
      <c r="O16" s="156">
        <f>ROUND(E16*N16,2)</f>
        <v>0</v>
      </c>
      <c r="P16" s="156">
        <v>0</v>
      </c>
      <c r="Q16" s="156">
        <f>ROUND(E16*P16,2)</f>
        <v>0</v>
      </c>
      <c r="R16" s="157"/>
      <c r="S16" s="157" t="s">
        <v>122</v>
      </c>
      <c r="T16" s="157" t="s">
        <v>123</v>
      </c>
      <c r="U16" s="157">
        <v>0.06</v>
      </c>
      <c r="V16" s="157">
        <f>ROUND(E16*U16,2)</f>
        <v>8.86</v>
      </c>
      <c r="W16" s="157"/>
      <c r="X16" s="157" t="s">
        <v>124</v>
      </c>
      <c r="Y16" s="157" t="s">
        <v>125</v>
      </c>
      <c r="Z16" s="146"/>
      <c r="AA16" s="146"/>
      <c r="AB16" s="146"/>
      <c r="AC16" s="146"/>
      <c r="AD16" s="146"/>
      <c r="AE16" s="146"/>
      <c r="AF16" s="146"/>
      <c r="AG16" s="146" t="s">
        <v>126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ht="22.5" outlineLevel="1" x14ac:dyDescent="0.2">
      <c r="A17" s="174">
        <v>7</v>
      </c>
      <c r="B17" s="175" t="s">
        <v>140</v>
      </c>
      <c r="C17" s="182" t="s">
        <v>141</v>
      </c>
      <c r="D17" s="176" t="s">
        <v>142</v>
      </c>
      <c r="E17" s="177">
        <v>1</v>
      </c>
      <c r="F17" s="178"/>
      <c r="G17" s="179">
        <f>ROUND(E17*F17,2)</f>
        <v>0</v>
      </c>
      <c r="H17" s="158"/>
      <c r="I17" s="157">
        <f>ROUND(E17*H17,2)</f>
        <v>0</v>
      </c>
      <c r="J17" s="158"/>
      <c r="K17" s="157">
        <f>ROUND(E17*J17,2)</f>
        <v>0</v>
      </c>
      <c r="L17" s="157">
        <v>21</v>
      </c>
      <c r="M17" s="157">
        <f>G17*(1+L17/100)</f>
        <v>0</v>
      </c>
      <c r="N17" s="156">
        <v>0</v>
      </c>
      <c r="O17" s="156">
        <f>ROUND(E17*N17,2)</f>
        <v>0</v>
      </c>
      <c r="P17" s="156">
        <v>0</v>
      </c>
      <c r="Q17" s="156">
        <f>ROUND(E17*P17,2)</f>
        <v>0</v>
      </c>
      <c r="R17" s="157"/>
      <c r="S17" s="157" t="s">
        <v>133</v>
      </c>
      <c r="T17" s="157" t="s">
        <v>143</v>
      </c>
      <c r="U17" s="157">
        <v>0</v>
      </c>
      <c r="V17" s="157">
        <f>ROUND(E17*U17,2)</f>
        <v>0</v>
      </c>
      <c r="W17" s="157"/>
      <c r="X17" s="157" t="s">
        <v>124</v>
      </c>
      <c r="Y17" s="157" t="s">
        <v>125</v>
      </c>
      <c r="Z17" s="146"/>
      <c r="AA17" s="146"/>
      <c r="AB17" s="146"/>
      <c r="AC17" s="146"/>
      <c r="AD17" s="146"/>
      <c r="AE17" s="146"/>
      <c r="AF17" s="146"/>
      <c r="AG17" s="146" t="s">
        <v>126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x14ac:dyDescent="0.2">
      <c r="A18" s="161" t="s">
        <v>117</v>
      </c>
      <c r="B18" s="162" t="s">
        <v>70</v>
      </c>
      <c r="C18" s="181" t="s">
        <v>71</v>
      </c>
      <c r="D18" s="163"/>
      <c r="E18" s="164"/>
      <c r="F18" s="165"/>
      <c r="G18" s="166">
        <f>SUMIF(AG19:AG19,"&lt;&gt;NOR",G19:G19)</f>
        <v>0</v>
      </c>
      <c r="H18" s="160"/>
      <c r="I18" s="160">
        <f>SUM(I19:I19)</f>
        <v>0</v>
      </c>
      <c r="J18" s="160"/>
      <c r="K18" s="160">
        <f>SUM(K19:K19)</f>
        <v>0</v>
      </c>
      <c r="L18" s="160"/>
      <c r="M18" s="160">
        <f>SUM(M19:M19)</f>
        <v>0</v>
      </c>
      <c r="N18" s="159"/>
      <c r="O18" s="159">
        <f>SUM(O19:O19)</f>
        <v>0</v>
      </c>
      <c r="P18" s="159"/>
      <c r="Q18" s="159">
        <f>SUM(Q19:Q19)</f>
        <v>79.45</v>
      </c>
      <c r="R18" s="160"/>
      <c r="S18" s="160"/>
      <c r="T18" s="160"/>
      <c r="U18" s="160"/>
      <c r="V18" s="160">
        <f>SUM(V19:V19)</f>
        <v>132.66</v>
      </c>
      <c r="W18" s="160"/>
      <c r="X18" s="160"/>
      <c r="Y18" s="160"/>
      <c r="AG18" t="s">
        <v>118</v>
      </c>
    </row>
    <row r="19" spans="1:60" outlineLevel="1" x14ac:dyDescent="0.2">
      <c r="A19" s="174">
        <v>8</v>
      </c>
      <c r="B19" s="175" t="s">
        <v>144</v>
      </c>
      <c r="C19" s="182" t="s">
        <v>145</v>
      </c>
      <c r="D19" s="176" t="s">
        <v>121</v>
      </c>
      <c r="E19" s="177">
        <v>47.547499999999999</v>
      </c>
      <c r="F19" s="178"/>
      <c r="G19" s="179">
        <f>ROUND(E19*F19,2)</f>
        <v>0</v>
      </c>
      <c r="H19" s="158"/>
      <c r="I19" s="157">
        <f>ROUND(E19*H19,2)</f>
        <v>0</v>
      </c>
      <c r="J19" s="158"/>
      <c r="K19" s="157">
        <f>ROUND(E19*J19,2)</f>
        <v>0</v>
      </c>
      <c r="L19" s="157">
        <v>21</v>
      </c>
      <c r="M19" s="157">
        <f>G19*(1+L19/100)</f>
        <v>0</v>
      </c>
      <c r="N19" s="156">
        <v>0</v>
      </c>
      <c r="O19" s="156">
        <f>ROUND(E19*N19,2)</f>
        <v>0</v>
      </c>
      <c r="P19" s="156">
        <v>1.671</v>
      </c>
      <c r="Q19" s="156">
        <f>ROUND(E19*P19,2)</f>
        <v>79.45</v>
      </c>
      <c r="R19" s="157"/>
      <c r="S19" s="157" t="s">
        <v>122</v>
      </c>
      <c r="T19" s="157" t="s">
        <v>123</v>
      </c>
      <c r="U19" s="157">
        <v>2.79</v>
      </c>
      <c r="V19" s="157">
        <f>ROUND(E19*U19,2)</f>
        <v>132.66</v>
      </c>
      <c r="W19" s="157"/>
      <c r="X19" s="157" t="s">
        <v>124</v>
      </c>
      <c r="Y19" s="157" t="s">
        <v>125</v>
      </c>
      <c r="Z19" s="146"/>
      <c r="AA19" s="146"/>
      <c r="AB19" s="146"/>
      <c r="AC19" s="146"/>
      <c r="AD19" s="146"/>
      <c r="AE19" s="146"/>
      <c r="AF19" s="146"/>
      <c r="AG19" s="146" t="s">
        <v>126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x14ac:dyDescent="0.2">
      <c r="A20" s="161" t="s">
        <v>117</v>
      </c>
      <c r="B20" s="162" t="s">
        <v>72</v>
      </c>
      <c r="C20" s="181" t="s">
        <v>73</v>
      </c>
      <c r="D20" s="163"/>
      <c r="E20" s="164"/>
      <c r="F20" s="165"/>
      <c r="G20" s="166">
        <f>SUMIF(AG21:AG21,"&lt;&gt;NOR",G21:G21)</f>
        <v>0</v>
      </c>
      <c r="H20" s="160"/>
      <c r="I20" s="160">
        <f>SUM(I21:I21)</f>
        <v>0</v>
      </c>
      <c r="J20" s="160"/>
      <c r="K20" s="160">
        <f>SUM(K21:K21)</f>
        <v>0</v>
      </c>
      <c r="L20" s="160"/>
      <c r="M20" s="160">
        <f>SUM(M21:M21)</f>
        <v>0</v>
      </c>
      <c r="N20" s="159"/>
      <c r="O20" s="159">
        <f>SUM(O21:O21)</f>
        <v>0</v>
      </c>
      <c r="P20" s="159"/>
      <c r="Q20" s="159">
        <f>SUM(Q21:Q21)</f>
        <v>0</v>
      </c>
      <c r="R20" s="160"/>
      <c r="S20" s="160"/>
      <c r="T20" s="160"/>
      <c r="U20" s="160"/>
      <c r="V20" s="160">
        <f>SUM(V21:V21)</f>
        <v>3.98</v>
      </c>
      <c r="W20" s="160"/>
      <c r="X20" s="160"/>
      <c r="Y20" s="160"/>
      <c r="AG20" t="s">
        <v>118</v>
      </c>
    </row>
    <row r="21" spans="1:60" outlineLevel="1" x14ac:dyDescent="0.2">
      <c r="A21" s="174">
        <v>9</v>
      </c>
      <c r="B21" s="175" t="s">
        <v>146</v>
      </c>
      <c r="C21" s="182" t="s">
        <v>147</v>
      </c>
      <c r="D21" s="176" t="s">
        <v>129</v>
      </c>
      <c r="E21" s="177">
        <v>4.2365899999999996</v>
      </c>
      <c r="F21" s="178"/>
      <c r="G21" s="179">
        <f>ROUND(E21*F21,2)</f>
        <v>0</v>
      </c>
      <c r="H21" s="158"/>
      <c r="I21" s="157">
        <f>ROUND(E21*H21,2)</f>
        <v>0</v>
      </c>
      <c r="J21" s="158"/>
      <c r="K21" s="157">
        <f>ROUND(E21*J21,2)</f>
        <v>0</v>
      </c>
      <c r="L21" s="157">
        <v>21</v>
      </c>
      <c r="M21" s="157">
        <f>G21*(1+L21/100)</f>
        <v>0</v>
      </c>
      <c r="N21" s="156">
        <v>0</v>
      </c>
      <c r="O21" s="156">
        <f>ROUND(E21*N21,2)</f>
        <v>0</v>
      </c>
      <c r="P21" s="156">
        <v>0</v>
      </c>
      <c r="Q21" s="156">
        <f>ROUND(E21*P21,2)</f>
        <v>0</v>
      </c>
      <c r="R21" s="157"/>
      <c r="S21" s="157" t="s">
        <v>122</v>
      </c>
      <c r="T21" s="157" t="s">
        <v>123</v>
      </c>
      <c r="U21" s="157">
        <v>0.9385</v>
      </c>
      <c r="V21" s="157">
        <f>ROUND(E21*U21,2)</f>
        <v>3.98</v>
      </c>
      <c r="W21" s="157"/>
      <c r="X21" s="157" t="s">
        <v>148</v>
      </c>
      <c r="Y21" s="157" t="s">
        <v>125</v>
      </c>
      <c r="Z21" s="146"/>
      <c r="AA21" s="146"/>
      <c r="AB21" s="146"/>
      <c r="AC21" s="146"/>
      <c r="AD21" s="146"/>
      <c r="AE21" s="146"/>
      <c r="AF21" s="146"/>
      <c r="AG21" s="146" t="s">
        <v>149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x14ac:dyDescent="0.2">
      <c r="A22" s="161" t="s">
        <v>117</v>
      </c>
      <c r="B22" s="162" t="s">
        <v>74</v>
      </c>
      <c r="C22" s="181" t="s">
        <v>75</v>
      </c>
      <c r="D22" s="163"/>
      <c r="E22" s="164"/>
      <c r="F22" s="165"/>
      <c r="G22" s="166">
        <f>SUMIF(AG23:AG25,"&lt;&gt;NOR",G23:G25)</f>
        <v>0</v>
      </c>
      <c r="H22" s="160"/>
      <c r="I22" s="160">
        <f>SUM(I23:I25)</f>
        <v>0</v>
      </c>
      <c r="J22" s="160"/>
      <c r="K22" s="160">
        <f>SUM(K23:K25)</f>
        <v>0</v>
      </c>
      <c r="L22" s="160"/>
      <c r="M22" s="160">
        <f>SUM(M23:M25)</f>
        <v>0</v>
      </c>
      <c r="N22" s="159"/>
      <c r="O22" s="159">
        <f>SUM(O23:O25)</f>
        <v>0.01</v>
      </c>
      <c r="P22" s="159"/>
      <c r="Q22" s="159">
        <f>SUM(Q23:Q25)</f>
        <v>0</v>
      </c>
      <c r="R22" s="160"/>
      <c r="S22" s="160"/>
      <c r="T22" s="160"/>
      <c r="U22" s="160"/>
      <c r="V22" s="160">
        <f>SUM(V23:V25)</f>
        <v>1.07</v>
      </c>
      <c r="W22" s="160"/>
      <c r="X22" s="160"/>
      <c r="Y22" s="160"/>
      <c r="AG22" t="s">
        <v>118</v>
      </c>
    </row>
    <row r="23" spans="1:60" ht="33.75" outlineLevel="1" x14ac:dyDescent="0.2">
      <c r="A23" s="174">
        <v>10</v>
      </c>
      <c r="B23" s="175" t="s">
        <v>150</v>
      </c>
      <c r="C23" s="182" t="s">
        <v>151</v>
      </c>
      <c r="D23" s="176" t="s">
        <v>132</v>
      </c>
      <c r="E23" s="177">
        <v>4.55</v>
      </c>
      <c r="F23" s="178"/>
      <c r="G23" s="179">
        <f>ROUND(E23*F23,2)</f>
        <v>0</v>
      </c>
      <c r="H23" s="158"/>
      <c r="I23" s="157">
        <f>ROUND(E23*H23,2)</f>
        <v>0</v>
      </c>
      <c r="J23" s="158"/>
      <c r="K23" s="157">
        <f>ROUND(E23*J23,2)</f>
        <v>0</v>
      </c>
      <c r="L23" s="157">
        <v>21</v>
      </c>
      <c r="M23" s="157">
        <f>G23*(1+L23/100)</f>
        <v>0</v>
      </c>
      <c r="N23" s="156">
        <v>7.6999999999999996E-4</v>
      </c>
      <c r="O23" s="156">
        <f>ROUND(E23*N23,2)</f>
        <v>0</v>
      </c>
      <c r="P23" s="156">
        <v>0</v>
      </c>
      <c r="Q23" s="156">
        <f>ROUND(E23*P23,2)</f>
        <v>0</v>
      </c>
      <c r="R23" s="157"/>
      <c r="S23" s="157" t="s">
        <v>122</v>
      </c>
      <c r="T23" s="157" t="s">
        <v>123</v>
      </c>
      <c r="U23" s="157">
        <v>0.22600000000000001</v>
      </c>
      <c r="V23" s="157">
        <f>ROUND(E23*U23,2)</f>
        <v>1.03</v>
      </c>
      <c r="W23" s="157"/>
      <c r="X23" s="157" t="s">
        <v>124</v>
      </c>
      <c r="Y23" s="157" t="s">
        <v>125</v>
      </c>
      <c r="Z23" s="146"/>
      <c r="AA23" s="146"/>
      <c r="AB23" s="146"/>
      <c r="AC23" s="146"/>
      <c r="AD23" s="146"/>
      <c r="AE23" s="146"/>
      <c r="AF23" s="146"/>
      <c r="AG23" s="146" t="s">
        <v>126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ht="22.5" outlineLevel="1" x14ac:dyDescent="0.2">
      <c r="A24" s="174">
        <v>11</v>
      </c>
      <c r="B24" s="175" t="s">
        <v>152</v>
      </c>
      <c r="C24" s="182" t="s">
        <v>153</v>
      </c>
      <c r="D24" s="176" t="s">
        <v>132</v>
      </c>
      <c r="E24" s="177">
        <v>5.7750000000000004</v>
      </c>
      <c r="F24" s="178"/>
      <c r="G24" s="179">
        <f>ROUND(E24*F24,2)</f>
        <v>0</v>
      </c>
      <c r="H24" s="158"/>
      <c r="I24" s="157">
        <f>ROUND(E24*H24,2)</f>
        <v>0</v>
      </c>
      <c r="J24" s="158"/>
      <c r="K24" s="157">
        <f>ROUND(E24*J24,2)</f>
        <v>0</v>
      </c>
      <c r="L24" s="157">
        <v>21</v>
      </c>
      <c r="M24" s="157">
        <f>G24*(1+L24/100)</f>
        <v>0</v>
      </c>
      <c r="N24" s="156">
        <v>2.5300000000000001E-3</v>
      </c>
      <c r="O24" s="156">
        <f>ROUND(E24*N24,2)</f>
        <v>0.01</v>
      </c>
      <c r="P24" s="156">
        <v>0</v>
      </c>
      <c r="Q24" s="156">
        <f>ROUND(E24*P24,2)</f>
        <v>0</v>
      </c>
      <c r="R24" s="157" t="s">
        <v>154</v>
      </c>
      <c r="S24" s="157" t="s">
        <v>123</v>
      </c>
      <c r="T24" s="157" t="s">
        <v>123</v>
      </c>
      <c r="U24" s="157">
        <v>0</v>
      </c>
      <c r="V24" s="157">
        <f>ROUND(E24*U24,2)</f>
        <v>0</v>
      </c>
      <c r="W24" s="157"/>
      <c r="X24" s="157" t="s">
        <v>155</v>
      </c>
      <c r="Y24" s="157" t="s">
        <v>125</v>
      </c>
      <c r="Z24" s="146"/>
      <c r="AA24" s="146"/>
      <c r="AB24" s="146"/>
      <c r="AC24" s="146"/>
      <c r="AD24" s="146"/>
      <c r="AE24" s="146"/>
      <c r="AF24" s="146"/>
      <c r="AG24" s="146" t="s">
        <v>156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1" x14ac:dyDescent="0.2">
      <c r="A25" s="174">
        <v>12</v>
      </c>
      <c r="B25" s="175" t="s">
        <v>157</v>
      </c>
      <c r="C25" s="182" t="s">
        <v>158</v>
      </c>
      <c r="D25" s="176" t="s">
        <v>129</v>
      </c>
      <c r="E25" s="177">
        <v>1.8110000000000001E-2</v>
      </c>
      <c r="F25" s="178"/>
      <c r="G25" s="179">
        <f>ROUND(E25*F25,2)</f>
        <v>0</v>
      </c>
      <c r="H25" s="158"/>
      <c r="I25" s="157">
        <f>ROUND(E25*H25,2)</f>
        <v>0</v>
      </c>
      <c r="J25" s="158"/>
      <c r="K25" s="157">
        <f>ROUND(E25*J25,2)</f>
        <v>0</v>
      </c>
      <c r="L25" s="157">
        <v>21</v>
      </c>
      <c r="M25" s="157">
        <f>G25*(1+L25/100)</f>
        <v>0</v>
      </c>
      <c r="N25" s="156">
        <v>0</v>
      </c>
      <c r="O25" s="156">
        <f>ROUND(E25*N25,2)</f>
        <v>0</v>
      </c>
      <c r="P25" s="156">
        <v>0</v>
      </c>
      <c r="Q25" s="156">
        <f>ROUND(E25*P25,2)</f>
        <v>0</v>
      </c>
      <c r="R25" s="157"/>
      <c r="S25" s="157" t="s">
        <v>122</v>
      </c>
      <c r="T25" s="157" t="s">
        <v>123</v>
      </c>
      <c r="U25" s="157">
        <v>2.048</v>
      </c>
      <c r="V25" s="157">
        <f>ROUND(E25*U25,2)</f>
        <v>0.04</v>
      </c>
      <c r="W25" s="157"/>
      <c r="X25" s="157" t="s">
        <v>148</v>
      </c>
      <c r="Y25" s="157" t="s">
        <v>125</v>
      </c>
      <c r="Z25" s="146"/>
      <c r="AA25" s="146"/>
      <c r="AB25" s="146"/>
      <c r="AC25" s="146"/>
      <c r="AD25" s="146"/>
      <c r="AE25" s="146"/>
      <c r="AF25" s="146"/>
      <c r="AG25" s="146" t="s">
        <v>149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x14ac:dyDescent="0.2">
      <c r="A26" s="161" t="s">
        <v>117</v>
      </c>
      <c r="B26" s="162" t="s">
        <v>76</v>
      </c>
      <c r="C26" s="181" t="s">
        <v>77</v>
      </c>
      <c r="D26" s="163"/>
      <c r="E26" s="164"/>
      <c r="F26" s="165"/>
      <c r="G26" s="166">
        <f>SUMIF(AG27:AG29,"&lt;&gt;NOR",G27:G29)</f>
        <v>0</v>
      </c>
      <c r="H26" s="160"/>
      <c r="I26" s="160">
        <f>SUM(I27:I29)</f>
        <v>0</v>
      </c>
      <c r="J26" s="160"/>
      <c r="K26" s="160">
        <f>SUM(K27:K29)</f>
        <v>0</v>
      </c>
      <c r="L26" s="160"/>
      <c r="M26" s="160">
        <f>SUM(M27:M29)</f>
        <v>0</v>
      </c>
      <c r="N26" s="159"/>
      <c r="O26" s="159">
        <f>SUM(O27:O29)</f>
        <v>0.01</v>
      </c>
      <c r="P26" s="159"/>
      <c r="Q26" s="159">
        <f>SUM(Q27:Q29)</f>
        <v>0</v>
      </c>
      <c r="R26" s="160"/>
      <c r="S26" s="160"/>
      <c r="T26" s="160"/>
      <c r="U26" s="160"/>
      <c r="V26" s="160">
        <f>SUM(V27:V29)</f>
        <v>2.36</v>
      </c>
      <c r="W26" s="160"/>
      <c r="X26" s="160"/>
      <c r="Y26" s="160"/>
      <c r="AG26" t="s">
        <v>118</v>
      </c>
    </row>
    <row r="27" spans="1:60" outlineLevel="1" x14ac:dyDescent="0.2">
      <c r="A27" s="174">
        <v>13</v>
      </c>
      <c r="B27" s="175" t="s">
        <v>159</v>
      </c>
      <c r="C27" s="182" t="s">
        <v>160</v>
      </c>
      <c r="D27" s="176" t="s">
        <v>161</v>
      </c>
      <c r="E27" s="177">
        <v>3.25</v>
      </c>
      <c r="F27" s="178"/>
      <c r="G27" s="179">
        <f>ROUND(E27*F27,2)</f>
        <v>0</v>
      </c>
      <c r="H27" s="158"/>
      <c r="I27" s="157">
        <f>ROUND(E27*H27,2)</f>
        <v>0</v>
      </c>
      <c r="J27" s="158"/>
      <c r="K27" s="157">
        <f>ROUND(E27*J27,2)</f>
        <v>0</v>
      </c>
      <c r="L27" s="157">
        <v>21</v>
      </c>
      <c r="M27" s="157">
        <f>G27*(1+L27/100)</f>
        <v>0</v>
      </c>
      <c r="N27" s="156">
        <v>1.1900000000000001E-3</v>
      </c>
      <c r="O27" s="156">
        <f>ROUND(E27*N27,2)</f>
        <v>0</v>
      </c>
      <c r="P27" s="156">
        <v>0</v>
      </c>
      <c r="Q27" s="156">
        <f>ROUND(E27*P27,2)</f>
        <v>0</v>
      </c>
      <c r="R27" s="157"/>
      <c r="S27" s="157" t="s">
        <v>122</v>
      </c>
      <c r="T27" s="157" t="s">
        <v>123</v>
      </c>
      <c r="U27" s="157">
        <v>0.28000000000000003</v>
      </c>
      <c r="V27" s="157">
        <f>ROUND(E27*U27,2)</f>
        <v>0.91</v>
      </c>
      <c r="W27" s="157"/>
      <c r="X27" s="157" t="s">
        <v>124</v>
      </c>
      <c r="Y27" s="157" t="s">
        <v>125</v>
      </c>
      <c r="Z27" s="146"/>
      <c r="AA27" s="146"/>
      <c r="AB27" s="146"/>
      <c r="AC27" s="146"/>
      <c r="AD27" s="146"/>
      <c r="AE27" s="146"/>
      <c r="AF27" s="146"/>
      <c r="AG27" s="146" t="s">
        <v>126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">
      <c r="A28" s="168">
        <v>14</v>
      </c>
      <c r="B28" s="169" t="s">
        <v>162</v>
      </c>
      <c r="C28" s="183" t="s">
        <v>163</v>
      </c>
      <c r="D28" s="170" t="s">
        <v>161</v>
      </c>
      <c r="E28" s="171">
        <v>6.05</v>
      </c>
      <c r="F28" s="172"/>
      <c r="G28" s="173">
        <f>ROUND(E28*F28,2)</f>
        <v>0</v>
      </c>
      <c r="H28" s="158"/>
      <c r="I28" s="157">
        <f>ROUND(E28*H28,2)</f>
        <v>0</v>
      </c>
      <c r="J28" s="158"/>
      <c r="K28" s="157">
        <f>ROUND(E28*J28,2)</f>
        <v>0</v>
      </c>
      <c r="L28" s="157">
        <v>21</v>
      </c>
      <c r="M28" s="157">
        <f>G28*(1+L28/100)</f>
        <v>0</v>
      </c>
      <c r="N28" s="156">
        <v>1.5299999999999999E-3</v>
      </c>
      <c r="O28" s="156">
        <f>ROUND(E28*N28,2)</f>
        <v>0.01</v>
      </c>
      <c r="P28" s="156">
        <v>0</v>
      </c>
      <c r="Q28" s="156">
        <f>ROUND(E28*P28,2)</f>
        <v>0</v>
      </c>
      <c r="R28" s="157"/>
      <c r="S28" s="157" t="s">
        <v>122</v>
      </c>
      <c r="T28" s="157" t="s">
        <v>123</v>
      </c>
      <c r="U28" s="157">
        <v>0.24</v>
      </c>
      <c r="V28" s="157">
        <f>ROUND(E28*U28,2)</f>
        <v>1.45</v>
      </c>
      <c r="W28" s="157"/>
      <c r="X28" s="157" t="s">
        <v>124</v>
      </c>
      <c r="Y28" s="157" t="s">
        <v>125</v>
      </c>
      <c r="Z28" s="146"/>
      <c r="AA28" s="146"/>
      <c r="AB28" s="146"/>
      <c r="AC28" s="146"/>
      <c r="AD28" s="146"/>
      <c r="AE28" s="146"/>
      <c r="AF28" s="146"/>
      <c r="AG28" s="146" t="s">
        <v>126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 x14ac:dyDescent="0.2">
      <c r="A29" s="153">
        <v>15</v>
      </c>
      <c r="B29" s="154" t="s">
        <v>164</v>
      </c>
      <c r="C29" s="184" t="s">
        <v>165</v>
      </c>
      <c r="D29" s="155" t="s">
        <v>0</v>
      </c>
      <c r="E29" s="180"/>
      <c r="F29" s="158"/>
      <c r="G29" s="157">
        <f>ROUND(E29*F29,2)</f>
        <v>0</v>
      </c>
      <c r="H29" s="158"/>
      <c r="I29" s="157">
        <f>ROUND(E29*H29,2)</f>
        <v>0</v>
      </c>
      <c r="J29" s="158"/>
      <c r="K29" s="157">
        <f>ROUND(E29*J29,2)</f>
        <v>0</v>
      </c>
      <c r="L29" s="157">
        <v>21</v>
      </c>
      <c r="M29" s="157">
        <f>G29*(1+L29/100)</f>
        <v>0</v>
      </c>
      <c r="N29" s="156">
        <v>0</v>
      </c>
      <c r="O29" s="156">
        <f>ROUND(E29*N29,2)</f>
        <v>0</v>
      </c>
      <c r="P29" s="156">
        <v>0</v>
      </c>
      <c r="Q29" s="156">
        <f>ROUND(E29*P29,2)</f>
        <v>0</v>
      </c>
      <c r="R29" s="157"/>
      <c r="S29" s="157" t="s">
        <v>122</v>
      </c>
      <c r="T29" s="157" t="s">
        <v>123</v>
      </c>
      <c r="U29" s="157">
        <v>0</v>
      </c>
      <c r="V29" s="157">
        <f>ROUND(E29*U29,2)</f>
        <v>0</v>
      </c>
      <c r="W29" s="157"/>
      <c r="X29" s="157" t="s">
        <v>148</v>
      </c>
      <c r="Y29" s="157" t="s">
        <v>125</v>
      </c>
      <c r="Z29" s="146"/>
      <c r="AA29" s="146"/>
      <c r="AB29" s="146"/>
      <c r="AC29" s="146"/>
      <c r="AD29" s="146"/>
      <c r="AE29" s="146"/>
      <c r="AF29" s="146"/>
      <c r="AG29" s="146" t="s">
        <v>149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x14ac:dyDescent="0.2">
      <c r="A30" s="161" t="s">
        <v>117</v>
      </c>
      <c r="B30" s="162" t="s">
        <v>78</v>
      </c>
      <c r="C30" s="181" t="s">
        <v>79</v>
      </c>
      <c r="D30" s="163"/>
      <c r="E30" s="164"/>
      <c r="F30" s="165"/>
      <c r="G30" s="166">
        <f>SUMIF(AG31:AG32,"&lt;&gt;NOR",G31:G32)</f>
        <v>0</v>
      </c>
      <c r="H30" s="160"/>
      <c r="I30" s="160">
        <f>SUM(I31:I32)</f>
        <v>0</v>
      </c>
      <c r="J30" s="160"/>
      <c r="K30" s="160">
        <f>SUM(K31:K32)</f>
        <v>0</v>
      </c>
      <c r="L30" s="160"/>
      <c r="M30" s="160">
        <f>SUM(M31:M32)</f>
        <v>0</v>
      </c>
      <c r="N30" s="159"/>
      <c r="O30" s="159">
        <f>SUM(O31:O32)</f>
        <v>0.08</v>
      </c>
      <c r="P30" s="159"/>
      <c r="Q30" s="159">
        <f>SUM(Q31:Q32)</f>
        <v>1.5</v>
      </c>
      <c r="R30" s="160"/>
      <c r="S30" s="160"/>
      <c r="T30" s="160"/>
      <c r="U30" s="160"/>
      <c r="V30" s="160">
        <f>SUM(V31:V32)</f>
        <v>150</v>
      </c>
      <c r="W30" s="160"/>
      <c r="X30" s="160"/>
      <c r="Y30" s="160"/>
      <c r="AG30" t="s">
        <v>118</v>
      </c>
    </row>
    <row r="31" spans="1:60" outlineLevel="1" x14ac:dyDescent="0.2">
      <c r="A31" s="174">
        <v>16</v>
      </c>
      <c r="B31" s="175" t="s">
        <v>166</v>
      </c>
      <c r="C31" s="182" t="s">
        <v>167</v>
      </c>
      <c r="D31" s="176" t="s">
        <v>168</v>
      </c>
      <c r="E31" s="177">
        <v>1500</v>
      </c>
      <c r="F31" s="178"/>
      <c r="G31" s="179">
        <f>ROUND(E31*F31,2)</f>
        <v>0</v>
      </c>
      <c r="H31" s="158"/>
      <c r="I31" s="157">
        <f>ROUND(E31*H31,2)</f>
        <v>0</v>
      </c>
      <c r="J31" s="158"/>
      <c r="K31" s="157">
        <f>ROUND(E31*J31,2)</f>
        <v>0</v>
      </c>
      <c r="L31" s="157">
        <v>21</v>
      </c>
      <c r="M31" s="157">
        <f>G31*(1+L31/100)</f>
        <v>0</v>
      </c>
      <c r="N31" s="156">
        <v>5.0000000000000002E-5</v>
      </c>
      <c r="O31" s="156">
        <f>ROUND(E31*N31,2)</f>
        <v>0.08</v>
      </c>
      <c r="P31" s="156">
        <v>1E-3</v>
      </c>
      <c r="Q31" s="156">
        <f>ROUND(E31*P31,2)</f>
        <v>1.5</v>
      </c>
      <c r="R31" s="157"/>
      <c r="S31" s="157" t="s">
        <v>122</v>
      </c>
      <c r="T31" s="157" t="s">
        <v>123</v>
      </c>
      <c r="U31" s="157">
        <v>0.1</v>
      </c>
      <c r="V31" s="157">
        <f>ROUND(E31*U31,2)</f>
        <v>150</v>
      </c>
      <c r="W31" s="157"/>
      <c r="X31" s="157" t="s">
        <v>124</v>
      </c>
      <c r="Y31" s="157" t="s">
        <v>125</v>
      </c>
      <c r="Z31" s="146"/>
      <c r="AA31" s="146"/>
      <c r="AB31" s="146"/>
      <c r="AC31" s="146"/>
      <c r="AD31" s="146"/>
      <c r="AE31" s="146"/>
      <c r="AF31" s="146"/>
      <c r="AG31" s="146" t="s">
        <v>126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1" x14ac:dyDescent="0.2">
      <c r="A32" s="174">
        <v>17</v>
      </c>
      <c r="B32" s="175" t="s">
        <v>169</v>
      </c>
      <c r="C32" s="182" t="s">
        <v>170</v>
      </c>
      <c r="D32" s="176" t="s">
        <v>142</v>
      </c>
      <c r="E32" s="177">
        <v>1</v>
      </c>
      <c r="F32" s="178"/>
      <c r="G32" s="179">
        <f>ROUND(E32*F32,2)</f>
        <v>0</v>
      </c>
      <c r="H32" s="158"/>
      <c r="I32" s="157">
        <f>ROUND(E32*H32,2)</f>
        <v>0</v>
      </c>
      <c r="J32" s="158"/>
      <c r="K32" s="157">
        <f>ROUND(E32*J32,2)</f>
        <v>0</v>
      </c>
      <c r="L32" s="157">
        <v>21</v>
      </c>
      <c r="M32" s="157">
        <f>G32*(1+L32/100)</f>
        <v>0</v>
      </c>
      <c r="N32" s="156">
        <v>0</v>
      </c>
      <c r="O32" s="156">
        <f>ROUND(E32*N32,2)</f>
        <v>0</v>
      </c>
      <c r="P32" s="156">
        <v>0</v>
      </c>
      <c r="Q32" s="156">
        <f>ROUND(E32*P32,2)</f>
        <v>0</v>
      </c>
      <c r="R32" s="157"/>
      <c r="S32" s="157" t="s">
        <v>133</v>
      </c>
      <c r="T32" s="157" t="s">
        <v>143</v>
      </c>
      <c r="U32" s="157">
        <v>0</v>
      </c>
      <c r="V32" s="157">
        <f>ROUND(E32*U32,2)</f>
        <v>0</v>
      </c>
      <c r="W32" s="157"/>
      <c r="X32" s="157" t="s">
        <v>124</v>
      </c>
      <c r="Y32" s="157" t="s">
        <v>125</v>
      </c>
      <c r="Z32" s="146"/>
      <c r="AA32" s="146"/>
      <c r="AB32" s="146"/>
      <c r="AC32" s="146"/>
      <c r="AD32" s="146"/>
      <c r="AE32" s="146"/>
      <c r="AF32" s="146"/>
      <c r="AG32" s="146" t="s">
        <v>126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x14ac:dyDescent="0.2">
      <c r="A33" s="161" t="s">
        <v>117</v>
      </c>
      <c r="B33" s="162" t="s">
        <v>86</v>
      </c>
      <c r="C33" s="181" t="s">
        <v>87</v>
      </c>
      <c r="D33" s="163"/>
      <c r="E33" s="164"/>
      <c r="F33" s="165"/>
      <c r="G33" s="166">
        <f>SUMIF(AG34:AG42,"&lt;&gt;NOR",G34:G42)</f>
        <v>0</v>
      </c>
      <c r="H33" s="160"/>
      <c r="I33" s="160">
        <f>SUM(I34:I42)</f>
        <v>0</v>
      </c>
      <c r="J33" s="160"/>
      <c r="K33" s="160">
        <f>SUM(K34:K42)</f>
        <v>0</v>
      </c>
      <c r="L33" s="160"/>
      <c r="M33" s="160">
        <f>SUM(M34:M42)</f>
        <v>0</v>
      </c>
      <c r="N33" s="159"/>
      <c r="O33" s="159">
        <f>SUM(O34:O42)</f>
        <v>0</v>
      </c>
      <c r="P33" s="159"/>
      <c r="Q33" s="159">
        <f>SUM(Q34:Q42)</f>
        <v>0</v>
      </c>
      <c r="R33" s="160"/>
      <c r="S33" s="160"/>
      <c r="T33" s="160"/>
      <c r="U33" s="160"/>
      <c r="V33" s="160">
        <f>SUM(V34:V42)</f>
        <v>95.17</v>
      </c>
      <c r="W33" s="160"/>
      <c r="X33" s="160"/>
      <c r="Y33" s="160"/>
      <c r="AG33" t="s">
        <v>118</v>
      </c>
    </row>
    <row r="34" spans="1:60" outlineLevel="1" x14ac:dyDescent="0.2">
      <c r="A34" s="174">
        <v>18</v>
      </c>
      <c r="B34" s="175" t="s">
        <v>171</v>
      </c>
      <c r="C34" s="182" t="s">
        <v>172</v>
      </c>
      <c r="D34" s="176" t="s">
        <v>173</v>
      </c>
      <c r="E34" s="177">
        <v>1</v>
      </c>
      <c r="F34" s="178"/>
      <c r="G34" s="179">
        <f t="shared" ref="G34:G42" si="0">ROUND(E34*F34,2)</f>
        <v>0</v>
      </c>
      <c r="H34" s="158"/>
      <c r="I34" s="157">
        <f t="shared" ref="I34:I42" si="1">ROUND(E34*H34,2)</f>
        <v>0</v>
      </c>
      <c r="J34" s="158"/>
      <c r="K34" s="157">
        <f t="shared" ref="K34:K42" si="2">ROUND(E34*J34,2)</f>
        <v>0</v>
      </c>
      <c r="L34" s="157">
        <v>21</v>
      </c>
      <c r="M34" s="157">
        <f t="shared" ref="M34:M42" si="3">G34*(1+L34/100)</f>
        <v>0</v>
      </c>
      <c r="N34" s="156">
        <v>0</v>
      </c>
      <c r="O34" s="156">
        <f t="shared" ref="O34:O42" si="4">ROUND(E34*N34,2)</f>
        <v>0</v>
      </c>
      <c r="P34" s="156">
        <v>0</v>
      </c>
      <c r="Q34" s="156">
        <f t="shared" ref="Q34:Q42" si="5">ROUND(E34*P34,2)</f>
        <v>0</v>
      </c>
      <c r="R34" s="157"/>
      <c r="S34" s="157" t="s">
        <v>122</v>
      </c>
      <c r="T34" s="157" t="s">
        <v>123</v>
      </c>
      <c r="U34" s="157">
        <v>8.84</v>
      </c>
      <c r="V34" s="157">
        <f t="shared" ref="V34:V42" si="6">ROUND(E34*U34,2)</f>
        <v>8.84</v>
      </c>
      <c r="W34" s="157"/>
      <c r="X34" s="157" t="s">
        <v>124</v>
      </c>
      <c r="Y34" s="157" t="s">
        <v>125</v>
      </c>
      <c r="Z34" s="146"/>
      <c r="AA34" s="146"/>
      <c r="AB34" s="146"/>
      <c r="AC34" s="146"/>
      <c r="AD34" s="146"/>
      <c r="AE34" s="146"/>
      <c r="AF34" s="146"/>
      <c r="AG34" s="146" t="s">
        <v>126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1" x14ac:dyDescent="0.2">
      <c r="A35" s="174">
        <v>19</v>
      </c>
      <c r="B35" s="175" t="s">
        <v>174</v>
      </c>
      <c r="C35" s="182" t="s">
        <v>175</v>
      </c>
      <c r="D35" s="176" t="s">
        <v>176</v>
      </c>
      <c r="E35" s="177">
        <v>4</v>
      </c>
      <c r="F35" s="178"/>
      <c r="G35" s="179">
        <f t="shared" si="0"/>
        <v>0</v>
      </c>
      <c r="H35" s="158"/>
      <c r="I35" s="157">
        <f t="shared" si="1"/>
        <v>0</v>
      </c>
      <c r="J35" s="158"/>
      <c r="K35" s="157">
        <f t="shared" si="2"/>
        <v>0</v>
      </c>
      <c r="L35" s="157">
        <v>21</v>
      </c>
      <c r="M35" s="157">
        <f t="shared" si="3"/>
        <v>0</v>
      </c>
      <c r="N35" s="156">
        <v>0</v>
      </c>
      <c r="O35" s="156">
        <f t="shared" si="4"/>
        <v>0</v>
      </c>
      <c r="P35" s="156">
        <v>0</v>
      </c>
      <c r="Q35" s="156">
        <f t="shared" si="5"/>
        <v>0</v>
      </c>
      <c r="R35" s="157"/>
      <c r="S35" s="157" t="s">
        <v>122</v>
      </c>
      <c r="T35" s="157" t="s">
        <v>123</v>
      </c>
      <c r="U35" s="157">
        <v>0.53500000000000003</v>
      </c>
      <c r="V35" s="157">
        <f t="shared" si="6"/>
        <v>2.14</v>
      </c>
      <c r="W35" s="157"/>
      <c r="X35" s="157" t="s">
        <v>124</v>
      </c>
      <c r="Y35" s="157" t="s">
        <v>125</v>
      </c>
      <c r="Z35" s="146"/>
      <c r="AA35" s="146"/>
      <c r="AB35" s="146"/>
      <c r="AC35" s="146"/>
      <c r="AD35" s="146"/>
      <c r="AE35" s="146"/>
      <c r="AF35" s="146"/>
      <c r="AG35" s="146" t="s">
        <v>126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1" x14ac:dyDescent="0.2">
      <c r="A36" s="174">
        <v>20</v>
      </c>
      <c r="B36" s="175" t="s">
        <v>177</v>
      </c>
      <c r="C36" s="182" t="s">
        <v>178</v>
      </c>
      <c r="D36" s="176" t="s">
        <v>179</v>
      </c>
      <c r="E36" s="177">
        <v>480</v>
      </c>
      <c r="F36" s="178"/>
      <c r="G36" s="179">
        <f t="shared" si="0"/>
        <v>0</v>
      </c>
      <c r="H36" s="158"/>
      <c r="I36" s="157">
        <f t="shared" si="1"/>
        <v>0</v>
      </c>
      <c r="J36" s="158"/>
      <c r="K36" s="157">
        <f t="shared" si="2"/>
        <v>0</v>
      </c>
      <c r="L36" s="157">
        <v>21</v>
      </c>
      <c r="M36" s="157">
        <f t="shared" si="3"/>
        <v>0</v>
      </c>
      <c r="N36" s="156">
        <v>0</v>
      </c>
      <c r="O36" s="156">
        <f t="shared" si="4"/>
        <v>0</v>
      </c>
      <c r="P36" s="156">
        <v>0</v>
      </c>
      <c r="Q36" s="156">
        <f t="shared" si="5"/>
        <v>0</v>
      </c>
      <c r="R36" s="157"/>
      <c r="S36" s="157" t="s">
        <v>122</v>
      </c>
      <c r="T36" s="157" t="s">
        <v>123</v>
      </c>
      <c r="U36" s="157">
        <v>0</v>
      </c>
      <c r="V36" s="157">
        <f t="shared" si="6"/>
        <v>0</v>
      </c>
      <c r="W36" s="157"/>
      <c r="X36" s="157" t="s">
        <v>124</v>
      </c>
      <c r="Y36" s="157" t="s">
        <v>125</v>
      </c>
      <c r="Z36" s="146"/>
      <c r="AA36" s="146"/>
      <c r="AB36" s="146"/>
      <c r="AC36" s="146"/>
      <c r="AD36" s="146"/>
      <c r="AE36" s="146"/>
      <c r="AF36" s="146"/>
      <c r="AG36" s="146" t="s">
        <v>126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">
      <c r="A37" s="174">
        <v>21</v>
      </c>
      <c r="B37" s="175" t="s">
        <v>180</v>
      </c>
      <c r="C37" s="182" t="s">
        <v>181</v>
      </c>
      <c r="D37" s="176" t="s">
        <v>179</v>
      </c>
      <c r="E37" s="177">
        <v>30</v>
      </c>
      <c r="F37" s="178"/>
      <c r="G37" s="179">
        <f t="shared" si="0"/>
        <v>0</v>
      </c>
      <c r="H37" s="158"/>
      <c r="I37" s="157">
        <f t="shared" si="1"/>
        <v>0</v>
      </c>
      <c r="J37" s="158"/>
      <c r="K37" s="157">
        <f t="shared" si="2"/>
        <v>0</v>
      </c>
      <c r="L37" s="157">
        <v>21</v>
      </c>
      <c r="M37" s="157">
        <f t="shared" si="3"/>
        <v>0</v>
      </c>
      <c r="N37" s="156">
        <v>0</v>
      </c>
      <c r="O37" s="156">
        <f t="shared" si="4"/>
        <v>0</v>
      </c>
      <c r="P37" s="156">
        <v>0</v>
      </c>
      <c r="Q37" s="156">
        <f t="shared" si="5"/>
        <v>0</v>
      </c>
      <c r="R37" s="157"/>
      <c r="S37" s="157" t="s">
        <v>122</v>
      </c>
      <c r="T37" s="157" t="s">
        <v>123</v>
      </c>
      <c r="U37" s="157">
        <v>0</v>
      </c>
      <c r="V37" s="157">
        <f t="shared" si="6"/>
        <v>0</v>
      </c>
      <c r="W37" s="157"/>
      <c r="X37" s="157" t="s">
        <v>124</v>
      </c>
      <c r="Y37" s="157" t="s">
        <v>125</v>
      </c>
      <c r="Z37" s="146"/>
      <c r="AA37" s="146"/>
      <c r="AB37" s="146"/>
      <c r="AC37" s="146"/>
      <c r="AD37" s="146"/>
      <c r="AE37" s="146"/>
      <c r="AF37" s="146"/>
      <c r="AG37" s="146" t="s">
        <v>126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74">
        <v>22</v>
      </c>
      <c r="B38" s="175" t="s">
        <v>182</v>
      </c>
      <c r="C38" s="182" t="s">
        <v>183</v>
      </c>
      <c r="D38" s="176" t="s">
        <v>179</v>
      </c>
      <c r="E38" s="177">
        <v>30</v>
      </c>
      <c r="F38" s="178"/>
      <c r="G38" s="179">
        <f t="shared" si="0"/>
        <v>0</v>
      </c>
      <c r="H38" s="158"/>
      <c r="I38" s="157">
        <f t="shared" si="1"/>
        <v>0</v>
      </c>
      <c r="J38" s="158"/>
      <c r="K38" s="157">
        <f t="shared" si="2"/>
        <v>0</v>
      </c>
      <c r="L38" s="157">
        <v>21</v>
      </c>
      <c r="M38" s="157">
        <f t="shared" si="3"/>
        <v>0</v>
      </c>
      <c r="N38" s="156">
        <v>0</v>
      </c>
      <c r="O38" s="156">
        <f t="shared" si="4"/>
        <v>0</v>
      </c>
      <c r="P38" s="156">
        <v>0</v>
      </c>
      <c r="Q38" s="156">
        <f t="shared" si="5"/>
        <v>0</v>
      </c>
      <c r="R38" s="157"/>
      <c r="S38" s="157" t="s">
        <v>122</v>
      </c>
      <c r="T38" s="157" t="s">
        <v>123</v>
      </c>
      <c r="U38" s="157">
        <v>0</v>
      </c>
      <c r="V38" s="157">
        <f t="shared" si="6"/>
        <v>0</v>
      </c>
      <c r="W38" s="157"/>
      <c r="X38" s="157" t="s">
        <v>124</v>
      </c>
      <c r="Y38" s="157" t="s">
        <v>125</v>
      </c>
      <c r="Z38" s="146"/>
      <c r="AA38" s="146"/>
      <c r="AB38" s="146"/>
      <c r="AC38" s="146"/>
      <c r="AD38" s="146"/>
      <c r="AE38" s="146"/>
      <c r="AF38" s="146"/>
      <c r="AG38" s="146" t="s">
        <v>126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ht="22.5" outlineLevel="1" x14ac:dyDescent="0.2">
      <c r="A39" s="174">
        <v>23</v>
      </c>
      <c r="B39" s="175" t="s">
        <v>184</v>
      </c>
      <c r="C39" s="182" t="s">
        <v>185</v>
      </c>
      <c r="D39" s="176" t="s">
        <v>129</v>
      </c>
      <c r="E39" s="177">
        <v>80.95187</v>
      </c>
      <c r="F39" s="178"/>
      <c r="G39" s="179">
        <f t="shared" si="0"/>
        <v>0</v>
      </c>
      <c r="H39" s="158"/>
      <c r="I39" s="157">
        <f t="shared" si="1"/>
        <v>0</v>
      </c>
      <c r="J39" s="158"/>
      <c r="K39" s="157">
        <f t="shared" si="2"/>
        <v>0</v>
      </c>
      <c r="L39" s="157">
        <v>21</v>
      </c>
      <c r="M39" s="157">
        <f t="shared" si="3"/>
        <v>0</v>
      </c>
      <c r="N39" s="156">
        <v>0</v>
      </c>
      <c r="O39" s="156">
        <f t="shared" si="4"/>
        <v>0</v>
      </c>
      <c r="P39" s="156">
        <v>0</v>
      </c>
      <c r="Q39" s="156">
        <f t="shared" si="5"/>
        <v>0</v>
      </c>
      <c r="R39" s="157"/>
      <c r="S39" s="157" t="s">
        <v>122</v>
      </c>
      <c r="T39" s="157" t="s">
        <v>123</v>
      </c>
      <c r="U39" s="157">
        <v>0.55000000000000004</v>
      </c>
      <c r="V39" s="157">
        <f t="shared" si="6"/>
        <v>44.52</v>
      </c>
      <c r="W39" s="157"/>
      <c r="X39" s="157" t="s">
        <v>186</v>
      </c>
      <c r="Y39" s="157" t="s">
        <v>125</v>
      </c>
      <c r="Z39" s="146"/>
      <c r="AA39" s="146"/>
      <c r="AB39" s="146"/>
      <c r="AC39" s="146"/>
      <c r="AD39" s="146"/>
      <c r="AE39" s="146"/>
      <c r="AF39" s="146"/>
      <c r="AG39" s="146" t="s">
        <v>187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1" x14ac:dyDescent="0.2">
      <c r="A40" s="168">
        <v>24</v>
      </c>
      <c r="B40" s="169" t="s">
        <v>188</v>
      </c>
      <c r="C40" s="183" t="s">
        <v>189</v>
      </c>
      <c r="D40" s="170" t="s">
        <v>129</v>
      </c>
      <c r="E40" s="171">
        <v>80.95187</v>
      </c>
      <c r="F40" s="172"/>
      <c r="G40" s="173">
        <f t="shared" si="0"/>
        <v>0</v>
      </c>
      <c r="H40" s="158"/>
      <c r="I40" s="157">
        <f t="shared" si="1"/>
        <v>0</v>
      </c>
      <c r="J40" s="158"/>
      <c r="K40" s="157">
        <f t="shared" si="2"/>
        <v>0</v>
      </c>
      <c r="L40" s="157">
        <v>21</v>
      </c>
      <c r="M40" s="157">
        <f t="shared" si="3"/>
        <v>0</v>
      </c>
      <c r="N40" s="156">
        <v>0</v>
      </c>
      <c r="O40" s="156">
        <f t="shared" si="4"/>
        <v>0</v>
      </c>
      <c r="P40" s="156">
        <v>0</v>
      </c>
      <c r="Q40" s="156">
        <f t="shared" si="5"/>
        <v>0</v>
      </c>
      <c r="R40" s="157"/>
      <c r="S40" s="157" t="s">
        <v>122</v>
      </c>
      <c r="T40" s="157" t="s">
        <v>123</v>
      </c>
      <c r="U40" s="157">
        <v>0.49</v>
      </c>
      <c r="V40" s="157">
        <f t="shared" si="6"/>
        <v>39.67</v>
      </c>
      <c r="W40" s="157"/>
      <c r="X40" s="157" t="s">
        <v>186</v>
      </c>
      <c r="Y40" s="157" t="s">
        <v>125</v>
      </c>
      <c r="Z40" s="146"/>
      <c r="AA40" s="146"/>
      <c r="AB40" s="146"/>
      <c r="AC40" s="146"/>
      <c r="AD40" s="146"/>
      <c r="AE40" s="146"/>
      <c r="AF40" s="146"/>
      <c r="AG40" s="146" t="s">
        <v>187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1" x14ac:dyDescent="0.2">
      <c r="A41" s="174">
        <v>25</v>
      </c>
      <c r="B41" s="175" t="s">
        <v>190</v>
      </c>
      <c r="C41" s="182" t="s">
        <v>191</v>
      </c>
      <c r="D41" s="176" t="s">
        <v>129</v>
      </c>
      <c r="E41" s="177">
        <v>1133.3262199999999</v>
      </c>
      <c r="F41" s="178"/>
      <c r="G41" s="179">
        <f t="shared" si="0"/>
        <v>0</v>
      </c>
      <c r="H41" s="158"/>
      <c r="I41" s="157">
        <f t="shared" si="1"/>
        <v>0</v>
      </c>
      <c r="J41" s="158"/>
      <c r="K41" s="157">
        <f t="shared" si="2"/>
        <v>0</v>
      </c>
      <c r="L41" s="157">
        <v>21</v>
      </c>
      <c r="M41" s="157">
        <f t="shared" si="3"/>
        <v>0</v>
      </c>
      <c r="N41" s="156">
        <v>0</v>
      </c>
      <c r="O41" s="156">
        <f t="shared" si="4"/>
        <v>0</v>
      </c>
      <c r="P41" s="156">
        <v>0</v>
      </c>
      <c r="Q41" s="156">
        <f t="shared" si="5"/>
        <v>0</v>
      </c>
      <c r="R41" s="157"/>
      <c r="S41" s="157" t="s">
        <v>122</v>
      </c>
      <c r="T41" s="157" t="s">
        <v>123</v>
      </c>
      <c r="U41" s="157">
        <v>0</v>
      </c>
      <c r="V41" s="157">
        <f t="shared" si="6"/>
        <v>0</v>
      </c>
      <c r="W41" s="157"/>
      <c r="X41" s="157" t="s">
        <v>186</v>
      </c>
      <c r="Y41" s="157" t="s">
        <v>125</v>
      </c>
      <c r="Z41" s="146"/>
      <c r="AA41" s="146"/>
      <c r="AB41" s="146"/>
      <c r="AC41" s="146"/>
      <c r="AD41" s="146"/>
      <c r="AE41" s="146"/>
      <c r="AF41" s="146"/>
      <c r="AG41" s="146" t="s">
        <v>187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ht="22.5" outlineLevel="1" x14ac:dyDescent="0.2">
      <c r="A42" s="174">
        <v>26</v>
      </c>
      <c r="B42" s="175" t="s">
        <v>192</v>
      </c>
      <c r="C42" s="182" t="s">
        <v>193</v>
      </c>
      <c r="D42" s="176" t="s">
        <v>129</v>
      </c>
      <c r="E42" s="177">
        <v>80.95187</v>
      </c>
      <c r="F42" s="178"/>
      <c r="G42" s="179">
        <f t="shared" si="0"/>
        <v>0</v>
      </c>
      <c r="H42" s="158"/>
      <c r="I42" s="157">
        <f t="shared" si="1"/>
        <v>0</v>
      </c>
      <c r="J42" s="158"/>
      <c r="K42" s="157">
        <f t="shared" si="2"/>
        <v>0</v>
      </c>
      <c r="L42" s="157">
        <v>21</v>
      </c>
      <c r="M42" s="157">
        <f t="shared" si="3"/>
        <v>0</v>
      </c>
      <c r="N42" s="156">
        <v>0</v>
      </c>
      <c r="O42" s="156">
        <f t="shared" si="4"/>
        <v>0</v>
      </c>
      <c r="P42" s="156">
        <v>0</v>
      </c>
      <c r="Q42" s="156">
        <f t="shared" si="5"/>
        <v>0</v>
      </c>
      <c r="R42" s="157"/>
      <c r="S42" s="157" t="s">
        <v>122</v>
      </c>
      <c r="T42" s="157" t="s">
        <v>123</v>
      </c>
      <c r="U42" s="157">
        <v>0</v>
      </c>
      <c r="V42" s="157">
        <f t="shared" si="6"/>
        <v>0</v>
      </c>
      <c r="W42" s="157"/>
      <c r="X42" s="157" t="s">
        <v>186</v>
      </c>
      <c r="Y42" s="157" t="s">
        <v>125</v>
      </c>
      <c r="Z42" s="146"/>
      <c r="AA42" s="146"/>
      <c r="AB42" s="146"/>
      <c r="AC42" s="146"/>
      <c r="AD42" s="146"/>
      <c r="AE42" s="146"/>
      <c r="AF42" s="146"/>
      <c r="AG42" s="146" t="s">
        <v>187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x14ac:dyDescent="0.2">
      <c r="A43" s="161" t="s">
        <v>117</v>
      </c>
      <c r="B43" s="162" t="s">
        <v>89</v>
      </c>
      <c r="C43" s="181" t="s">
        <v>29</v>
      </c>
      <c r="D43" s="163"/>
      <c r="E43" s="164"/>
      <c r="F43" s="165"/>
      <c r="G43" s="166">
        <f>SUMIF(AG44:AG44,"&lt;&gt;NOR",G44:G44)</f>
        <v>0</v>
      </c>
      <c r="H43" s="160"/>
      <c r="I43" s="160">
        <f>SUM(I44:I44)</f>
        <v>0</v>
      </c>
      <c r="J43" s="160"/>
      <c r="K43" s="160">
        <f>SUM(K44:K44)</f>
        <v>0</v>
      </c>
      <c r="L43" s="160"/>
      <c r="M43" s="160">
        <f>SUM(M44:M44)</f>
        <v>0</v>
      </c>
      <c r="N43" s="159"/>
      <c r="O43" s="159">
        <f>SUM(O44:O44)</f>
        <v>0</v>
      </c>
      <c r="P43" s="159"/>
      <c r="Q43" s="159">
        <f>SUM(Q44:Q44)</f>
        <v>0</v>
      </c>
      <c r="R43" s="160"/>
      <c r="S43" s="160"/>
      <c r="T43" s="160"/>
      <c r="U43" s="160"/>
      <c r="V43" s="160">
        <f>SUM(V44:V44)</f>
        <v>0</v>
      </c>
      <c r="W43" s="160"/>
      <c r="X43" s="160"/>
      <c r="Y43" s="160"/>
      <c r="AG43" t="s">
        <v>118</v>
      </c>
    </row>
    <row r="44" spans="1:60" outlineLevel="1" x14ac:dyDescent="0.2">
      <c r="A44" s="168">
        <v>27</v>
      </c>
      <c r="B44" s="169" t="s">
        <v>194</v>
      </c>
      <c r="C44" s="183" t="s">
        <v>195</v>
      </c>
      <c r="D44" s="170" t="s">
        <v>196</v>
      </c>
      <c r="E44" s="171">
        <v>1</v>
      </c>
      <c r="F44" s="172"/>
      <c r="G44" s="173">
        <f>ROUND(E44*F44,2)</f>
        <v>0</v>
      </c>
      <c r="H44" s="158"/>
      <c r="I44" s="157">
        <f>ROUND(E44*H44,2)</f>
        <v>0</v>
      </c>
      <c r="J44" s="158"/>
      <c r="K44" s="157">
        <f>ROUND(E44*J44,2)</f>
        <v>0</v>
      </c>
      <c r="L44" s="157">
        <v>21</v>
      </c>
      <c r="M44" s="157">
        <f>G44*(1+L44/100)</f>
        <v>0</v>
      </c>
      <c r="N44" s="156">
        <v>0</v>
      </c>
      <c r="O44" s="156">
        <f>ROUND(E44*N44,2)</f>
        <v>0</v>
      </c>
      <c r="P44" s="156">
        <v>0</v>
      </c>
      <c r="Q44" s="156">
        <f>ROUND(E44*P44,2)</f>
        <v>0</v>
      </c>
      <c r="R44" s="157"/>
      <c r="S44" s="157" t="s">
        <v>122</v>
      </c>
      <c r="T44" s="157" t="s">
        <v>143</v>
      </c>
      <c r="U44" s="157">
        <v>0</v>
      </c>
      <c r="V44" s="157">
        <f>ROUND(E44*U44,2)</f>
        <v>0</v>
      </c>
      <c r="W44" s="157"/>
      <c r="X44" s="157" t="s">
        <v>197</v>
      </c>
      <c r="Y44" s="157" t="s">
        <v>125</v>
      </c>
      <c r="Z44" s="146"/>
      <c r="AA44" s="146"/>
      <c r="AB44" s="146"/>
      <c r="AC44" s="146"/>
      <c r="AD44" s="146"/>
      <c r="AE44" s="146"/>
      <c r="AF44" s="146"/>
      <c r="AG44" s="146" t="s">
        <v>198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x14ac:dyDescent="0.2">
      <c r="A45" s="161" t="s">
        <v>117</v>
      </c>
      <c r="B45" s="162" t="s">
        <v>90</v>
      </c>
      <c r="C45" s="181" t="s">
        <v>30</v>
      </c>
      <c r="D45" s="163"/>
      <c r="E45" s="164"/>
      <c r="F45" s="165"/>
      <c r="G45" s="166">
        <f>SUMIF(AG46:AG46,"&lt;&gt;NOR",G46:G46)</f>
        <v>0</v>
      </c>
      <c r="H45" s="160"/>
      <c r="I45" s="160">
        <f>SUM(I46:I46)</f>
        <v>0</v>
      </c>
      <c r="J45" s="160"/>
      <c r="K45" s="160">
        <f>SUM(K46:K46)</f>
        <v>0</v>
      </c>
      <c r="L45" s="160"/>
      <c r="M45" s="160">
        <f>SUM(M46:M46)</f>
        <v>0</v>
      </c>
      <c r="N45" s="159"/>
      <c r="O45" s="159">
        <f>SUM(O46:O46)</f>
        <v>0</v>
      </c>
      <c r="P45" s="159"/>
      <c r="Q45" s="159">
        <f>SUM(Q46:Q46)</f>
        <v>0</v>
      </c>
      <c r="R45" s="160"/>
      <c r="S45" s="160"/>
      <c r="T45" s="160"/>
      <c r="U45" s="160"/>
      <c r="V45" s="160">
        <f>SUM(V46:V46)</f>
        <v>0</v>
      </c>
      <c r="W45" s="160"/>
      <c r="X45" s="160"/>
      <c r="Y45" s="160"/>
      <c r="AG45" t="s">
        <v>118</v>
      </c>
    </row>
    <row r="46" spans="1:60" outlineLevel="1" x14ac:dyDescent="0.2">
      <c r="A46" s="168">
        <v>28</v>
      </c>
      <c r="B46" s="169" t="s">
        <v>199</v>
      </c>
      <c r="C46" s="183" t="s">
        <v>200</v>
      </c>
      <c r="D46" s="170" t="s">
        <v>196</v>
      </c>
      <c r="E46" s="171">
        <v>1</v>
      </c>
      <c r="F46" s="172"/>
      <c r="G46" s="173">
        <f>ROUND(E46*F46,2)</f>
        <v>0</v>
      </c>
      <c r="H46" s="158"/>
      <c r="I46" s="157">
        <f>ROUND(E46*H46,2)</f>
        <v>0</v>
      </c>
      <c r="J46" s="158"/>
      <c r="K46" s="157">
        <f>ROUND(E46*J46,2)</f>
        <v>0</v>
      </c>
      <c r="L46" s="157">
        <v>21</v>
      </c>
      <c r="M46" s="157">
        <f>G46*(1+L46/100)</f>
        <v>0</v>
      </c>
      <c r="N46" s="156">
        <v>0</v>
      </c>
      <c r="O46" s="156">
        <f>ROUND(E46*N46,2)</f>
        <v>0</v>
      </c>
      <c r="P46" s="156">
        <v>0</v>
      </c>
      <c r="Q46" s="156">
        <f>ROUND(E46*P46,2)</f>
        <v>0</v>
      </c>
      <c r="R46" s="157"/>
      <c r="S46" s="157" t="s">
        <v>122</v>
      </c>
      <c r="T46" s="157" t="s">
        <v>143</v>
      </c>
      <c r="U46" s="157">
        <v>0</v>
      </c>
      <c r="V46" s="157">
        <f>ROUND(E46*U46,2)</f>
        <v>0</v>
      </c>
      <c r="W46" s="157"/>
      <c r="X46" s="157" t="s">
        <v>197</v>
      </c>
      <c r="Y46" s="157" t="s">
        <v>125</v>
      </c>
      <c r="Z46" s="146"/>
      <c r="AA46" s="146"/>
      <c r="AB46" s="146"/>
      <c r="AC46" s="146"/>
      <c r="AD46" s="146"/>
      <c r="AE46" s="146"/>
      <c r="AF46" s="146"/>
      <c r="AG46" s="146" t="s">
        <v>198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x14ac:dyDescent="0.2">
      <c r="A47" s="3"/>
      <c r="B47" s="4"/>
      <c r="C47" s="185"/>
      <c r="D47" s="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E47">
        <v>12</v>
      </c>
      <c r="AF47">
        <v>21</v>
      </c>
      <c r="AG47" t="s">
        <v>103</v>
      </c>
    </row>
    <row r="48" spans="1:60" x14ac:dyDescent="0.2">
      <c r="A48" s="149"/>
      <c r="B48" s="150" t="s">
        <v>31</v>
      </c>
      <c r="C48" s="186"/>
      <c r="D48" s="151"/>
      <c r="E48" s="152"/>
      <c r="F48" s="152"/>
      <c r="G48" s="167">
        <f>G8+G11+G13+G18+G20+G22+G26+G30+G33+G43+G45</f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E48">
        <f>SUMIF(L7:L46,AE47,G7:G46)</f>
        <v>0</v>
      </c>
      <c r="AF48">
        <f>SUMIF(L7:L46,AF47,G7:G46)</f>
        <v>0</v>
      </c>
      <c r="AG48" t="s">
        <v>201</v>
      </c>
    </row>
    <row r="49" spans="1:33" x14ac:dyDescent="0.2">
      <c r="A49" s="3"/>
      <c r="B49" s="4"/>
      <c r="C49" s="185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33" x14ac:dyDescent="0.2">
      <c r="A50" s="3"/>
      <c r="B50" s="4"/>
      <c r="C50" s="185"/>
      <c r="D50" s="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33" x14ac:dyDescent="0.2">
      <c r="A51" s="251" t="s">
        <v>202</v>
      </c>
      <c r="B51" s="251"/>
      <c r="C51" s="252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33" x14ac:dyDescent="0.2">
      <c r="A52" s="253"/>
      <c r="B52" s="254"/>
      <c r="C52" s="255"/>
      <c r="D52" s="254"/>
      <c r="E52" s="254"/>
      <c r="F52" s="254"/>
      <c r="G52" s="256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G52" t="s">
        <v>203</v>
      </c>
    </row>
    <row r="53" spans="1:33" x14ac:dyDescent="0.2">
      <c r="A53" s="257"/>
      <c r="B53" s="258"/>
      <c r="C53" s="259"/>
      <c r="D53" s="258"/>
      <c r="E53" s="258"/>
      <c r="F53" s="258"/>
      <c r="G53" s="260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33" x14ac:dyDescent="0.2">
      <c r="A54" s="257"/>
      <c r="B54" s="258"/>
      <c r="C54" s="259"/>
      <c r="D54" s="258"/>
      <c r="E54" s="258"/>
      <c r="F54" s="258"/>
      <c r="G54" s="260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33" x14ac:dyDescent="0.2">
      <c r="A55" s="257"/>
      <c r="B55" s="258"/>
      <c r="C55" s="259"/>
      <c r="D55" s="258"/>
      <c r="E55" s="258"/>
      <c r="F55" s="258"/>
      <c r="G55" s="260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33" x14ac:dyDescent="0.2">
      <c r="A56" s="261"/>
      <c r="B56" s="262"/>
      <c r="C56" s="263"/>
      <c r="D56" s="262"/>
      <c r="E56" s="262"/>
      <c r="F56" s="262"/>
      <c r="G56" s="264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33" x14ac:dyDescent="0.2">
      <c r="A57" s="3"/>
      <c r="B57" s="4"/>
      <c r="C57" s="185"/>
      <c r="D57" s="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33" x14ac:dyDescent="0.2">
      <c r="C58" s="187"/>
      <c r="D58" s="10"/>
      <c r="AG58" t="s">
        <v>204</v>
      </c>
    </row>
    <row r="59" spans="1:33" x14ac:dyDescent="0.2">
      <c r="D59" s="10"/>
    </row>
    <row r="60" spans="1:33" x14ac:dyDescent="0.2">
      <c r="D60" s="10"/>
    </row>
    <row r="61" spans="1:33" x14ac:dyDescent="0.2">
      <c r="D61" s="10"/>
    </row>
    <row r="62" spans="1:33" x14ac:dyDescent="0.2">
      <c r="D62" s="10"/>
    </row>
    <row r="63" spans="1:33" x14ac:dyDescent="0.2">
      <c r="D63" s="10"/>
    </row>
    <row r="64" spans="1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</sheetData>
  <mergeCells count="6">
    <mergeCell ref="A52:G56"/>
    <mergeCell ref="A1:G1"/>
    <mergeCell ref="C2:G2"/>
    <mergeCell ref="C3:G3"/>
    <mergeCell ref="C4:G4"/>
    <mergeCell ref="A51:C51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476D5-35EB-4AAD-8A17-117C35EF713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4" t="s">
        <v>7</v>
      </c>
      <c r="B1" s="244"/>
      <c r="C1" s="244"/>
      <c r="D1" s="244"/>
      <c r="E1" s="244"/>
      <c r="F1" s="244"/>
      <c r="G1" s="244"/>
      <c r="AG1" t="s">
        <v>91</v>
      </c>
    </row>
    <row r="2" spans="1:60" ht="24.95" customHeight="1" x14ac:dyDescent="0.2">
      <c r="A2" s="50" t="s">
        <v>8</v>
      </c>
      <c r="B2" s="49" t="s">
        <v>43</v>
      </c>
      <c r="C2" s="245" t="s">
        <v>44</v>
      </c>
      <c r="D2" s="246"/>
      <c r="E2" s="246"/>
      <c r="F2" s="246"/>
      <c r="G2" s="247"/>
      <c r="AG2" t="s">
        <v>92</v>
      </c>
    </row>
    <row r="3" spans="1:60" ht="24.95" customHeight="1" x14ac:dyDescent="0.2">
      <c r="A3" s="50" t="s">
        <v>9</v>
      </c>
      <c r="B3" s="49" t="s">
        <v>48</v>
      </c>
      <c r="C3" s="245" t="s">
        <v>49</v>
      </c>
      <c r="D3" s="246"/>
      <c r="E3" s="246"/>
      <c r="F3" s="246"/>
      <c r="G3" s="247"/>
      <c r="AC3" s="120" t="s">
        <v>92</v>
      </c>
      <c r="AG3" t="s">
        <v>93</v>
      </c>
    </row>
    <row r="4" spans="1:60" ht="24.95" customHeight="1" x14ac:dyDescent="0.2">
      <c r="A4" s="139" t="s">
        <v>10</v>
      </c>
      <c r="B4" s="140" t="s">
        <v>43</v>
      </c>
      <c r="C4" s="248" t="s">
        <v>44</v>
      </c>
      <c r="D4" s="249"/>
      <c r="E4" s="249"/>
      <c r="F4" s="249"/>
      <c r="G4" s="250"/>
      <c r="AG4" t="s">
        <v>94</v>
      </c>
    </row>
    <row r="5" spans="1:60" x14ac:dyDescent="0.2">
      <c r="D5" s="10"/>
    </row>
    <row r="6" spans="1:60" ht="38.25" x14ac:dyDescent="0.2">
      <c r="A6" s="142" t="s">
        <v>95</v>
      </c>
      <c r="B6" s="144" t="s">
        <v>96</v>
      </c>
      <c r="C6" s="144" t="s">
        <v>97</v>
      </c>
      <c r="D6" s="143" t="s">
        <v>98</v>
      </c>
      <c r="E6" s="142" t="s">
        <v>99</v>
      </c>
      <c r="F6" s="141" t="s">
        <v>100</v>
      </c>
      <c r="G6" s="142" t="s">
        <v>31</v>
      </c>
      <c r="H6" s="145" t="s">
        <v>32</v>
      </c>
      <c r="I6" s="145" t="s">
        <v>101</v>
      </c>
      <c r="J6" s="145" t="s">
        <v>33</v>
      </c>
      <c r="K6" s="145" t="s">
        <v>102</v>
      </c>
      <c r="L6" s="145" t="s">
        <v>103</v>
      </c>
      <c r="M6" s="145" t="s">
        <v>104</v>
      </c>
      <c r="N6" s="145" t="s">
        <v>105</v>
      </c>
      <c r="O6" s="145" t="s">
        <v>106</v>
      </c>
      <c r="P6" s="145" t="s">
        <v>107</v>
      </c>
      <c r="Q6" s="145" t="s">
        <v>108</v>
      </c>
      <c r="R6" s="145" t="s">
        <v>109</v>
      </c>
      <c r="S6" s="145" t="s">
        <v>110</v>
      </c>
      <c r="T6" s="145" t="s">
        <v>111</v>
      </c>
      <c r="U6" s="145" t="s">
        <v>112</v>
      </c>
      <c r="V6" s="145" t="s">
        <v>113</v>
      </c>
      <c r="W6" s="145" t="s">
        <v>114</v>
      </c>
      <c r="X6" s="145" t="s">
        <v>115</v>
      </c>
      <c r="Y6" s="145" t="s">
        <v>116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1" t="s">
        <v>117</v>
      </c>
      <c r="B8" s="162" t="s">
        <v>62</v>
      </c>
      <c r="C8" s="181" t="s">
        <v>63</v>
      </c>
      <c r="D8" s="163"/>
      <c r="E8" s="164"/>
      <c r="F8" s="165"/>
      <c r="G8" s="166">
        <f>SUMIF(AG9:AG9,"&lt;&gt;NOR",G9:G9)</f>
        <v>0</v>
      </c>
      <c r="H8" s="160"/>
      <c r="I8" s="160">
        <f>SUM(I9:I9)</f>
        <v>0</v>
      </c>
      <c r="J8" s="160"/>
      <c r="K8" s="160">
        <f>SUM(K9:K9)</f>
        <v>0</v>
      </c>
      <c r="L8" s="160"/>
      <c r="M8" s="160">
        <f>SUM(M9:M9)</f>
        <v>0</v>
      </c>
      <c r="N8" s="159"/>
      <c r="O8" s="159">
        <f>SUM(O9:O9)</f>
        <v>0</v>
      </c>
      <c r="P8" s="159"/>
      <c r="Q8" s="159">
        <f>SUM(Q9:Q9)</f>
        <v>1.44</v>
      </c>
      <c r="R8" s="160"/>
      <c r="S8" s="160"/>
      <c r="T8" s="160"/>
      <c r="U8" s="160"/>
      <c r="V8" s="160">
        <f>SUM(V9:V9)</f>
        <v>0.92</v>
      </c>
      <c r="W8" s="160"/>
      <c r="X8" s="160"/>
      <c r="Y8" s="160"/>
      <c r="AG8" t="s">
        <v>118</v>
      </c>
    </row>
    <row r="9" spans="1:60" outlineLevel="1" x14ac:dyDescent="0.2">
      <c r="A9" s="174">
        <v>1</v>
      </c>
      <c r="B9" s="175" t="s">
        <v>205</v>
      </c>
      <c r="C9" s="182" t="s">
        <v>206</v>
      </c>
      <c r="D9" s="176" t="s">
        <v>132</v>
      </c>
      <c r="E9" s="177">
        <v>3</v>
      </c>
      <c r="F9" s="178"/>
      <c r="G9" s="179">
        <f>ROUND(E9*F9,2)</f>
        <v>0</v>
      </c>
      <c r="H9" s="158"/>
      <c r="I9" s="157">
        <f>ROUND(E9*H9,2)</f>
        <v>0</v>
      </c>
      <c r="J9" s="158"/>
      <c r="K9" s="157">
        <f>ROUND(E9*J9,2)</f>
        <v>0</v>
      </c>
      <c r="L9" s="157">
        <v>21</v>
      </c>
      <c r="M9" s="157">
        <f>G9*(1+L9/100)</f>
        <v>0</v>
      </c>
      <c r="N9" s="156">
        <v>0</v>
      </c>
      <c r="O9" s="156">
        <f>ROUND(E9*N9,2)</f>
        <v>0</v>
      </c>
      <c r="P9" s="156">
        <v>0.48</v>
      </c>
      <c r="Q9" s="156">
        <f>ROUND(E9*P9,2)</f>
        <v>1.44</v>
      </c>
      <c r="R9" s="157"/>
      <c r="S9" s="157" t="s">
        <v>122</v>
      </c>
      <c r="T9" s="157" t="s">
        <v>143</v>
      </c>
      <c r="U9" s="157">
        <v>0.30599999999999999</v>
      </c>
      <c r="V9" s="157">
        <f>ROUND(E9*U9,2)</f>
        <v>0.92</v>
      </c>
      <c r="W9" s="157"/>
      <c r="X9" s="157" t="s">
        <v>124</v>
      </c>
      <c r="Y9" s="157" t="s">
        <v>125</v>
      </c>
      <c r="Z9" s="146"/>
      <c r="AA9" s="146"/>
      <c r="AB9" s="146"/>
      <c r="AC9" s="146"/>
      <c r="AD9" s="146"/>
      <c r="AE9" s="146"/>
      <c r="AF9" s="146"/>
      <c r="AG9" s="146" t="s">
        <v>207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x14ac:dyDescent="0.2">
      <c r="A10" s="161" t="s">
        <v>117</v>
      </c>
      <c r="B10" s="162" t="s">
        <v>64</v>
      </c>
      <c r="C10" s="181" t="s">
        <v>65</v>
      </c>
      <c r="D10" s="163"/>
      <c r="E10" s="164"/>
      <c r="F10" s="165"/>
      <c r="G10" s="166">
        <f>SUMIF(AG11:AG11,"&lt;&gt;NOR",G11:G11)</f>
        <v>0</v>
      </c>
      <c r="H10" s="160"/>
      <c r="I10" s="160">
        <f>SUM(I11:I11)</f>
        <v>0</v>
      </c>
      <c r="J10" s="160"/>
      <c r="K10" s="160">
        <f>SUM(K11:K11)</f>
        <v>0</v>
      </c>
      <c r="L10" s="160"/>
      <c r="M10" s="160">
        <f>SUM(M11:M11)</f>
        <v>0</v>
      </c>
      <c r="N10" s="159"/>
      <c r="O10" s="159">
        <f>SUM(O11:O11)</f>
        <v>1.28</v>
      </c>
      <c r="P10" s="159"/>
      <c r="Q10" s="159">
        <f>SUM(Q11:Q11)</f>
        <v>0</v>
      </c>
      <c r="R10" s="160"/>
      <c r="S10" s="160"/>
      <c r="T10" s="160"/>
      <c r="U10" s="160"/>
      <c r="V10" s="160">
        <f>SUM(V11:V11)</f>
        <v>4.47</v>
      </c>
      <c r="W10" s="160"/>
      <c r="X10" s="160"/>
      <c r="Y10" s="160"/>
      <c r="AG10" t="s">
        <v>118</v>
      </c>
    </row>
    <row r="11" spans="1:60" outlineLevel="1" x14ac:dyDescent="0.2">
      <c r="A11" s="174">
        <v>2</v>
      </c>
      <c r="B11" s="175" t="s">
        <v>208</v>
      </c>
      <c r="C11" s="182" t="s">
        <v>209</v>
      </c>
      <c r="D11" s="176" t="s">
        <v>132</v>
      </c>
      <c r="E11" s="177">
        <v>3</v>
      </c>
      <c r="F11" s="178"/>
      <c r="G11" s="179">
        <f>ROUND(E11*F11,2)</f>
        <v>0</v>
      </c>
      <c r="H11" s="158"/>
      <c r="I11" s="157">
        <f>ROUND(E11*H11,2)</f>
        <v>0</v>
      </c>
      <c r="J11" s="158"/>
      <c r="K11" s="157">
        <f>ROUND(E11*J11,2)</f>
        <v>0</v>
      </c>
      <c r="L11" s="157">
        <v>21</v>
      </c>
      <c r="M11" s="157">
        <f>G11*(1+L11/100)</f>
        <v>0</v>
      </c>
      <c r="N11" s="156">
        <v>0.42531999999999998</v>
      </c>
      <c r="O11" s="156">
        <f>ROUND(E11*N11,2)</f>
        <v>1.28</v>
      </c>
      <c r="P11" s="156">
        <v>0</v>
      </c>
      <c r="Q11" s="156">
        <f>ROUND(E11*P11,2)</f>
        <v>0</v>
      </c>
      <c r="R11" s="157"/>
      <c r="S11" s="157" t="s">
        <v>122</v>
      </c>
      <c r="T11" s="157" t="s">
        <v>143</v>
      </c>
      <c r="U11" s="157">
        <v>1.4890000000000001</v>
      </c>
      <c r="V11" s="157">
        <f>ROUND(E11*U11,2)</f>
        <v>4.47</v>
      </c>
      <c r="W11" s="157"/>
      <c r="X11" s="157" t="s">
        <v>124</v>
      </c>
      <c r="Y11" s="157" t="s">
        <v>125</v>
      </c>
      <c r="Z11" s="146"/>
      <c r="AA11" s="146"/>
      <c r="AB11" s="146"/>
      <c r="AC11" s="146"/>
      <c r="AD11" s="146"/>
      <c r="AE11" s="146"/>
      <c r="AF11" s="146"/>
      <c r="AG11" s="146" t="s">
        <v>207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x14ac:dyDescent="0.2">
      <c r="A12" s="161" t="s">
        <v>117</v>
      </c>
      <c r="B12" s="162" t="s">
        <v>80</v>
      </c>
      <c r="C12" s="181" t="s">
        <v>81</v>
      </c>
      <c r="D12" s="163"/>
      <c r="E12" s="164"/>
      <c r="F12" s="165"/>
      <c r="G12" s="166">
        <f>SUMIF(AG13:AG25,"&lt;&gt;NOR",G13:G25)</f>
        <v>0</v>
      </c>
      <c r="H12" s="160"/>
      <c r="I12" s="160">
        <f>SUM(I13:I25)</f>
        <v>0</v>
      </c>
      <c r="J12" s="160"/>
      <c r="K12" s="160">
        <f>SUM(K13:K25)</f>
        <v>0</v>
      </c>
      <c r="L12" s="160"/>
      <c r="M12" s="160">
        <f>SUM(M13:M25)</f>
        <v>0</v>
      </c>
      <c r="N12" s="159"/>
      <c r="O12" s="159">
        <f>SUM(O13:O25)</f>
        <v>9.0000000000000011E-2</v>
      </c>
      <c r="P12" s="159"/>
      <c r="Q12" s="159">
        <f>SUM(Q13:Q25)</f>
        <v>0</v>
      </c>
      <c r="R12" s="160"/>
      <c r="S12" s="160"/>
      <c r="T12" s="160"/>
      <c r="U12" s="160"/>
      <c r="V12" s="160">
        <f>SUM(V13:V25)</f>
        <v>88.259999999999991</v>
      </c>
      <c r="W12" s="160"/>
      <c r="X12" s="160"/>
      <c r="Y12" s="160"/>
      <c r="AG12" t="s">
        <v>118</v>
      </c>
    </row>
    <row r="13" spans="1:60" ht="22.5" outlineLevel="1" x14ac:dyDescent="0.2">
      <c r="A13" s="174">
        <v>3</v>
      </c>
      <c r="B13" s="175" t="s">
        <v>210</v>
      </c>
      <c r="C13" s="182" t="s">
        <v>211</v>
      </c>
      <c r="D13" s="176" t="s">
        <v>161</v>
      </c>
      <c r="E13" s="177">
        <v>100</v>
      </c>
      <c r="F13" s="178"/>
      <c r="G13" s="179">
        <f t="shared" ref="G13:G25" si="0">ROUND(E13*F13,2)</f>
        <v>0</v>
      </c>
      <c r="H13" s="158"/>
      <c r="I13" s="157">
        <f t="shared" ref="I13:I25" si="1">ROUND(E13*H13,2)</f>
        <v>0</v>
      </c>
      <c r="J13" s="158"/>
      <c r="K13" s="157">
        <f t="shared" ref="K13:K25" si="2">ROUND(E13*J13,2)</f>
        <v>0</v>
      </c>
      <c r="L13" s="157">
        <v>21</v>
      </c>
      <c r="M13" s="157">
        <f t="shared" ref="M13:M25" si="3">G13*(1+L13/100)</f>
        <v>0</v>
      </c>
      <c r="N13" s="156">
        <v>1.3999999999999999E-4</v>
      </c>
      <c r="O13" s="156">
        <f t="shared" ref="O13:O25" si="4">ROUND(E13*N13,2)</f>
        <v>0.01</v>
      </c>
      <c r="P13" s="156">
        <v>0</v>
      </c>
      <c r="Q13" s="156">
        <f t="shared" ref="Q13:Q25" si="5">ROUND(E13*P13,2)</f>
        <v>0</v>
      </c>
      <c r="R13" s="157"/>
      <c r="S13" s="157" t="s">
        <v>122</v>
      </c>
      <c r="T13" s="157" t="s">
        <v>143</v>
      </c>
      <c r="U13" s="157">
        <v>0.49717</v>
      </c>
      <c r="V13" s="157">
        <f t="shared" ref="V13:V25" si="6">ROUND(E13*U13,2)</f>
        <v>49.72</v>
      </c>
      <c r="W13" s="157"/>
      <c r="X13" s="157" t="s">
        <v>124</v>
      </c>
      <c r="Y13" s="157" t="s">
        <v>125</v>
      </c>
      <c r="Z13" s="146"/>
      <c r="AA13" s="146"/>
      <c r="AB13" s="146"/>
      <c r="AC13" s="146"/>
      <c r="AD13" s="146"/>
      <c r="AE13" s="146"/>
      <c r="AF13" s="146"/>
      <c r="AG13" s="146" t="s">
        <v>207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ht="22.5" outlineLevel="1" x14ac:dyDescent="0.2">
      <c r="A14" s="174">
        <v>4</v>
      </c>
      <c r="B14" s="175" t="s">
        <v>212</v>
      </c>
      <c r="C14" s="182" t="s">
        <v>213</v>
      </c>
      <c r="D14" s="176" t="s">
        <v>173</v>
      </c>
      <c r="E14" s="177">
        <v>3</v>
      </c>
      <c r="F14" s="178"/>
      <c r="G14" s="179">
        <f t="shared" si="0"/>
        <v>0</v>
      </c>
      <c r="H14" s="158"/>
      <c r="I14" s="157">
        <f t="shared" si="1"/>
        <v>0</v>
      </c>
      <c r="J14" s="158"/>
      <c r="K14" s="157">
        <f t="shared" si="2"/>
        <v>0</v>
      </c>
      <c r="L14" s="157">
        <v>21</v>
      </c>
      <c r="M14" s="157">
        <f t="shared" si="3"/>
        <v>0</v>
      </c>
      <c r="N14" s="156">
        <v>5.94E-3</v>
      </c>
      <c r="O14" s="156">
        <f t="shared" si="4"/>
        <v>0.02</v>
      </c>
      <c r="P14" s="156">
        <v>0</v>
      </c>
      <c r="Q14" s="156">
        <f t="shared" si="5"/>
        <v>0</v>
      </c>
      <c r="R14" s="157"/>
      <c r="S14" s="157" t="s">
        <v>122</v>
      </c>
      <c r="T14" s="157" t="s">
        <v>143</v>
      </c>
      <c r="U14" s="157">
        <v>0.94950000000000001</v>
      </c>
      <c r="V14" s="157">
        <f t="shared" si="6"/>
        <v>2.85</v>
      </c>
      <c r="W14" s="157"/>
      <c r="X14" s="157" t="s">
        <v>124</v>
      </c>
      <c r="Y14" s="157" t="s">
        <v>125</v>
      </c>
      <c r="Z14" s="146"/>
      <c r="AA14" s="146"/>
      <c r="AB14" s="146"/>
      <c r="AC14" s="146"/>
      <c r="AD14" s="146"/>
      <c r="AE14" s="146"/>
      <c r="AF14" s="146"/>
      <c r="AG14" s="146" t="s">
        <v>207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ht="22.5" outlineLevel="1" x14ac:dyDescent="0.2">
      <c r="A15" s="174">
        <v>5</v>
      </c>
      <c r="B15" s="175" t="s">
        <v>214</v>
      </c>
      <c r="C15" s="182" t="s">
        <v>215</v>
      </c>
      <c r="D15" s="176" t="s">
        <v>173</v>
      </c>
      <c r="E15" s="177">
        <v>6</v>
      </c>
      <c r="F15" s="178"/>
      <c r="G15" s="179">
        <f t="shared" si="0"/>
        <v>0</v>
      </c>
      <c r="H15" s="158"/>
      <c r="I15" s="157">
        <f t="shared" si="1"/>
        <v>0</v>
      </c>
      <c r="J15" s="158"/>
      <c r="K15" s="157">
        <f t="shared" si="2"/>
        <v>0</v>
      </c>
      <c r="L15" s="157">
        <v>21</v>
      </c>
      <c r="M15" s="157">
        <f t="shared" si="3"/>
        <v>0</v>
      </c>
      <c r="N15" s="156">
        <v>3.8999999999999999E-4</v>
      </c>
      <c r="O15" s="156">
        <f t="shared" si="4"/>
        <v>0</v>
      </c>
      <c r="P15" s="156">
        <v>0</v>
      </c>
      <c r="Q15" s="156">
        <f t="shared" si="5"/>
        <v>0</v>
      </c>
      <c r="R15" s="157"/>
      <c r="S15" s="157" t="s">
        <v>122</v>
      </c>
      <c r="T15" s="157" t="s">
        <v>143</v>
      </c>
      <c r="U15" s="157">
        <v>0.35216999999999998</v>
      </c>
      <c r="V15" s="157">
        <f t="shared" si="6"/>
        <v>2.11</v>
      </c>
      <c r="W15" s="157"/>
      <c r="X15" s="157" t="s">
        <v>124</v>
      </c>
      <c r="Y15" s="157" t="s">
        <v>125</v>
      </c>
      <c r="Z15" s="146"/>
      <c r="AA15" s="146"/>
      <c r="AB15" s="146"/>
      <c r="AC15" s="146"/>
      <c r="AD15" s="146"/>
      <c r="AE15" s="146"/>
      <c r="AF15" s="146"/>
      <c r="AG15" s="146" t="s">
        <v>207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22.5" outlineLevel="1" x14ac:dyDescent="0.2">
      <c r="A16" s="174">
        <v>6</v>
      </c>
      <c r="B16" s="175" t="s">
        <v>216</v>
      </c>
      <c r="C16" s="182" t="s">
        <v>217</v>
      </c>
      <c r="D16" s="176" t="s">
        <v>173</v>
      </c>
      <c r="E16" s="177">
        <v>6</v>
      </c>
      <c r="F16" s="178"/>
      <c r="G16" s="179">
        <f t="shared" si="0"/>
        <v>0</v>
      </c>
      <c r="H16" s="158"/>
      <c r="I16" s="157">
        <f t="shared" si="1"/>
        <v>0</v>
      </c>
      <c r="J16" s="158"/>
      <c r="K16" s="157">
        <f t="shared" si="2"/>
        <v>0</v>
      </c>
      <c r="L16" s="157">
        <v>21</v>
      </c>
      <c r="M16" s="157">
        <f t="shared" si="3"/>
        <v>0</v>
      </c>
      <c r="N16" s="156">
        <v>2.9999999999999997E-4</v>
      </c>
      <c r="O16" s="156">
        <f t="shared" si="4"/>
        <v>0</v>
      </c>
      <c r="P16" s="156">
        <v>0</v>
      </c>
      <c r="Q16" s="156">
        <f t="shared" si="5"/>
        <v>0</v>
      </c>
      <c r="R16" s="157"/>
      <c r="S16" s="157" t="s">
        <v>122</v>
      </c>
      <c r="T16" s="157" t="s">
        <v>143</v>
      </c>
      <c r="U16" s="157">
        <v>0.35216999999999998</v>
      </c>
      <c r="V16" s="157">
        <f t="shared" si="6"/>
        <v>2.11</v>
      </c>
      <c r="W16" s="157"/>
      <c r="X16" s="157" t="s">
        <v>124</v>
      </c>
      <c r="Y16" s="157" t="s">
        <v>125</v>
      </c>
      <c r="Z16" s="146"/>
      <c r="AA16" s="146"/>
      <c r="AB16" s="146"/>
      <c r="AC16" s="146"/>
      <c r="AD16" s="146"/>
      <c r="AE16" s="146"/>
      <c r="AF16" s="146"/>
      <c r="AG16" s="146" t="s">
        <v>207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ht="22.5" outlineLevel="1" x14ac:dyDescent="0.2">
      <c r="A17" s="174">
        <v>7</v>
      </c>
      <c r="B17" s="175" t="s">
        <v>218</v>
      </c>
      <c r="C17" s="182" t="s">
        <v>219</v>
      </c>
      <c r="D17" s="176" t="s">
        <v>161</v>
      </c>
      <c r="E17" s="177">
        <v>10</v>
      </c>
      <c r="F17" s="178"/>
      <c r="G17" s="179">
        <f t="shared" si="0"/>
        <v>0</v>
      </c>
      <c r="H17" s="158"/>
      <c r="I17" s="157">
        <f t="shared" si="1"/>
        <v>0</v>
      </c>
      <c r="J17" s="158"/>
      <c r="K17" s="157">
        <f t="shared" si="2"/>
        <v>0</v>
      </c>
      <c r="L17" s="157">
        <v>21</v>
      </c>
      <c r="M17" s="157">
        <f t="shared" si="3"/>
        <v>0</v>
      </c>
      <c r="N17" s="156">
        <v>1.0499999999999999E-3</v>
      </c>
      <c r="O17" s="156">
        <f t="shared" si="4"/>
        <v>0.01</v>
      </c>
      <c r="P17" s="156">
        <v>0</v>
      </c>
      <c r="Q17" s="156">
        <f t="shared" si="5"/>
        <v>0</v>
      </c>
      <c r="R17" s="157"/>
      <c r="S17" s="157" t="s">
        <v>122</v>
      </c>
      <c r="T17" s="157" t="s">
        <v>143</v>
      </c>
      <c r="U17" s="157">
        <v>0.17917</v>
      </c>
      <c r="V17" s="157">
        <f t="shared" si="6"/>
        <v>1.79</v>
      </c>
      <c r="W17" s="157"/>
      <c r="X17" s="157" t="s">
        <v>124</v>
      </c>
      <c r="Y17" s="157" t="s">
        <v>125</v>
      </c>
      <c r="Z17" s="146"/>
      <c r="AA17" s="146"/>
      <c r="AB17" s="146"/>
      <c r="AC17" s="146"/>
      <c r="AD17" s="146"/>
      <c r="AE17" s="146"/>
      <c r="AF17" s="146"/>
      <c r="AG17" s="146" t="s">
        <v>207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ht="22.5" outlineLevel="1" x14ac:dyDescent="0.2">
      <c r="A18" s="174">
        <v>8</v>
      </c>
      <c r="B18" s="175" t="s">
        <v>220</v>
      </c>
      <c r="C18" s="182" t="s">
        <v>221</v>
      </c>
      <c r="D18" s="176" t="s">
        <v>173</v>
      </c>
      <c r="E18" s="177">
        <v>35</v>
      </c>
      <c r="F18" s="178"/>
      <c r="G18" s="179">
        <f t="shared" si="0"/>
        <v>0</v>
      </c>
      <c r="H18" s="158"/>
      <c r="I18" s="157">
        <f t="shared" si="1"/>
        <v>0</v>
      </c>
      <c r="J18" s="158"/>
      <c r="K18" s="157">
        <f t="shared" si="2"/>
        <v>0</v>
      </c>
      <c r="L18" s="157">
        <v>21</v>
      </c>
      <c r="M18" s="157">
        <f t="shared" si="3"/>
        <v>0</v>
      </c>
      <c r="N18" s="156">
        <v>1.1E-4</v>
      </c>
      <c r="O18" s="156">
        <f t="shared" si="4"/>
        <v>0</v>
      </c>
      <c r="P18" s="156">
        <v>0</v>
      </c>
      <c r="Q18" s="156">
        <f t="shared" si="5"/>
        <v>0</v>
      </c>
      <c r="R18" s="157"/>
      <c r="S18" s="157" t="s">
        <v>122</v>
      </c>
      <c r="T18" s="157" t="s">
        <v>143</v>
      </c>
      <c r="U18" s="157">
        <v>0.24399999999999999</v>
      </c>
      <c r="V18" s="157">
        <f t="shared" si="6"/>
        <v>8.5399999999999991</v>
      </c>
      <c r="W18" s="157"/>
      <c r="X18" s="157" t="s">
        <v>124</v>
      </c>
      <c r="Y18" s="157" t="s">
        <v>125</v>
      </c>
      <c r="Z18" s="146"/>
      <c r="AA18" s="146"/>
      <c r="AB18" s="146"/>
      <c r="AC18" s="146"/>
      <c r="AD18" s="146"/>
      <c r="AE18" s="146"/>
      <c r="AF18" s="146"/>
      <c r="AG18" s="146" t="s">
        <v>207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ht="22.5" outlineLevel="1" x14ac:dyDescent="0.2">
      <c r="A19" s="174">
        <v>9</v>
      </c>
      <c r="B19" s="175" t="s">
        <v>222</v>
      </c>
      <c r="C19" s="182" t="s">
        <v>223</v>
      </c>
      <c r="D19" s="176" t="s">
        <v>173</v>
      </c>
      <c r="E19" s="177">
        <v>6</v>
      </c>
      <c r="F19" s="178"/>
      <c r="G19" s="179">
        <f t="shared" si="0"/>
        <v>0</v>
      </c>
      <c r="H19" s="158"/>
      <c r="I19" s="157">
        <f t="shared" si="1"/>
        <v>0</v>
      </c>
      <c r="J19" s="158"/>
      <c r="K19" s="157">
        <f t="shared" si="2"/>
        <v>0</v>
      </c>
      <c r="L19" s="157">
        <v>21</v>
      </c>
      <c r="M19" s="157">
        <f t="shared" si="3"/>
        <v>0</v>
      </c>
      <c r="N19" s="156">
        <v>2.0000000000000001E-4</v>
      </c>
      <c r="O19" s="156">
        <f t="shared" si="4"/>
        <v>0</v>
      </c>
      <c r="P19" s="156">
        <v>0</v>
      </c>
      <c r="Q19" s="156">
        <f t="shared" si="5"/>
        <v>0</v>
      </c>
      <c r="R19" s="157"/>
      <c r="S19" s="157" t="s">
        <v>122</v>
      </c>
      <c r="T19" s="157" t="s">
        <v>143</v>
      </c>
      <c r="U19" s="157">
        <v>0.24399999999999999</v>
      </c>
      <c r="V19" s="157">
        <f t="shared" si="6"/>
        <v>1.46</v>
      </c>
      <c r="W19" s="157"/>
      <c r="X19" s="157" t="s">
        <v>124</v>
      </c>
      <c r="Y19" s="157" t="s">
        <v>125</v>
      </c>
      <c r="Z19" s="146"/>
      <c r="AA19" s="146"/>
      <c r="AB19" s="146"/>
      <c r="AC19" s="146"/>
      <c r="AD19" s="146"/>
      <c r="AE19" s="146"/>
      <c r="AF19" s="146"/>
      <c r="AG19" s="146" t="s">
        <v>207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ht="22.5" outlineLevel="1" x14ac:dyDescent="0.2">
      <c r="A20" s="174">
        <v>10</v>
      </c>
      <c r="B20" s="175" t="s">
        <v>224</v>
      </c>
      <c r="C20" s="182" t="s">
        <v>225</v>
      </c>
      <c r="D20" s="176" t="s">
        <v>173</v>
      </c>
      <c r="E20" s="177">
        <v>6</v>
      </c>
      <c r="F20" s="178"/>
      <c r="G20" s="179">
        <f t="shared" si="0"/>
        <v>0</v>
      </c>
      <c r="H20" s="158"/>
      <c r="I20" s="157">
        <f t="shared" si="1"/>
        <v>0</v>
      </c>
      <c r="J20" s="158"/>
      <c r="K20" s="157">
        <f t="shared" si="2"/>
        <v>0</v>
      </c>
      <c r="L20" s="157">
        <v>21</v>
      </c>
      <c r="M20" s="157">
        <f t="shared" si="3"/>
        <v>0</v>
      </c>
      <c r="N20" s="156">
        <v>2.7999999999999998E-4</v>
      </c>
      <c r="O20" s="156">
        <f t="shared" si="4"/>
        <v>0</v>
      </c>
      <c r="P20" s="156">
        <v>0</v>
      </c>
      <c r="Q20" s="156">
        <f t="shared" si="5"/>
        <v>0</v>
      </c>
      <c r="R20" s="157"/>
      <c r="S20" s="157" t="s">
        <v>122</v>
      </c>
      <c r="T20" s="157" t="s">
        <v>143</v>
      </c>
      <c r="U20" s="157">
        <v>0.24399999999999999</v>
      </c>
      <c r="V20" s="157">
        <f t="shared" si="6"/>
        <v>1.46</v>
      </c>
      <c r="W20" s="157"/>
      <c r="X20" s="157" t="s">
        <v>124</v>
      </c>
      <c r="Y20" s="157" t="s">
        <v>125</v>
      </c>
      <c r="Z20" s="146"/>
      <c r="AA20" s="146"/>
      <c r="AB20" s="146"/>
      <c r="AC20" s="146"/>
      <c r="AD20" s="146"/>
      <c r="AE20" s="146"/>
      <c r="AF20" s="146"/>
      <c r="AG20" s="146" t="s">
        <v>207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ht="33.75" outlineLevel="1" x14ac:dyDescent="0.2">
      <c r="A21" s="174">
        <v>11</v>
      </c>
      <c r="B21" s="175" t="s">
        <v>226</v>
      </c>
      <c r="C21" s="182" t="s">
        <v>227</v>
      </c>
      <c r="D21" s="176" t="s">
        <v>173</v>
      </c>
      <c r="E21" s="177">
        <v>4</v>
      </c>
      <c r="F21" s="178"/>
      <c r="G21" s="179">
        <f t="shared" si="0"/>
        <v>0</v>
      </c>
      <c r="H21" s="158"/>
      <c r="I21" s="157">
        <f t="shared" si="1"/>
        <v>0</v>
      </c>
      <c r="J21" s="158"/>
      <c r="K21" s="157">
        <f t="shared" si="2"/>
        <v>0</v>
      </c>
      <c r="L21" s="157">
        <v>21</v>
      </c>
      <c r="M21" s="157">
        <f t="shared" si="3"/>
        <v>0</v>
      </c>
      <c r="N21" s="156">
        <v>2.2000000000000001E-4</v>
      </c>
      <c r="O21" s="156">
        <f t="shared" si="4"/>
        <v>0</v>
      </c>
      <c r="P21" s="156">
        <v>0</v>
      </c>
      <c r="Q21" s="156">
        <f t="shared" si="5"/>
        <v>0</v>
      </c>
      <c r="R21" s="157"/>
      <c r="S21" s="157" t="s">
        <v>122</v>
      </c>
      <c r="T21" s="157" t="s">
        <v>143</v>
      </c>
      <c r="U21" s="157">
        <v>0.35216999999999998</v>
      </c>
      <c r="V21" s="157">
        <f t="shared" si="6"/>
        <v>1.41</v>
      </c>
      <c r="W21" s="157"/>
      <c r="X21" s="157" t="s">
        <v>124</v>
      </c>
      <c r="Y21" s="157" t="s">
        <v>125</v>
      </c>
      <c r="Z21" s="146"/>
      <c r="AA21" s="146"/>
      <c r="AB21" s="146"/>
      <c r="AC21" s="146"/>
      <c r="AD21" s="146"/>
      <c r="AE21" s="146"/>
      <c r="AF21" s="146"/>
      <c r="AG21" s="146" t="s">
        <v>207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ht="22.5" outlineLevel="1" x14ac:dyDescent="0.2">
      <c r="A22" s="174">
        <v>12</v>
      </c>
      <c r="B22" s="175" t="s">
        <v>228</v>
      </c>
      <c r="C22" s="182" t="s">
        <v>229</v>
      </c>
      <c r="D22" s="176" t="s">
        <v>173</v>
      </c>
      <c r="E22" s="177">
        <v>4</v>
      </c>
      <c r="F22" s="178"/>
      <c r="G22" s="179">
        <f t="shared" si="0"/>
        <v>0</v>
      </c>
      <c r="H22" s="158"/>
      <c r="I22" s="157">
        <f t="shared" si="1"/>
        <v>0</v>
      </c>
      <c r="J22" s="158"/>
      <c r="K22" s="157">
        <f t="shared" si="2"/>
        <v>0</v>
      </c>
      <c r="L22" s="157">
        <v>21</v>
      </c>
      <c r="M22" s="157">
        <f t="shared" si="3"/>
        <v>0</v>
      </c>
      <c r="N22" s="156">
        <v>7.77E-3</v>
      </c>
      <c r="O22" s="156">
        <f t="shared" si="4"/>
        <v>0.03</v>
      </c>
      <c r="P22" s="156">
        <v>0</v>
      </c>
      <c r="Q22" s="156">
        <f t="shared" si="5"/>
        <v>0</v>
      </c>
      <c r="R22" s="157"/>
      <c r="S22" s="157" t="s">
        <v>122</v>
      </c>
      <c r="T22" s="157" t="s">
        <v>143</v>
      </c>
      <c r="U22" s="157">
        <v>1.4546699999999999</v>
      </c>
      <c r="V22" s="157">
        <f t="shared" si="6"/>
        <v>5.82</v>
      </c>
      <c r="W22" s="157"/>
      <c r="X22" s="157" t="s">
        <v>124</v>
      </c>
      <c r="Y22" s="157" t="s">
        <v>125</v>
      </c>
      <c r="Z22" s="146"/>
      <c r="AA22" s="146"/>
      <c r="AB22" s="146"/>
      <c r="AC22" s="146"/>
      <c r="AD22" s="146"/>
      <c r="AE22" s="146"/>
      <c r="AF22" s="146"/>
      <c r="AG22" s="146" t="s">
        <v>207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ht="22.5" outlineLevel="1" x14ac:dyDescent="0.2">
      <c r="A23" s="174">
        <v>13</v>
      </c>
      <c r="B23" s="175" t="s">
        <v>230</v>
      </c>
      <c r="C23" s="182" t="s">
        <v>231</v>
      </c>
      <c r="D23" s="176" t="s">
        <v>173</v>
      </c>
      <c r="E23" s="177">
        <v>6</v>
      </c>
      <c r="F23" s="178"/>
      <c r="G23" s="179">
        <f t="shared" si="0"/>
        <v>0</v>
      </c>
      <c r="H23" s="158"/>
      <c r="I23" s="157">
        <f t="shared" si="1"/>
        <v>0</v>
      </c>
      <c r="J23" s="158"/>
      <c r="K23" s="157">
        <f t="shared" si="2"/>
        <v>0</v>
      </c>
      <c r="L23" s="157">
        <v>21</v>
      </c>
      <c r="M23" s="157">
        <f t="shared" si="3"/>
        <v>0</v>
      </c>
      <c r="N23" s="156">
        <v>3.64E-3</v>
      </c>
      <c r="O23" s="156">
        <f t="shared" si="4"/>
        <v>0.02</v>
      </c>
      <c r="P23" s="156">
        <v>0</v>
      </c>
      <c r="Q23" s="156">
        <f t="shared" si="5"/>
        <v>0</v>
      </c>
      <c r="R23" s="157"/>
      <c r="S23" s="157" t="s">
        <v>122</v>
      </c>
      <c r="T23" s="157" t="s">
        <v>143</v>
      </c>
      <c r="U23" s="157">
        <v>0.871</v>
      </c>
      <c r="V23" s="157">
        <f t="shared" si="6"/>
        <v>5.23</v>
      </c>
      <c r="W23" s="157"/>
      <c r="X23" s="157" t="s">
        <v>124</v>
      </c>
      <c r="Y23" s="157" t="s">
        <v>125</v>
      </c>
      <c r="Z23" s="146"/>
      <c r="AA23" s="146"/>
      <c r="AB23" s="146"/>
      <c r="AC23" s="146"/>
      <c r="AD23" s="146"/>
      <c r="AE23" s="146"/>
      <c r="AF23" s="146"/>
      <c r="AG23" s="146" t="s">
        <v>207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ht="22.5" outlineLevel="1" x14ac:dyDescent="0.2">
      <c r="A24" s="174">
        <v>14</v>
      </c>
      <c r="B24" s="175" t="s">
        <v>232</v>
      </c>
      <c r="C24" s="182" t="s">
        <v>233</v>
      </c>
      <c r="D24" s="176" t="s">
        <v>173</v>
      </c>
      <c r="E24" s="177">
        <v>18</v>
      </c>
      <c r="F24" s="178"/>
      <c r="G24" s="179">
        <f t="shared" si="0"/>
        <v>0</v>
      </c>
      <c r="H24" s="158"/>
      <c r="I24" s="157">
        <f t="shared" si="1"/>
        <v>0</v>
      </c>
      <c r="J24" s="158"/>
      <c r="K24" s="157">
        <f t="shared" si="2"/>
        <v>0</v>
      </c>
      <c r="L24" s="157">
        <v>21</v>
      </c>
      <c r="M24" s="157">
        <f t="shared" si="3"/>
        <v>0</v>
      </c>
      <c r="N24" s="156">
        <v>0</v>
      </c>
      <c r="O24" s="156">
        <f t="shared" si="4"/>
        <v>0</v>
      </c>
      <c r="P24" s="156">
        <v>0</v>
      </c>
      <c r="Q24" s="156">
        <f t="shared" si="5"/>
        <v>0</v>
      </c>
      <c r="R24" s="157"/>
      <c r="S24" s="157" t="s">
        <v>122</v>
      </c>
      <c r="T24" s="157" t="s">
        <v>143</v>
      </c>
      <c r="U24" s="157">
        <v>0.11</v>
      </c>
      <c r="V24" s="157">
        <f t="shared" si="6"/>
        <v>1.98</v>
      </c>
      <c r="W24" s="157"/>
      <c r="X24" s="157" t="s">
        <v>124</v>
      </c>
      <c r="Y24" s="157" t="s">
        <v>125</v>
      </c>
      <c r="Z24" s="146"/>
      <c r="AA24" s="146"/>
      <c r="AB24" s="146"/>
      <c r="AC24" s="146"/>
      <c r="AD24" s="146"/>
      <c r="AE24" s="146"/>
      <c r="AF24" s="146"/>
      <c r="AG24" s="146" t="s">
        <v>207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1" x14ac:dyDescent="0.2">
      <c r="A25" s="174">
        <v>15</v>
      </c>
      <c r="B25" s="175" t="s">
        <v>234</v>
      </c>
      <c r="C25" s="182" t="s">
        <v>235</v>
      </c>
      <c r="D25" s="176" t="s">
        <v>173</v>
      </c>
      <c r="E25" s="177">
        <v>6</v>
      </c>
      <c r="F25" s="178"/>
      <c r="G25" s="179">
        <f t="shared" si="0"/>
        <v>0</v>
      </c>
      <c r="H25" s="158"/>
      <c r="I25" s="157">
        <f t="shared" si="1"/>
        <v>0</v>
      </c>
      <c r="J25" s="158"/>
      <c r="K25" s="157">
        <f t="shared" si="2"/>
        <v>0</v>
      </c>
      <c r="L25" s="157">
        <v>21</v>
      </c>
      <c r="M25" s="157">
        <f t="shared" si="3"/>
        <v>0</v>
      </c>
      <c r="N25" s="156">
        <v>0</v>
      </c>
      <c r="O25" s="156">
        <f t="shared" si="4"/>
        <v>0</v>
      </c>
      <c r="P25" s="156">
        <v>0</v>
      </c>
      <c r="Q25" s="156">
        <f t="shared" si="5"/>
        <v>0</v>
      </c>
      <c r="R25" s="157"/>
      <c r="S25" s="157" t="s">
        <v>122</v>
      </c>
      <c r="T25" s="157" t="s">
        <v>143</v>
      </c>
      <c r="U25" s="157">
        <v>0.63</v>
      </c>
      <c r="V25" s="157">
        <f t="shared" si="6"/>
        <v>3.78</v>
      </c>
      <c r="W25" s="157"/>
      <c r="X25" s="157" t="s">
        <v>124</v>
      </c>
      <c r="Y25" s="157" t="s">
        <v>125</v>
      </c>
      <c r="Z25" s="146"/>
      <c r="AA25" s="146"/>
      <c r="AB25" s="146"/>
      <c r="AC25" s="146"/>
      <c r="AD25" s="146"/>
      <c r="AE25" s="146"/>
      <c r="AF25" s="146"/>
      <c r="AG25" s="146" t="s">
        <v>207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x14ac:dyDescent="0.2">
      <c r="A26" s="161" t="s">
        <v>117</v>
      </c>
      <c r="B26" s="162" t="s">
        <v>82</v>
      </c>
      <c r="C26" s="181" t="s">
        <v>83</v>
      </c>
      <c r="D26" s="163"/>
      <c r="E26" s="164"/>
      <c r="F26" s="165"/>
      <c r="G26" s="166">
        <f>SUMIF(AG27:AG27,"&lt;&gt;NOR",G27:G27)</f>
        <v>0</v>
      </c>
      <c r="H26" s="160"/>
      <c r="I26" s="160">
        <f>SUM(I27:I27)</f>
        <v>0</v>
      </c>
      <c r="J26" s="160"/>
      <c r="K26" s="160">
        <f>SUM(K27:K27)</f>
        <v>0</v>
      </c>
      <c r="L26" s="160"/>
      <c r="M26" s="160">
        <f>SUM(M27:M27)</f>
        <v>0</v>
      </c>
      <c r="N26" s="159"/>
      <c r="O26" s="159">
        <f>SUM(O27:O27)</f>
        <v>0</v>
      </c>
      <c r="P26" s="159"/>
      <c r="Q26" s="159">
        <f>SUM(Q27:Q27)</f>
        <v>0</v>
      </c>
      <c r="R26" s="160"/>
      <c r="S26" s="160"/>
      <c r="T26" s="160"/>
      <c r="U26" s="160"/>
      <c r="V26" s="160">
        <f>SUM(V27:V27)</f>
        <v>73.66</v>
      </c>
      <c r="W26" s="160"/>
      <c r="X26" s="160"/>
      <c r="Y26" s="160"/>
      <c r="AG26" t="s">
        <v>118</v>
      </c>
    </row>
    <row r="27" spans="1:60" ht="22.5" outlineLevel="1" x14ac:dyDescent="0.2">
      <c r="A27" s="174">
        <v>16</v>
      </c>
      <c r="B27" s="175" t="s">
        <v>236</v>
      </c>
      <c r="C27" s="182" t="s">
        <v>237</v>
      </c>
      <c r="D27" s="176" t="s">
        <v>173</v>
      </c>
      <c r="E27" s="177">
        <v>6</v>
      </c>
      <c r="F27" s="178"/>
      <c r="G27" s="179">
        <f>ROUND(E27*F27,2)</f>
        <v>0</v>
      </c>
      <c r="H27" s="158"/>
      <c r="I27" s="157">
        <f>ROUND(E27*H27,2)</f>
        <v>0</v>
      </c>
      <c r="J27" s="158"/>
      <c r="K27" s="157">
        <f>ROUND(E27*J27,2)</f>
        <v>0</v>
      </c>
      <c r="L27" s="157">
        <v>21</v>
      </c>
      <c r="M27" s="157">
        <f>G27*(1+L27/100)</f>
        <v>0</v>
      </c>
      <c r="N27" s="156">
        <v>0</v>
      </c>
      <c r="O27" s="156">
        <f>ROUND(E27*N27,2)</f>
        <v>0</v>
      </c>
      <c r="P27" s="156">
        <v>0</v>
      </c>
      <c r="Q27" s="156">
        <f>ROUND(E27*P27,2)</f>
        <v>0</v>
      </c>
      <c r="R27" s="157"/>
      <c r="S27" s="157" t="s">
        <v>122</v>
      </c>
      <c r="T27" s="157" t="s">
        <v>143</v>
      </c>
      <c r="U27" s="157">
        <v>12.276999999999999</v>
      </c>
      <c r="V27" s="157">
        <f>ROUND(E27*U27,2)</f>
        <v>73.66</v>
      </c>
      <c r="W27" s="157"/>
      <c r="X27" s="157" t="s">
        <v>124</v>
      </c>
      <c r="Y27" s="157" t="s">
        <v>125</v>
      </c>
      <c r="Z27" s="146"/>
      <c r="AA27" s="146"/>
      <c r="AB27" s="146"/>
      <c r="AC27" s="146"/>
      <c r="AD27" s="146"/>
      <c r="AE27" s="146"/>
      <c r="AF27" s="146"/>
      <c r="AG27" s="146" t="s">
        <v>207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x14ac:dyDescent="0.2">
      <c r="A28" s="161" t="s">
        <v>117</v>
      </c>
      <c r="B28" s="162" t="s">
        <v>84</v>
      </c>
      <c r="C28" s="181" t="s">
        <v>85</v>
      </c>
      <c r="D28" s="163"/>
      <c r="E28" s="164"/>
      <c r="F28" s="165"/>
      <c r="G28" s="166">
        <f>SUMIF(AG29:AG29,"&lt;&gt;NOR",G29:G29)</f>
        <v>0</v>
      </c>
      <c r="H28" s="160"/>
      <c r="I28" s="160">
        <f>SUM(I29:I29)</f>
        <v>0</v>
      </c>
      <c r="J28" s="160"/>
      <c r="K28" s="160">
        <f>SUM(K29:K29)</f>
        <v>0</v>
      </c>
      <c r="L28" s="160"/>
      <c r="M28" s="160">
        <f>SUM(M29:M29)</f>
        <v>0</v>
      </c>
      <c r="N28" s="159"/>
      <c r="O28" s="159">
        <f>SUM(O29:O29)</f>
        <v>0</v>
      </c>
      <c r="P28" s="159"/>
      <c r="Q28" s="159">
        <f>SUM(Q29:Q29)</f>
        <v>0</v>
      </c>
      <c r="R28" s="160"/>
      <c r="S28" s="160"/>
      <c r="T28" s="160"/>
      <c r="U28" s="160"/>
      <c r="V28" s="160">
        <f>SUM(V29:V29)</f>
        <v>29.25</v>
      </c>
      <c r="W28" s="160"/>
      <c r="X28" s="160"/>
      <c r="Y28" s="160"/>
      <c r="AG28" t="s">
        <v>118</v>
      </c>
    </row>
    <row r="29" spans="1:60" outlineLevel="1" x14ac:dyDescent="0.2">
      <c r="A29" s="174">
        <v>17</v>
      </c>
      <c r="B29" s="175" t="s">
        <v>238</v>
      </c>
      <c r="C29" s="182" t="s">
        <v>239</v>
      </c>
      <c r="D29" s="176" t="s">
        <v>161</v>
      </c>
      <c r="E29" s="177">
        <v>90</v>
      </c>
      <c r="F29" s="178"/>
      <c r="G29" s="179">
        <f>ROUND(E29*F29,2)</f>
        <v>0</v>
      </c>
      <c r="H29" s="158"/>
      <c r="I29" s="157">
        <f>ROUND(E29*H29,2)</f>
        <v>0</v>
      </c>
      <c r="J29" s="158"/>
      <c r="K29" s="157">
        <f>ROUND(E29*J29,2)</f>
        <v>0</v>
      </c>
      <c r="L29" s="157">
        <v>21</v>
      </c>
      <c r="M29" s="157">
        <f>G29*(1+L29/100)</f>
        <v>0</v>
      </c>
      <c r="N29" s="156">
        <v>0</v>
      </c>
      <c r="O29" s="156">
        <f>ROUND(E29*N29,2)</f>
        <v>0</v>
      </c>
      <c r="P29" s="156">
        <v>0</v>
      </c>
      <c r="Q29" s="156">
        <f>ROUND(E29*P29,2)</f>
        <v>0</v>
      </c>
      <c r="R29" s="157"/>
      <c r="S29" s="157" t="s">
        <v>122</v>
      </c>
      <c r="T29" s="157" t="s">
        <v>143</v>
      </c>
      <c r="U29" s="157">
        <v>0.32500000000000001</v>
      </c>
      <c r="V29" s="157">
        <f>ROUND(E29*U29,2)</f>
        <v>29.25</v>
      </c>
      <c r="W29" s="157"/>
      <c r="X29" s="157" t="s">
        <v>124</v>
      </c>
      <c r="Y29" s="157" t="s">
        <v>125</v>
      </c>
      <c r="Z29" s="146"/>
      <c r="AA29" s="146"/>
      <c r="AB29" s="146"/>
      <c r="AC29" s="146"/>
      <c r="AD29" s="146"/>
      <c r="AE29" s="146"/>
      <c r="AF29" s="146"/>
      <c r="AG29" s="146" t="s">
        <v>207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x14ac:dyDescent="0.2">
      <c r="A30" s="161" t="s">
        <v>117</v>
      </c>
      <c r="B30" s="162" t="s">
        <v>89</v>
      </c>
      <c r="C30" s="181" t="s">
        <v>29</v>
      </c>
      <c r="D30" s="163"/>
      <c r="E30" s="164"/>
      <c r="F30" s="165"/>
      <c r="G30" s="166">
        <f>SUMIF(AG31:AG31,"&lt;&gt;NOR",G31:G31)</f>
        <v>0</v>
      </c>
      <c r="H30" s="160"/>
      <c r="I30" s="160">
        <f>SUM(I31:I31)</f>
        <v>0</v>
      </c>
      <c r="J30" s="160"/>
      <c r="K30" s="160">
        <f>SUM(K31:K31)</f>
        <v>0</v>
      </c>
      <c r="L30" s="160"/>
      <c r="M30" s="160">
        <f>SUM(M31:M31)</f>
        <v>0</v>
      </c>
      <c r="N30" s="159"/>
      <c r="O30" s="159">
        <f>SUM(O31:O31)</f>
        <v>0</v>
      </c>
      <c r="P30" s="159"/>
      <c r="Q30" s="159">
        <f>SUM(Q31:Q31)</f>
        <v>0</v>
      </c>
      <c r="R30" s="160"/>
      <c r="S30" s="160"/>
      <c r="T30" s="160"/>
      <c r="U30" s="160"/>
      <c r="V30" s="160">
        <f>SUM(V31:V31)</f>
        <v>0</v>
      </c>
      <c r="W30" s="160"/>
      <c r="X30" s="160"/>
      <c r="Y30" s="160"/>
      <c r="AG30" t="s">
        <v>118</v>
      </c>
    </row>
    <row r="31" spans="1:60" outlineLevel="1" x14ac:dyDescent="0.2">
      <c r="A31" s="168">
        <v>18</v>
      </c>
      <c r="B31" s="169" t="s">
        <v>240</v>
      </c>
      <c r="C31" s="183" t="s">
        <v>241</v>
      </c>
      <c r="D31" s="170" t="s">
        <v>196</v>
      </c>
      <c r="E31" s="171">
        <v>1</v>
      </c>
      <c r="F31" s="172"/>
      <c r="G31" s="173">
        <f>ROUND(E31*F31,2)</f>
        <v>0</v>
      </c>
      <c r="H31" s="158"/>
      <c r="I31" s="157">
        <f>ROUND(E31*H31,2)</f>
        <v>0</v>
      </c>
      <c r="J31" s="158"/>
      <c r="K31" s="157">
        <f>ROUND(E31*J31,2)</f>
        <v>0</v>
      </c>
      <c r="L31" s="157">
        <v>21</v>
      </c>
      <c r="M31" s="157">
        <f>G31*(1+L31/100)</f>
        <v>0</v>
      </c>
      <c r="N31" s="156">
        <v>0</v>
      </c>
      <c r="O31" s="156">
        <f>ROUND(E31*N31,2)</f>
        <v>0</v>
      </c>
      <c r="P31" s="156">
        <v>0</v>
      </c>
      <c r="Q31" s="156">
        <f>ROUND(E31*P31,2)</f>
        <v>0</v>
      </c>
      <c r="R31" s="157"/>
      <c r="S31" s="157" t="s">
        <v>122</v>
      </c>
      <c r="T31" s="157" t="s">
        <v>143</v>
      </c>
      <c r="U31" s="157">
        <v>0</v>
      </c>
      <c r="V31" s="157">
        <f>ROUND(E31*U31,2)</f>
        <v>0</v>
      </c>
      <c r="W31" s="157"/>
      <c r="X31" s="157" t="s">
        <v>197</v>
      </c>
      <c r="Y31" s="157" t="s">
        <v>125</v>
      </c>
      <c r="Z31" s="146"/>
      <c r="AA31" s="146"/>
      <c r="AB31" s="146"/>
      <c r="AC31" s="146"/>
      <c r="AD31" s="146"/>
      <c r="AE31" s="146"/>
      <c r="AF31" s="146"/>
      <c r="AG31" s="146" t="s">
        <v>242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x14ac:dyDescent="0.2">
      <c r="A32" s="3"/>
      <c r="B32" s="4"/>
      <c r="C32" s="185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E32">
        <v>12</v>
      </c>
      <c r="AF32">
        <v>21</v>
      </c>
      <c r="AG32" t="s">
        <v>103</v>
      </c>
    </row>
    <row r="33" spans="1:33" x14ac:dyDescent="0.2">
      <c r="A33" s="149"/>
      <c r="B33" s="150" t="s">
        <v>31</v>
      </c>
      <c r="C33" s="186"/>
      <c r="D33" s="151"/>
      <c r="E33" s="152"/>
      <c r="F33" s="152"/>
      <c r="G33" s="167">
        <f>G8+G10+G12+G26+G28+G30</f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AE33">
        <f>SUMIF(L7:L31,AE32,G7:G31)</f>
        <v>0</v>
      </c>
      <c r="AF33">
        <f>SUMIF(L7:L31,AF32,G7:G31)</f>
        <v>0</v>
      </c>
      <c r="AG33" t="s">
        <v>201</v>
      </c>
    </row>
    <row r="34" spans="1:33" x14ac:dyDescent="0.2">
      <c r="A34" s="3"/>
      <c r="B34" s="4"/>
      <c r="C34" s="185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33" x14ac:dyDescent="0.2">
      <c r="A35" s="3"/>
      <c r="B35" s="4"/>
      <c r="C35" s="185"/>
      <c r="D35" s="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33" x14ac:dyDescent="0.2">
      <c r="A36" s="251" t="s">
        <v>202</v>
      </c>
      <c r="B36" s="251"/>
      <c r="C36" s="252"/>
      <c r="D36" s="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33" x14ac:dyDescent="0.2">
      <c r="A37" s="253"/>
      <c r="B37" s="254"/>
      <c r="C37" s="255"/>
      <c r="D37" s="254"/>
      <c r="E37" s="254"/>
      <c r="F37" s="254"/>
      <c r="G37" s="256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G37" t="s">
        <v>203</v>
      </c>
    </row>
    <row r="38" spans="1:33" x14ac:dyDescent="0.2">
      <c r="A38" s="257"/>
      <c r="B38" s="258"/>
      <c r="C38" s="259"/>
      <c r="D38" s="258"/>
      <c r="E38" s="258"/>
      <c r="F38" s="258"/>
      <c r="G38" s="260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33" x14ac:dyDescent="0.2">
      <c r="A39" s="257"/>
      <c r="B39" s="258"/>
      <c r="C39" s="259"/>
      <c r="D39" s="258"/>
      <c r="E39" s="258"/>
      <c r="F39" s="258"/>
      <c r="G39" s="260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33" x14ac:dyDescent="0.2">
      <c r="A40" s="257"/>
      <c r="B40" s="258"/>
      <c r="C40" s="259"/>
      <c r="D40" s="258"/>
      <c r="E40" s="258"/>
      <c r="F40" s="258"/>
      <c r="G40" s="260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33" x14ac:dyDescent="0.2">
      <c r="A41" s="261"/>
      <c r="B41" s="262"/>
      <c r="C41" s="263"/>
      <c r="D41" s="262"/>
      <c r="E41" s="262"/>
      <c r="F41" s="262"/>
      <c r="G41" s="264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33" x14ac:dyDescent="0.2">
      <c r="A42" s="3"/>
      <c r="B42" s="4"/>
      <c r="C42" s="185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33" x14ac:dyDescent="0.2">
      <c r="C43" s="187"/>
      <c r="D43" s="10"/>
      <c r="AG43" t="s">
        <v>204</v>
      </c>
    </row>
    <row r="44" spans="1:33" x14ac:dyDescent="0.2">
      <c r="D44" s="10"/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37:G41"/>
    <mergeCell ref="A1:G1"/>
    <mergeCell ref="C2:G2"/>
    <mergeCell ref="C3:G3"/>
    <mergeCell ref="C4:G4"/>
    <mergeCell ref="A36:C36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01 202510003 Pol</vt:lpstr>
      <vt:lpstr>02 202510003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202510003 Pol'!Názvy_tisku</vt:lpstr>
      <vt:lpstr>'02 202510003 Pol'!Názvy_tisku</vt:lpstr>
      <vt:lpstr>oadresa</vt:lpstr>
      <vt:lpstr>Stavba!Objednatel</vt:lpstr>
      <vt:lpstr>Stavba!Objekt</vt:lpstr>
      <vt:lpstr>'01 202510003 Pol'!Oblast_tisku</vt:lpstr>
      <vt:lpstr>'02 202510003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davidov147 davidov147</dc:creator>
  <cp:lastModifiedBy>davidov147 davidov147</cp:lastModifiedBy>
  <cp:lastPrinted>2019-03-19T12:27:02Z</cp:lastPrinted>
  <dcterms:created xsi:type="dcterms:W3CDTF">2009-04-08T07:15:50Z</dcterms:created>
  <dcterms:modified xsi:type="dcterms:W3CDTF">2026-01-28T05:19:34Z</dcterms:modified>
</cp:coreProperties>
</file>